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4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3" hidden="1">'Item creat'!$A$1:$M$41</definedName>
    <definedName name="_xlnm._FilterDatabase" localSheetId="0" hidden="1">'Matt-FON Et'!#REF!</definedName>
    <definedName name="_xlnm._FilterDatabase" localSheetId="4" hidden="1">'ps creat &amp; upload'!$A$1:$BA$201</definedName>
    <definedName name="_xlnm._FilterDatabase" localSheetId="2" hidden="1">Workings!$A$1:$BA$240</definedName>
  </definedNames>
  <calcPr calcId="152511"/>
</workbook>
</file>

<file path=xl/calcChain.xml><?xml version="1.0" encoding="utf-8"?>
<calcChain xmlns="http://schemas.openxmlformats.org/spreadsheetml/2006/main">
  <c r="AO240" i="1" l="1"/>
  <c r="AJ240" i="1"/>
  <c r="AN240" i="1" s="1"/>
  <c r="AO239" i="1"/>
  <c r="AO238" i="1"/>
  <c r="AO237" i="1"/>
  <c r="E237" i="1"/>
  <c r="C237" i="1"/>
  <c r="C238" i="1" s="1"/>
  <c r="C239" i="1" s="1"/>
  <c r="C240" i="1" s="1"/>
  <c r="B237" i="1"/>
  <c r="B238" i="1" s="1"/>
  <c r="B239" i="1" s="1"/>
  <c r="B240" i="1" s="1"/>
  <c r="AO236" i="1"/>
  <c r="F236" i="1"/>
  <c r="F237" i="1" s="1"/>
  <c r="F238" i="1" s="1"/>
  <c r="F239" i="1" s="1"/>
  <c r="F240" i="1" s="1"/>
  <c r="D236" i="1"/>
  <c r="AO234" i="1"/>
  <c r="AJ234" i="1"/>
  <c r="Q234" i="1" s="1"/>
  <c r="AO233" i="1"/>
  <c r="AO232" i="1"/>
  <c r="AO231" i="1"/>
  <c r="E231" i="1"/>
  <c r="E232" i="1" s="1"/>
  <c r="C231" i="1"/>
  <c r="C232" i="1" s="1"/>
  <c r="C233" i="1" s="1"/>
  <c r="C234" i="1" s="1"/>
  <c r="B231" i="1"/>
  <c r="B232" i="1" s="1"/>
  <c r="B233" i="1" s="1"/>
  <c r="B234" i="1" s="1"/>
  <c r="AO230" i="1"/>
  <c r="F230" i="1"/>
  <c r="F231" i="1" s="1"/>
  <c r="F232" i="1" s="1"/>
  <c r="F233" i="1" s="1"/>
  <c r="F234" i="1" s="1"/>
  <c r="D230" i="1"/>
  <c r="AO228" i="1"/>
  <c r="AJ228" i="1"/>
  <c r="Q228" i="1" s="1"/>
  <c r="AO227" i="1"/>
  <c r="AO226" i="1"/>
  <c r="AO225" i="1"/>
  <c r="E225" i="1"/>
  <c r="C225" i="1"/>
  <c r="C226" i="1" s="1"/>
  <c r="C227" i="1" s="1"/>
  <c r="C228" i="1" s="1"/>
  <c r="B225" i="1"/>
  <c r="B226" i="1" s="1"/>
  <c r="B227" i="1" s="1"/>
  <c r="B228" i="1" s="1"/>
  <c r="AO224" i="1"/>
  <c r="F224" i="1"/>
  <c r="D224" i="1"/>
  <c r="AO222" i="1"/>
  <c r="AJ222" i="1"/>
  <c r="AN222" i="1" s="1"/>
  <c r="AO221" i="1"/>
  <c r="AO220" i="1"/>
  <c r="AO219" i="1"/>
  <c r="E219" i="1"/>
  <c r="E220" i="1" s="1"/>
  <c r="C219" i="1"/>
  <c r="C220" i="1" s="1"/>
  <c r="C221" i="1" s="1"/>
  <c r="C222" i="1" s="1"/>
  <c r="B219" i="1"/>
  <c r="B220" i="1" s="1"/>
  <c r="B221" i="1" s="1"/>
  <c r="B222" i="1" s="1"/>
  <c r="AO218" i="1"/>
  <c r="F218" i="1"/>
  <c r="G218" i="1" s="1"/>
  <c r="D218" i="1"/>
  <c r="AO216" i="1"/>
  <c r="AJ216" i="1"/>
  <c r="AN216" i="1" s="1"/>
  <c r="AO215" i="1"/>
  <c r="AO214" i="1"/>
  <c r="AO213" i="1"/>
  <c r="E213" i="1"/>
  <c r="E214" i="1" s="1"/>
  <c r="C213" i="1"/>
  <c r="C214" i="1" s="1"/>
  <c r="C215" i="1" s="1"/>
  <c r="C216" i="1" s="1"/>
  <c r="B213" i="1"/>
  <c r="B214" i="1" s="1"/>
  <c r="B215" i="1" s="1"/>
  <c r="B216" i="1" s="1"/>
  <c r="AO212" i="1"/>
  <c r="F212" i="1"/>
  <c r="G212" i="1" s="1"/>
  <c r="D212" i="1"/>
  <c r="AO210" i="1"/>
  <c r="AJ210" i="1"/>
  <c r="Q210" i="1" s="1"/>
  <c r="AO209" i="1"/>
  <c r="AO208" i="1"/>
  <c r="AO207" i="1"/>
  <c r="E207" i="1"/>
  <c r="C207" i="1"/>
  <c r="C208" i="1" s="1"/>
  <c r="C209" i="1" s="1"/>
  <c r="C210" i="1" s="1"/>
  <c r="B207" i="1"/>
  <c r="B208" i="1" s="1"/>
  <c r="B209" i="1" s="1"/>
  <c r="B210" i="1" s="1"/>
  <c r="AO206" i="1"/>
  <c r="F206" i="1"/>
  <c r="G206" i="1" s="1"/>
  <c r="D206" i="1"/>
  <c r="AO204" i="1"/>
  <c r="AJ204" i="1"/>
  <c r="Q204" i="1" s="1"/>
  <c r="AO203" i="1"/>
  <c r="AO202" i="1"/>
  <c r="AO201" i="1"/>
  <c r="E201" i="1"/>
  <c r="E202" i="1" s="1"/>
  <c r="E203" i="1" s="1"/>
  <c r="D203" i="1" s="1"/>
  <c r="C201" i="1"/>
  <c r="C202" i="1" s="1"/>
  <c r="C203" i="1" s="1"/>
  <c r="C204" i="1" s="1"/>
  <c r="B201" i="1"/>
  <c r="B202" i="1" s="1"/>
  <c r="B203" i="1" s="1"/>
  <c r="B204" i="1" s="1"/>
  <c r="AO200" i="1"/>
  <c r="F200" i="1"/>
  <c r="F201" i="1" s="1"/>
  <c r="F202" i="1" s="1"/>
  <c r="F203" i="1" s="1"/>
  <c r="F204" i="1" s="1"/>
  <c r="D200" i="1"/>
  <c r="AO198" i="1"/>
  <c r="AJ198" i="1"/>
  <c r="Q198" i="1" s="1"/>
  <c r="AO197" i="1"/>
  <c r="AO196" i="1"/>
  <c r="AO195" i="1"/>
  <c r="E195" i="1"/>
  <c r="E196" i="1" s="1"/>
  <c r="D196" i="1" s="1"/>
  <c r="C195" i="1"/>
  <c r="C196" i="1" s="1"/>
  <c r="C197" i="1" s="1"/>
  <c r="C198" i="1" s="1"/>
  <c r="B195" i="1"/>
  <c r="B196" i="1" s="1"/>
  <c r="B197" i="1" s="1"/>
  <c r="B198" i="1" s="1"/>
  <c r="AO194" i="1"/>
  <c r="F194" i="1"/>
  <c r="F195" i="1" s="1"/>
  <c r="F196" i="1" s="1"/>
  <c r="F197" i="1" s="1"/>
  <c r="F198" i="1" s="1"/>
  <c r="D194" i="1"/>
  <c r="AO192" i="1"/>
  <c r="AJ192" i="1"/>
  <c r="Q192" i="1" s="1"/>
  <c r="AO191" i="1"/>
  <c r="AO190" i="1"/>
  <c r="AO189" i="1"/>
  <c r="E189" i="1"/>
  <c r="C189" i="1"/>
  <c r="C190" i="1" s="1"/>
  <c r="C191" i="1" s="1"/>
  <c r="C192" i="1" s="1"/>
  <c r="B189" i="1"/>
  <c r="B190" i="1" s="1"/>
  <c r="B191" i="1" s="1"/>
  <c r="B192" i="1" s="1"/>
  <c r="AO188" i="1"/>
  <c r="F188" i="1"/>
  <c r="G188" i="1" s="1"/>
  <c r="D188" i="1"/>
  <c r="AO186" i="1"/>
  <c r="AJ186" i="1"/>
  <c r="Q186" i="1" s="1"/>
  <c r="AO185" i="1"/>
  <c r="AO184" i="1"/>
  <c r="AO183" i="1"/>
  <c r="E183" i="1"/>
  <c r="E184" i="1" s="1"/>
  <c r="C183" i="1"/>
  <c r="C184" i="1" s="1"/>
  <c r="C185" i="1" s="1"/>
  <c r="C186" i="1" s="1"/>
  <c r="B183" i="1"/>
  <c r="B184" i="1" s="1"/>
  <c r="B185" i="1" s="1"/>
  <c r="B186" i="1" s="1"/>
  <c r="AO182" i="1"/>
  <c r="F182" i="1"/>
  <c r="F183" i="1" s="1"/>
  <c r="F184" i="1" s="1"/>
  <c r="F185" i="1" s="1"/>
  <c r="F186" i="1" s="1"/>
  <c r="D182" i="1"/>
  <c r="AO180" i="1"/>
  <c r="AJ180" i="1"/>
  <c r="Q180" i="1" s="1"/>
  <c r="AO179" i="1"/>
  <c r="AO178" i="1"/>
  <c r="AO177" i="1"/>
  <c r="E177" i="1"/>
  <c r="C177" i="1"/>
  <c r="C178" i="1" s="1"/>
  <c r="C179" i="1" s="1"/>
  <c r="C180" i="1" s="1"/>
  <c r="B177" i="1"/>
  <c r="B178" i="1" s="1"/>
  <c r="B179" i="1" s="1"/>
  <c r="B180" i="1" s="1"/>
  <c r="AO176" i="1"/>
  <c r="F176" i="1"/>
  <c r="F177" i="1" s="1"/>
  <c r="F178" i="1" s="1"/>
  <c r="F179" i="1" s="1"/>
  <c r="F180" i="1" s="1"/>
  <c r="D176" i="1"/>
  <c r="AO174" i="1"/>
  <c r="AJ174" i="1"/>
  <c r="Q174" i="1" s="1"/>
  <c r="AO173" i="1"/>
  <c r="AO172" i="1"/>
  <c r="AO171" i="1"/>
  <c r="E171" i="1"/>
  <c r="C171" i="1"/>
  <c r="C172" i="1" s="1"/>
  <c r="C173" i="1" s="1"/>
  <c r="C174" i="1" s="1"/>
  <c r="B171" i="1"/>
  <c r="B172" i="1" s="1"/>
  <c r="B173" i="1" s="1"/>
  <c r="B174" i="1" s="1"/>
  <c r="AO170" i="1"/>
  <c r="F170" i="1"/>
  <c r="G170" i="1" s="1"/>
  <c r="D170" i="1"/>
  <c r="AO168" i="1"/>
  <c r="AJ168" i="1"/>
  <c r="Q168" i="1" s="1"/>
  <c r="AO167" i="1"/>
  <c r="AO166" i="1"/>
  <c r="AO165" i="1"/>
  <c r="E165" i="1"/>
  <c r="E166" i="1" s="1"/>
  <c r="E167" i="1" s="1"/>
  <c r="D167" i="1" s="1"/>
  <c r="C165" i="1"/>
  <c r="C166" i="1" s="1"/>
  <c r="C167" i="1" s="1"/>
  <c r="C168" i="1" s="1"/>
  <c r="B165" i="1"/>
  <c r="B166" i="1" s="1"/>
  <c r="B167" i="1" s="1"/>
  <c r="B168" i="1" s="1"/>
  <c r="AO164" i="1"/>
  <c r="F164" i="1"/>
  <c r="F165" i="1" s="1"/>
  <c r="F166" i="1" s="1"/>
  <c r="F167" i="1" s="1"/>
  <c r="F168" i="1" s="1"/>
  <c r="D164" i="1"/>
  <c r="AO162" i="1"/>
  <c r="AJ162" i="1"/>
  <c r="Q162" i="1" s="1"/>
  <c r="AO161" i="1"/>
  <c r="AO160" i="1"/>
  <c r="AO159" i="1"/>
  <c r="E159" i="1"/>
  <c r="D159" i="1" s="1"/>
  <c r="C159" i="1"/>
  <c r="C160" i="1" s="1"/>
  <c r="C161" i="1" s="1"/>
  <c r="C162" i="1" s="1"/>
  <c r="B159" i="1"/>
  <c r="B160" i="1" s="1"/>
  <c r="B161" i="1" s="1"/>
  <c r="B162" i="1" s="1"/>
  <c r="AO158" i="1"/>
  <c r="F158" i="1"/>
  <c r="G158" i="1" s="1"/>
  <c r="H158" i="1" s="1"/>
  <c r="D158" i="1"/>
  <c r="AO156" i="1"/>
  <c r="AJ156" i="1"/>
  <c r="Q156" i="1" s="1"/>
  <c r="AO155" i="1"/>
  <c r="AO154" i="1"/>
  <c r="AO153" i="1"/>
  <c r="E153" i="1"/>
  <c r="E154" i="1" s="1"/>
  <c r="E155" i="1" s="1"/>
  <c r="D155" i="1" s="1"/>
  <c r="C153" i="1"/>
  <c r="C154" i="1" s="1"/>
  <c r="C155" i="1" s="1"/>
  <c r="C156" i="1" s="1"/>
  <c r="B153" i="1"/>
  <c r="B154" i="1" s="1"/>
  <c r="B155" i="1" s="1"/>
  <c r="B156" i="1" s="1"/>
  <c r="AO152" i="1"/>
  <c r="F152" i="1"/>
  <c r="F153" i="1" s="1"/>
  <c r="F154" i="1" s="1"/>
  <c r="F155" i="1" s="1"/>
  <c r="F156" i="1" s="1"/>
  <c r="D152" i="1"/>
  <c r="AO150" i="1"/>
  <c r="AJ150" i="1"/>
  <c r="AN150" i="1" s="1"/>
  <c r="AO149" i="1"/>
  <c r="AO148" i="1"/>
  <c r="AO147" i="1"/>
  <c r="E147" i="1"/>
  <c r="D147" i="1" s="1"/>
  <c r="C147" i="1"/>
  <c r="C148" i="1" s="1"/>
  <c r="C149" i="1" s="1"/>
  <c r="C150" i="1" s="1"/>
  <c r="B147" i="1"/>
  <c r="B148" i="1" s="1"/>
  <c r="B149" i="1" s="1"/>
  <c r="B150" i="1" s="1"/>
  <c r="AO146" i="1"/>
  <c r="F146" i="1"/>
  <c r="G146" i="1" s="1"/>
  <c r="D146" i="1"/>
  <c r="AO144" i="1"/>
  <c r="AJ144" i="1"/>
  <c r="Q144" i="1" s="1"/>
  <c r="AO143" i="1"/>
  <c r="AO142" i="1"/>
  <c r="AO141" i="1"/>
  <c r="E141" i="1"/>
  <c r="C141" i="1"/>
  <c r="C142" i="1" s="1"/>
  <c r="C143" i="1" s="1"/>
  <c r="C144" i="1" s="1"/>
  <c r="B141" i="1"/>
  <c r="B142" i="1" s="1"/>
  <c r="B143" i="1" s="1"/>
  <c r="B144" i="1" s="1"/>
  <c r="AO140" i="1"/>
  <c r="F140" i="1"/>
  <c r="G140" i="1" s="1"/>
  <c r="D140" i="1"/>
  <c r="AO138" i="1"/>
  <c r="AJ138" i="1"/>
  <c r="Q138" i="1" s="1"/>
  <c r="AO137" i="1"/>
  <c r="AO136" i="1"/>
  <c r="AO135" i="1"/>
  <c r="E135" i="1"/>
  <c r="E136" i="1" s="1"/>
  <c r="D136" i="1" s="1"/>
  <c r="C135" i="1"/>
  <c r="C136" i="1" s="1"/>
  <c r="C137" i="1" s="1"/>
  <c r="C138" i="1" s="1"/>
  <c r="B135" i="1"/>
  <c r="B136" i="1" s="1"/>
  <c r="B137" i="1" s="1"/>
  <c r="B138" i="1" s="1"/>
  <c r="AO134" i="1"/>
  <c r="F134" i="1"/>
  <c r="D134" i="1"/>
  <c r="AO132" i="1"/>
  <c r="AJ132" i="1"/>
  <c r="Q132" i="1" s="1"/>
  <c r="AO131" i="1"/>
  <c r="AO130" i="1"/>
  <c r="AO129" i="1"/>
  <c r="E129" i="1"/>
  <c r="C129" i="1"/>
  <c r="C130" i="1" s="1"/>
  <c r="C131" i="1" s="1"/>
  <c r="C132" i="1" s="1"/>
  <c r="B129" i="1"/>
  <c r="B130" i="1" s="1"/>
  <c r="B131" i="1" s="1"/>
  <c r="B132" i="1" s="1"/>
  <c r="AO128" i="1"/>
  <c r="F128" i="1"/>
  <c r="F129" i="1" s="1"/>
  <c r="F130" i="1" s="1"/>
  <c r="F131" i="1" s="1"/>
  <c r="F132" i="1" s="1"/>
  <c r="D128" i="1"/>
  <c r="AO126" i="1"/>
  <c r="AJ126" i="1"/>
  <c r="AN126" i="1" s="1"/>
  <c r="AO125" i="1"/>
  <c r="AO124" i="1"/>
  <c r="AO123" i="1"/>
  <c r="E123" i="1"/>
  <c r="D123" i="1" s="1"/>
  <c r="C123" i="1"/>
  <c r="C124" i="1" s="1"/>
  <c r="C125" i="1" s="1"/>
  <c r="C126" i="1" s="1"/>
  <c r="B123" i="1"/>
  <c r="B124" i="1" s="1"/>
  <c r="B125" i="1" s="1"/>
  <c r="B126" i="1" s="1"/>
  <c r="AO122" i="1"/>
  <c r="F122" i="1"/>
  <c r="G122" i="1" s="1"/>
  <c r="D122" i="1"/>
  <c r="AO120" i="1"/>
  <c r="AJ120" i="1"/>
  <c r="Q120" i="1" s="1"/>
  <c r="AO119" i="1"/>
  <c r="AO118" i="1"/>
  <c r="AO117" i="1"/>
  <c r="E117" i="1"/>
  <c r="D117" i="1" s="1"/>
  <c r="C117" i="1"/>
  <c r="C118" i="1" s="1"/>
  <c r="C119" i="1" s="1"/>
  <c r="C120" i="1" s="1"/>
  <c r="B117" i="1"/>
  <c r="B118" i="1" s="1"/>
  <c r="B119" i="1" s="1"/>
  <c r="B120" i="1" s="1"/>
  <c r="AO116" i="1"/>
  <c r="F116" i="1"/>
  <c r="G116" i="1" s="1"/>
  <c r="D116" i="1"/>
  <c r="AO114" i="1"/>
  <c r="AJ114" i="1"/>
  <c r="Q114" i="1" s="1"/>
  <c r="AO113" i="1"/>
  <c r="AO112" i="1"/>
  <c r="AO111" i="1"/>
  <c r="E111" i="1"/>
  <c r="E112" i="1" s="1"/>
  <c r="C111" i="1"/>
  <c r="C112" i="1" s="1"/>
  <c r="C113" i="1" s="1"/>
  <c r="C114" i="1" s="1"/>
  <c r="B111" i="1"/>
  <c r="B112" i="1" s="1"/>
  <c r="B113" i="1" s="1"/>
  <c r="B114" i="1" s="1"/>
  <c r="AO110" i="1"/>
  <c r="F110" i="1"/>
  <c r="F111" i="1" s="1"/>
  <c r="F112" i="1" s="1"/>
  <c r="F113" i="1" s="1"/>
  <c r="F114" i="1" s="1"/>
  <c r="D110" i="1"/>
  <c r="AO108" i="1"/>
  <c r="AJ108" i="1"/>
  <c r="Q108" i="1" s="1"/>
  <c r="AO107" i="1"/>
  <c r="AO106" i="1"/>
  <c r="AO105" i="1"/>
  <c r="E105" i="1"/>
  <c r="E106" i="1" s="1"/>
  <c r="C105" i="1"/>
  <c r="C106" i="1" s="1"/>
  <c r="C107" i="1" s="1"/>
  <c r="C108" i="1" s="1"/>
  <c r="B105" i="1"/>
  <c r="B106" i="1" s="1"/>
  <c r="B107" i="1" s="1"/>
  <c r="B108" i="1" s="1"/>
  <c r="AO104" i="1"/>
  <c r="F104" i="1"/>
  <c r="D104" i="1"/>
  <c r="AO102" i="1"/>
  <c r="AJ102" i="1"/>
  <c r="Q102" i="1" s="1"/>
  <c r="AO101" i="1"/>
  <c r="AO100" i="1"/>
  <c r="AO99" i="1"/>
  <c r="E99" i="1"/>
  <c r="D99" i="1" s="1"/>
  <c r="C99" i="1"/>
  <c r="C100" i="1" s="1"/>
  <c r="C101" i="1" s="1"/>
  <c r="C102" i="1" s="1"/>
  <c r="B99" i="1"/>
  <c r="B100" i="1" s="1"/>
  <c r="B101" i="1" s="1"/>
  <c r="B102" i="1" s="1"/>
  <c r="AO98" i="1"/>
  <c r="F98" i="1"/>
  <c r="D98" i="1"/>
  <c r="AO96" i="1"/>
  <c r="AJ96" i="1"/>
  <c r="AN96" i="1" s="1"/>
  <c r="AO95" i="1"/>
  <c r="AO94" i="1"/>
  <c r="AO93" i="1"/>
  <c r="E93" i="1"/>
  <c r="E94" i="1" s="1"/>
  <c r="C93" i="1"/>
  <c r="C94" i="1" s="1"/>
  <c r="C95" i="1" s="1"/>
  <c r="C96" i="1" s="1"/>
  <c r="B93" i="1"/>
  <c r="B94" i="1" s="1"/>
  <c r="B95" i="1" s="1"/>
  <c r="B96" i="1" s="1"/>
  <c r="AO92" i="1"/>
  <c r="F92" i="1"/>
  <c r="F93" i="1" s="1"/>
  <c r="F94" i="1" s="1"/>
  <c r="F95" i="1" s="1"/>
  <c r="F96" i="1" s="1"/>
  <c r="D92" i="1"/>
  <c r="AO90" i="1"/>
  <c r="AJ90" i="1"/>
  <c r="AN90" i="1" s="1"/>
  <c r="AO89" i="1"/>
  <c r="AO88" i="1"/>
  <c r="AO87" i="1"/>
  <c r="E87" i="1"/>
  <c r="C87" i="1"/>
  <c r="C88" i="1" s="1"/>
  <c r="C89" i="1" s="1"/>
  <c r="C90" i="1" s="1"/>
  <c r="B87" i="1"/>
  <c r="B88" i="1" s="1"/>
  <c r="B89" i="1" s="1"/>
  <c r="B90" i="1" s="1"/>
  <c r="AO86" i="1"/>
  <c r="F86" i="1"/>
  <c r="F87" i="1" s="1"/>
  <c r="F88" i="1" s="1"/>
  <c r="F89" i="1" s="1"/>
  <c r="F90" i="1" s="1"/>
  <c r="D86" i="1"/>
  <c r="AO84" i="1"/>
  <c r="AJ84" i="1"/>
  <c r="Q84" i="1" s="1"/>
  <c r="AO83" i="1"/>
  <c r="AO82" i="1"/>
  <c r="AO81" i="1"/>
  <c r="E81" i="1"/>
  <c r="E82" i="1" s="1"/>
  <c r="E83" i="1" s="1"/>
  <c r="D83" i="1" s="1"/>
  <c r="C81" i="1"/>
  <c r="C82" i="1" s="1"/>
  <c r="C83" i="1" s="1"/>
  <c r="C84" i="1" s="1"/>
  <c r="B81" i="1"/>
  <c r="B82" i="1" s="1"/>
  <c r="B83" i="1" s="1"/>
  <c r="B84" i="1" s="1"/>
  <c r="AO80" i="1"/>
  <c r="F80" i="1"/>
  <c r="G80" i="1" s="1"/>
  <c r="D80" i="1"/>
  <c r="AO78" i="1"/>
  <c r="AJ78" i="1"/>
  <c r="Q78" i="1" s="1"/>
  <c r="AO77" i="1"/>
  <c r="AO76" i="1"/>
  <c r="AO75" i="1"/>
  <c r="E75" i="1"/>
  <c r="E76" i="1" s="1"/>
  <c r="E77" i="1" s="1"/>
  <c r="C75" i="1"/>
  <c r="C76" i="1" s="1"/>
  <c r="C77" i="1" s="1"/>
  <c r="C78" i="1" s="1"/>
  <c r="B75" i="1"/>
  <c r="B76" i="1" s="1"/>
  <c r="B77" i="1" s="1"/>
  <c r="B78" i="1" s="1"/>
  <c r="AO74" i="1"/>
  <c r="F74" i="1"/>
  <c r="F75" i="1" s="1"/>
  <c r="F76" i="1" s="1"/>
  <c r="F77" i="1" s="1"/>
  <c r="F78" i="1" s="1"/>
  <c r="D74" i="1"/>
  <c r="AO72" i="1"/>
  <c r="AJ72" i="1"/>
  <c r="AO71" i="1"/>
  <c r="AO70" i="1"/>
  <c r="AO69" i="1"/>
  <c r="E69" i="1"/>
  <c r="D69" i="1" s="1"/>
  <c r="C69" i="1"/>
  <c r="C70" i="1" s="1"/>
  <c r="C71" i="1" s="1"/>
  <c r="C72" i="1" s="1"/>
  <c r="B69" i="1"/>
  <c r="B70" i="1" s="1"/>
  <c r="B71" i="1" s="1"/>
  <c r="B72" i="1" s="1"/>
  <c r="AO68" i="1"/>
  <c r="F68" i="1"/>
  <c r="G68" i="1" s="1"/>
  <c r="K68" i="1" s="1"/>
  <c r="D68" i="1"/>
  <c r="AO66" i="1"/>
  <c r="AJ66" i="1"/>
  <c r="Q66" i="1" s="1"/>
  <c r="AO65" i="1"/>
  <c r="AO64" i="1"/>
  <c r="AO63" i="1"/>
  <c r="E63" i="1"/>
  <c r="D63" i="1" s="1"/>
  <c r="C63" i="1"/>
  <c r="C64" i="1" s="1"/>
  <c r="C65" i="1" s="1"/>
  <c r="C66" i="1" s="1"/>
  <c r="B63" i="1"/>
  <c r="B64" i="1" s="1"/>
  <c r="B65" i="1" s="1"/>
  <c r="B66" i="1" s="1"/>
  <c r="AO62" i="1"/>
  <c r="F62" i="1"/>
  <c r="G62" i="1" s="1"/>
  <c r="D62" i="1"/>
  <c r="AO60" i="1"/>
  <c r="AJ60" i="1"/>
  <c r="Q60" i="1" s="1"/>
  <c r="AO59" i="1"/>
  <c r="AO58" i="1"/>
  <c r="AO57" i="1"/>
  <c r="E57" i="1"/>
  <c r="C57" i="1"/>
  <c r="C58" i="1" s="1"/>
  <c r="C59" i="1" s="1"/>
  <c r="C60" i="1" s="1"/>
  <c r="B57" i="1"/>
  <c r="B58" i="1" s="1"/>
  <c r="B59" i="1" s="1"/>
  <c r="B60" i="1" s="1"/>
  <c r="AO56" i="1"/>
  <c r="F56" i="1"/>
  <c r="G56" i="1" s="1"/>
  <c r="H56" i="1" s="1"/>
  <c r="D56" i="1"/>
  <c r="AO54" i="1"/>
  <c r="AJ54" i="1"/>
  <c r="AO53" i="1"/>
  <c r="AO52" i="1"/>
  <c r="AO51" i="1"/>
  <c r="E51" i="1"/>
  <c r="E52" i="1" s="1"/>
  <c r="E53" i="1" s="1"/>
  <c r="D53" i="1" s="1"/>
  <c r="C51" i="1"/>
  <c r="C52" i="1" s="1"/>
  <c r="C53" i="1" s="1"/>
  <c r="C54" i="1" s="1"/>
  <c r="B51" i="1"/>
  <c r="B52" i="1" s="1"/>
  <c r="B53" i="1" s="1"/>
  <c r="B54" i="1" s="1"/>
  <c r="AO50" i="1"/>
  <c r="F50" i="1"/>
  <c r="G50" i="1" s="1"/>
  <c r="D50" i="1"/>
  <c r="AO48" i="1"/>
  <c r="AJ48" i="1"/>
  <c r="Q48" i="1" s="1"/>
  <c r="AO47" i="1"/>
  <c r="AO46" i="1"/>
  <c r="AO45" i="1"/>
  <c r="E45" i="1"/>
  <c r="E46" i="1" s="1"/>
  <c r="E47" i="1" s="1"/>
  <c r="C45" i="1"/>
  <c r="C46" i="1" s="1"/>
  <c r="C47" i="1" s="1"/>
  <c r="C48" i="1" s="1"/>
  <c r="B45" i="1"/>
  <c r="B46" i="1" s="1"/>
  <c r="B47" i="1" s="1"/>
  <c r="B48" i="1" s="1"/>
  <c r="AO44" i="1"/>
  <c r="F44" i="1"/>
  <c r="D44" i="1"/>
  <c r="AO42" i="1"/>
  <c r="AJ42" i="1"/>
  <c r="Q42" i="1" s="1"/>
  <c r="AO41" i="1"/>
  <c r="AO40" i="1"/>
  <c r="AO39" i="1"/>
  <c r="E39" i="1"/>
  <c r="D39" i="1" s="1"/>
  <c r="C39" i="1"/>
  <c r="C40" i="1" s="1"/>
  <c r="C41" i="1" s="1"/>
  <c r="C42" i="1" s="1"/>
  <c r="B39" i="1"/>
  <c r="B40" i="1" s="1"/>
  <c r="B41" i="1" s="1"/>
  <c r="B42" i="1" s="1"/>
  <c r="AO38" i="1"/>
  <c r="F38" i="1"/>
  <c r="G38" i="1" s="1"/>
  <c r="D38" i="1"/>
  <c r="AO36" i="1"/>
  <c r="AJ36" i="1"/>
  <c r="Q36" i="1" s="1"/>
  <c r="AO35" i="1"/>
  <c r="AO34" i="1"/>
  <c r="AO33" i="1"/>
  <c r="E33" i="1"/>
  <c r="E34" i="1" s="1"/>
  <c r="C33" i="1"/>
  <c r="C34" i="1" s="1"/>
  <c r="C35" i="1" s="1"/>
  <c r="C36" i="1" s="1"/>
  <c r="B33" i="1"/>
  <c r="B34" i="1" s="1"/>
  <c r="B35" i="1" s="1"/>
  <c r="B36" i="1" s="1"/>
  <c r="AO32" i="1"/>
  <c r="F32" i="1"/>
  <c r="F33" i="1" s="1"/>
  <c r="F34" i="1" s="1"/>
  <c r="F35" i="1" s="1"/>
  <c r="F36" i="1" s="1"/>
  <c r="D32" i="1"/>
  <c r="AO30" i="1"/>
  <c r="AJ30" i="1"/>
  <c r="Q30" i="1" s="1"/>
  <c r="AO29" i="1"/>
  <c r="AO28" i="1"/>
  <c r="AO27" i="1"/>
  <c r="E27" i="1"/>
  <c r="D27" i="1" s="1"/>
  <c r="C27" i="1"/>
  <c r="C28" i="1" s="1"/>
  <c r="C29" i="1" s="1"/>
  <c r="C30" i="1" s="1"/>
  <c r="B27" i="1"/>
  <c r="B28" i="1" s="1"/>
  <c r="B29" i="1" s="1"/>
  <c r="B30" i="1" s="1"/>
  <c r="AO26" i="1"/>
  <c r="F26" i="1"/>
  <c r="F27" i="1" s="1"/>
  <c r="F28" i="1" s="1"/>
  <c r="F29" i="1" s="1"/>
  <c r="F30" i="1" s="1"/>
  <c r="D26" i="1"/>
  <c r="AO24" i="1"/>
  <c r="AJ24" i="1"/>
  <c r="Q24" i="1" s="1"/>
  <c r="AO23" i="1"/>
  <c r="AO22" i="1"/>
  <c r="AO21" i="1"/>
  <c r="E21" i="1"/>
  <c r="D21" i="1" s="1"/>
  <c r="C21" i="1"/>
  <c r="C22" i="1" s="1"/>
  <c r="C23" i="1" s="1"/>
  <c r="C24" i="1" s="1"/>
  <c r="B21" i="1"/>
  <c r="B22" i="1" s="1"/>
  <c r="B23" i="1" s="1"/>
  <c r="B24" i="1" s="1"/>
  <c r="AO20" i="1"/>
  <c r="F20" i="1"/>
  <c r="F21" i="1" s="1"/>
  <c r="F22" i="1" s="1"/>
  <c r="F23" i="1" s="1"/>
  <c r="F24" i="1" s="1"/>
  <c r="D20" i="1"/>
  <c r="AO18" i="1"/>
  <c r="AJ18" i="1"/>
  <c r="AN18" i="1" s="1"/>
  <c r="AO17" i="1"/>
  <c r="AO16" i="1"/>
  <c r="AO15" i="1"/>
  <c r="E15" i="1"/>
  <c r="E16" i="1" s="1"/>
  <c r="E17" i="1" s="1"/>
  <c r="C15" i="1"/>
  <c r="C16" i="1" s="1"/>
  <c r="C17" i="1" s="1"/>
  <c r="C18" i="1" s="1"/>
  <c r="B15" i="1"/>
  <c r="B16" i="1" s="1"/>
  <c r="B17" i="1" s="1"/>
  <c r="B18" i="1" s="1"/>
  <c r="AO14" i="1"/>
  <c r="F14" i="1"/>
  <c r="F15" i="1" s="1"/>
  <c r="F16" i="1" s="1"/>
  <c r="F17" i="1" s="1"/>
  <c r="F18" i="1" s="1"/>
  <c r="D14" i="1"/>
  <c r="AO12" i="1"/>
  <c r="AJ12" i="1"/>
  <c r="AN12" i="1" s="1"/>
  <c r="AO11" i="1"/>
  <c r="AO10" i="1"/>
  <c r="AO9" i="1"/>
  <c r="E9" i="1"/>
  <c r="D9" i="1" s="1"/>
  <c r="C9" i="1"/>
  <c r="C10" i="1" s="1"/>
  <c r="C11" i="1" s="1"/>
  <c r="C12" i="1" s="1"/>
  <c r="B9" i="1"/>
  <c r="B10" i="1" s="1"/>
  <c r="B11" i="1" s="1"/>
  <c r="B12" i="1" s="1"/>
  <c r="AO8" i="1"/>
  <c r="F8" i="1"/>
  <c r="F9" i="1" s="1"/>
  <c r="F10" i="1" s="1"/>
  <c r="F11" i="1" s="1"/>
  <c r="F12" i="1" s="1"/>
  <c r="D8" i="1"/>
  <c r="AN102" i="1" l="1"/>
  <c r="Q240" i="1"/>
  <c r="Q150" i="1"/>
  <c r="AN120" i="1"/>
  <c r="AP120" i="1" s="1"/>
  <c r="AP126" i="1"/>
  <c r="AP222" i="1"/>
  <c r="G152" i="1"/>
  <c r="G153" i="1" s="1"/>
  <c r="G154" i="1" s="1"/>
  <c r="G155" i="1" s="1"/>
  <c r="G156" i="1" s="1"/>
  <c r="Q12" i="1"/>
  <c r="Q90" i="1"/>
  <c r="Q222" i="1"/>
  <c r="AP96" i="1"/>
  <c r="AN132" i="1"/>
  <c r="AP132" i="1" s="1"/>
  <c r="AN24" i="1"/>
  <c r="AP24" i="1" s="1"/>
  <c r="AN78" i="1"/>
  <c r="AN162" i="1"/>
  <c r="AP162" i="1" s="1"/>
  <c r="AN174" i="1"/>
  <c r="AP174" i="1" s="1"/>
  <c r="G176" i="1"/>
  <c r="K176" i="1" s="1"/>
  <c r="K177" i="1" s="1"/>
  <c r="AN192" i="1"/>
  <c r="AP192" i="1" s="1"/>
  <c r="G236" i="1"/>
  <c r="K236" i="1" s="1"/>
  <c r="K237" i="1" s="1"/>
  <c r="AN48" i="1"/>
  <c r="AP48" i="1" s="1"/>
  <c r="AN60" i="1"/>
  <c r="AP60" i="1" s="1"/>
  <c r="AN66" i="1"/>
  <c r="AP66" i="1" s="1"/>
  <c r="Q96" i="1"/>
  <c r="F117" i="1"/>
  <c r="F118" i="1" s="1"/>
  <c r="F119" i="1" s="1"/>
  <c r="F120" i="1" s="1"/>
  <c r="Q126" i="1"/>
  <c r="AN144" i="1"/>
  <c r="AP144" i="1" s="1"/>
  <c r="F219" i="1"/>
  <c r="F220" i="1" s="1"/>
  <c r="F221" i="1" s="1"/>
  <c r="F222" i="1" s="1"/>
  <c r="AP12" i="1"/>
  <c r="AN186" i="1"/>
  <c r="F189" i="1"/>
  <c r="F190" i="1" s="1"/>
  <c r="F191" i="1" s="1"/>
  <c r="F192" i="1" s="1"/>
  <c r="D219" i="1"/>
  <c r="D213" i="1"/>
  <c r="G200" i="1"/>
  <c r="G201" i="1" s="1"/>
  <c r="G202" i="1" s="1"/>
  <c r="G203" i="1" s="1"/>
  <c r="G204" i="1" s="1"/>
  <c r="D201" i="1"/>
  <c r="G164" i="1"/>
  <c r="H164" i="1" s="1"/>
  <c r="I164" i="1" s="1"/>
  <c r="I165" i="1" s="1"/>
  <c r="I166" i="1" s="1"/>
  <c r="I167" i="1" s="1"/>
  <c r="I168" i="1" s="1"/>
  <c r="F159" i="1"/>
  <c r="F160" i="1" s="1"/>
  <c r="F161" i="1" s="1"/>
  <c r="F162" i="1" s="1"/>
  <c r="D153" i="1"/>
  <c r="F147" i="1"/>
  <c r="F148" i="1" s="1"/>
  <c r="F149" i="1" s="1"/>
  <c r="F150" i="1" s="1"/>
  <c r="E148" i="1"/>
  <c r="D148" i="1" s="1"/>
  <c r="G110" i="1"/>
  <c r="K110" i="1" s="1"/>
  <c r="K111" i="1" s="1"/>
  <c r="D111" i="1"/>
  <c r="G92" i="1"/>
  <c r="H92" i="1" s="1"/>
  <c r="I92" i="1" s="1"/>
  <c r="I93" i="1" s="1"/>
  <c r="I94" i="1" s="1"/>
  <c r="I95" i="1" s="1"/>
  <c r="I96" i="1" s="1"/>
  <c r="D93" i="1"/>
  <c r="E233" i="1"/>
  <c r="D232" i="1"/>
  <c r="K206" i="1"/>
  <c r="K207" i="1" s="1"/>
  <c r="H206" i="1"/>
  <c r="H207" i="1" s="1"/>
  <c r="H208" i="1" s="1"/>
  <c r="H209" i="1" s="1"/>
  <c r="H210" i="1" s="1"/>
  <c r="E113" i="1"/>
  <c r="D112" i="1"/>
  <c r="K116" i="1"/>
  <c r="K117" i="1" s="1"/>
  <c r="H116" i="1"/>
  <c r="H117" i="1" s="1"/>
  <c r="H118" i="1" s="1"/>
  <c r="H119" i="1" s="1"/>
  <c r="H120" i="1" s="1"/>
  <c r="G141" i="1"/>
  <c r="G142" i="1" s="1"/>
  <c r="G143" i="1" s="1"/>
  <c r="G144" i="1" s="1"/>
  <c r="K140" i="1"/>
  <c r="K141" i="1" s="1"/>
  <c r="H140" i="1"/>
  <c r="I140" i="1" s="1"/>
  <c r="I141" i="1" s="1"/>
  <c r="I142" i="1" s="1"/>
  <c r="I143" i="1" s="1"/>
  <c r="I144" i="1" s="1"/>
  <c r="G171" i="1"/>
  <c r="G172" i="1" s="1"/>
  <c r="G173" i="1" s="1"/>
  <c r="G174" i="1" s="1"/>
  <c r="H170" i="1"/>
  <c r="I170" i="1" s="1"/>
  <c r="I171" i="1" s="1"/>
  <c r="I172" i="1" s="1"/>
  <c r="I173" i="1" s="1"/>
  <c r="I174" i="1" s="1"/>
  <c r="K170" i="1"/>
  <c r="K171" i="1" s="1"/>
  <c r="F141" i="1"/>
  <c r="F142" i="1" s="1"/>
  <c r="F143" i="1" s="1"/>
  <c r="F144" i="1" s="1"/>
  <c r="D166" i="1"/>
  <c r="AN42" i="1"/>
  <c r="AP42" i="1" s="1"/>
  <c r="AN84" i="1"/>
  <c r="AP84" i="1" s="1"/>
  <c r="G86" i="1"/>
  <c r="G87" i="1" s="1"/>
  <c r="G88" i="1" s="1"/>
  <c r="G89" i="1" s="1"/>
  <c r="G90" i="1" s="1"/>
  <c r="F171" i="1"/>
  <c r="F172" i="1" s="1"/>
  <c r="F173" i="1" s="1"/>
  <c r="F174" i="1" s="1"/>
  <c r="AN180" i="1"/>
  <c r="AP180" i="1" s="1"/>
  <c r="G182" i="1"/>
  <c r="F207" i="1"/>
  <c r="F208" i="1" s="1"/>
  <c r="F209" i="1" s="1"/>
  <c r="F210" i="1" s="1"/>
  <c r="AN210" i="1"/>
  <c r="AP210" i="1" s="1"/>
  <c r="Q216" i="1"/>
  <c r="G230" i="1"/>
  <c r="G231" i="1" s="1"/>
  <c r="G232" i="1" s="1"/>
  <c r="G233" i="1" s="1"/>
  <c r="G234" i="1" s="1"/>
  <c r="D231" i="1"/>
  <c r="AN30" i="1"/>
  <c r="AP30" i="1" s="1"/>
  <c r="AP102" i="1"/>
  <c r="AN138" i="1"/>
  <c r="AP138" i="1" s="1"/>
  <c r="Q18" i="1"/>
  <c r="D51" i="1"/>
  <c r="E118" i="1"/>
  <c r="E119" i="1" s="1"/>
  <c r="E124" i="1"/>
  <c r="D124" i="1" s="1"/>
  <c r="E137" i="1"/>
  <c r="D137" i="1" s="1"/>
  <c r="D154" i="1"/>
  <c r="E156" i="1"/>
  <c r="D156" i="1" s="1"/>
  <c r="D195" i="1"/>
  <c r="D202" i="1"/>
  <c r="F57" i="1"/>
  <c r="F58" i="1" s="1"/>
  <c r="F59" i="1" s="1"/>
  <c r="F60" i="1" s="1"/>
  <c r="AP78" i="1"/>
  <c r="E100" i="1"/>
  <c r="E101" i="1" s="1"/>
  <c r="D135" i="1"/>
  <c r="E160" i="1"/>
  <c r="D165" i="1"/>
  <c r="D183" i="1"/>
  <c r="AN204" i="1"/>
  <c r="AP204" i="1" s="1"/>
  <c r="G81" i="1"/>
  <c r="G82" i="1" s="1"/>
  <c r="G83" i="1" s="1"/>
  <c r="G84" i="1" s="1"/>
  <c r="K80" i="1"/>
  <c r="K81" i="1" s="1"/>
  <c r="F81" i="1"/>
  <c r="F82" i="1" s="1"/>
  <c r="F83" i="1" s="1"/>
  <c r="F84" i="1" s="1"/>
  <c r="D82" i="1"/>
  <c r="D81" i="1"/>
  <c r="D75" i="1"/>
  <c r="D76" i="1"/>
  <c r="F69" i="1"/>
  <c r="F70" i="1" s="1"/>
  <c r="F71" i="1" s="1"/>
  <c r="F72" i="1" s="1"/>
  <c r="E70" i="1"/>
  <c r="E71" i="1" s="1"/>
  <c r="F63" i="1"/>
  <c r="F64" i="1" s="1"/>
  <c r="F65" i="1" s="1"/>
  <c r="F66" i="1" s="1"/>
  <c r="G51" i="1"/>
  <c r="G52" i="1" s="1"/>
  <c r="G53" i="1" s="1"/>
  <c r="G54" i="1" s="1"/>
  <c r="K50" i="1"/>
  <c r="K51" i="1" s="1"/>
  <c r="F51" i="1"/>
  <c r="F52" i="1" s="1"/>
  <c r="F53" i="1" s="1"/>
  <c r="F54" i="1" s="1"/>
  <c r="E54" i="1"/>
  <c r="D54" i="1" s="1"/>
  <c r="D45" i="1"/>
  <c r="D46" i="1"/>
  <c r="K38" i="1"/>
  <c r="H38" i="1"/>
  <c r="I38" i="1" s="1"/>
  <c r="I39" i="1" s="1"/>
  <c r="I40" i="1" s="1"/>
  <c r="I41" i="1" s="1"/>
  <c r="I42" i="1" s="1"/>
  <c r="E40" i="1"/>
  <c r="E41" i="1" s="1"/>
  <c r="E42" i="1" s="1"/>
  <c r="D42" i="1" s="1"/>
  <c r="F39" i="1"/>
  <c r="F40" i="1" s="1"/>
  <c r="F41" i="1" s="1"/>
  <c r="F42" i="1" s="1"/>
  <c r="D33" i="1"/>
  <c r="G26" i="1"/>
  <c r="G27" i="1" s="1"/>
  <c r="G28" i="1" s="1"/>
  <c r="G29" i="1" s="1"/>
  <c r="G30" i="1" s="1"/>
  <c r="G20" i="1"/>
  <c r="G21" i="1" s="1"/>
  <c r="G22" i="1" s="1"/>
  <c r="G23" i="1" s="1"/>
  <c r="G24" i="1" s="1"/>
  <c r="G14" i="1"/>
  <c r="G15" i="1" s="1"/>
  <c r="G16" i="1" s="1"/>
  <c r="G17" i="1" s="1"/>
  <c r="G18" i="1" s="1"/>
  <c r="D15" i="1"/>
  <c r="G8" i="1"/>
  <c r="G9" i="1" s="1"/>
  <c r="G10" i="1" s="1"/>
  <c r="G11" i="1" s="1"/>
  <c r="G12" i="1" s="1"/>
  <c r="H212" i="1"/>
  <c r="G213" i="1"/>
  <c r="G214" i="1" s="1"/>
  <c r="G215" i="1" s="1"/>
  <c r="G216" i="1" s="1"/>
  <c r="K212" i="1"/>
  <c r="D220" i="1"/>
  <c r="E221" i="1"/>
  <c r="E215" i="1"/>
  <c r="D214" i="1"/>
  <c r="H218" i="1"/>
  <c r="K218" i="1"/>
  <c r="G219" i="1"/>
  <c r="G220" i="1" s="1"/>
  <c r="G221" i="1" s="1"/>
  <c r="G222" i="1" s="1"/>
  <c r="F213" i="1"/>
  <c r="F214" i="1" s="1"/>
  <c r="F215" i="1" s="1"/>
  <c r="F216" i="1" s="1"/>
  <c r="F225" i="1"/>
  <c r="F226" i="1" s="1"/>
  <c r="F227" i="1" s="1"/>
  <c r="F228" i="1" s="1"/>
  <c r="G224" i="1"/>
  <c r="AP216" i="1"/>
  <c r="E226" i="1"/>
  <c r="D225" i="1"/>
  <c r="AN228" i="1"/>
  <c r="AP228" i="1" s="1"/>
  <c r="AN234" i="1"/>
  <c r="AP234" i="1" s="1"/>
  <c r="D237" i="1"/>
  <c r="E238" i="1"/>
  <c r="AP240" i="1"/>
  <c r="E185" i="1"/>
  <c r="D184" i="1"/>
  <c r="D189" i="1"/>
  <c r="E190" i="1"/>
  <c r="K188" i="1"/>
  <c r="G189" i="1"/>
  <c r="G190" i="1" s="1"/>
  <c r="G191" i="1" s="1"/>
  <c r="G192" i="1" s="1"/>
  <c r="AP186" i="1"/>
  <c r="H188" i="1"/>
  <c r="G194" i="1"/>
  <c r="E197" i="1"/>
  <c r="H200" i="1"/>
  <c r="E204" i="1"/>
  <c r="D204" i="1" s="1"/>
  <c r="D207" i="1"/>
  <c r="E208" i="1"/>
  <c r="AN198" i="1"/>
  <c r="AP198" i="1" s="1"/>
  <c r="G207" i="1"/>
  <c r="G208" i="1" s="1"/>
  <c r="G209" i="1" s="1"/>
  <c r="G210" i="1" s="1"/>
  <c r="H159" i="1"/>
  <c r="H160" i="1" s="1"/>
  <c r="H161" i="1" s="1"/>
  <c r="H162" i="1" s="1"/>
  <c r="I158" i="1"/>
  <c r="I159" i="1" s="1"/>
  <c r="I160" i="1" s="1"/>
  <c r="I161" i="1" s="1"/>
  <c r="I162" i="1" s="1"/>
  <c r="AN156" i="1"/>
  <c r="AP156" i="1" s="1"/>
  <c r="K158" i="1"/>
  <c r="G159" i="1"/>
  <c r="G160" i="1" s="1"/>
  <c r="G161" i="1" s="1"/>
  <c r="G162" i="1" s="1"/>
  <c r="E172" i="1"/>
  <c r="D171" i="1"/>
  <c r="E168" i="1"/>
  <c r="D168" i="1" s="1"/>
  <c r="D177" i="1"/>
  <c r="E178" i="1"/>
  <c r="AN168" i="1"/>
  <c r="AP168" i="1" s="1"/>
  <c r="G128" i="1"/>
  <c r="E130" i="1"/>
  <c r="D129" i="1"/>
  <c r="K146" i="1"/>
  <c r="G147" i="1"/>
  <c r="G148" i="1" s="1"/>
  <c r="G149" i="1" s="1"/>
  <c r="G150" i="1" s="1"/>
  <c r="H146" i="1"/>
  <c r="H122" i="1"/>
  <c r="K122" i="1"/>
  <c r="F123" i="1"/>
  <c r="F124" i="1" s="1"/>
  <c r="F125" i="1" s="1"/>
  <c r="F126" i="1" s="1"/>
  <c r="G123" i="1"/>
  <c r="G124" i="1" s="1"/>
  <c r="G125" i="1" s="1"/>
  <c r="G126" i="1" s="1"/>
  <c r="F135" i="1"/>
  <c r="F136" i="1" s="1"/>
  <c r="F137" i="1" s="1"/>
  <c r="F138" i="1" s="1"/>
  <c r="G134" i="1"/>
  <c r="E142" i="1"/>
  <c r="D141" i="1"/>
  <c r="AP150" i="1"/>
  <c r="D94" i="1"/>
  <c r="E95" i="1"/>
  <c r="F99" i="1"/>
  <c r="F100" i="1" s="1"/>
  <c r="F101" i="1" s="1"/>
  <c r="F102" i="1" s="1"/>
  <c r="G98" i="1"/>
  <c r="F105" i="1"/>
  <c r="F106" i="1" s="1"/>
  <c r="F107" i="1" s="1"/>
  <c r="F108" i="1" s="1"/>
  <c r="G104" i="1"/>
  <c r="D106" i="1"/>
  <c r="E107" i="1"/>
  <c r="D105" i="1"/>
  <c r="AN108" i="1"/>
  <c r="AP108" i="1" s="1"/>
  <c r="AN114" i="1"/>
  <c r="AP114" i="1" s="1"/>
  <c r="G117" i="1"/>
  <c r="G118" i="1" s="1"/>
  <c r="G119" i="1" s="1"/>
  <c r="G120" i="1" s="1"/>
  <c r="K62" i="1"/>
  <c r="G63" i="1"/>
  <c r="G64" i="1" s="1"/>
  <c r="G65" i="1" s="1"/>
  <c r="G66" i="1" s="1"/>
  <c r="H62" i="1"/>
  <c r="Q72" i="1"/>
  <c r="AN72" i="1"/>
  <c r="AP72" i="1" s="1"/>
  <c r="E64" i="1"/>
  <c r="K69" i="1"/>
  <c r="G69" i="1"/>
  <c r="G70" i="1" s="1"/>
  <c r="G71" i="1" s="1"/>
  <c r="G72" i="1" s="1"/>
  <c r="H68" i="1"/>
  <c r="D77" i="1"/>
  <c r="E78" i="1"/>
  <c r="D78" i="1" s="1"/>
  <c r="E84" i="1"/>
  <c r="D84" i="1" s="1"/>
  <c r="D87" i="1"/>
  <c r="E88" i="1"/>
  <c r="G74" i="1"/>
  <c r="H80" i="1"/>
  <c r="AP90" i="1"/>
  <c r="E35" i="1"/>
  <c r="D34" i="1"/>
  <c r="H57" i="1"/>
  <c r="H58" i="1" s="1"/>
  <c r="H59" i="1" s="1"/>
  <c r="H60" i="1" s="1"/>
  <c r="I56" i="1"/>
  <c r="I57" i="1" s="1"/>
  <c r="I58" i="1" s="1"/>
  <c r="I59" i="1" s="1"/>
  <c r="I60" i="1" s="1"/>
  <c r="G32" i="1"/>
  <c r="AN36" i="1"/>
  <c r="AP36" i="1" s="1"/>
  <c r="K39" i="1"/>
  <c r="F45" i="1"/>
  <c r="F46" i="1" s="1"/>
  <c r="F47" i="1" s="1"/>
  <c r="F48" i="1" s="1"/>
  <c r="G44" i="1"/>
  <c r="D47" i="1"/>
  <c r="E48" i="1"/>
  <c r="D48" i="1" s="1"/>
  <c r="G39" i="1"/>
  <c r="G40" i="1" s="1"/>
  <c r="G41" i="1" s="1"/>
  <c r="G42" i="1" s="1"/>
  <c r="H50" i="1"/>
  <c r="D52" i="1"/>
  <c r="D57" i="1"/>
  <c r="E58" i="1"/>
  <c r="Q54" i="1"/>
  <c r="AN54" i="1"/>
  <c r="AP54" i="1" s="1"/>
  <c r="K56" i="1"/>
  <c r="G57" i="1"/>
  <c r="G58" i="1" s="1"/>
  <c r="G59" i="1" s="1"/>
  <c r="G60" i="1" s="1"/>
  <c r="E28" i="1"/>
  <c r="E22" i="1"/>
  <c r="E18" i="1"/>
  <c r="D18" i="1" s="1"/>
  <c r="D17" i="1"/>
  <c r="AP18" i="1"/>
  <c r="D16" i="1"/>
  <c r="E10" i="1"/>
  <c r="AO4" i="1"/>
  <c r="AO6" i="1"/>
  <c r="D118" i="1" l="1"/>
  <c r="K200" i="1"/>
  <c r="K201" i="1" s="1"/>
  <c r="D100" i="1"/>
  <c r="E149" i="1"/>
  <c r="E150" i="1" s="1"/>
  <c r="D150" i="1" s="1"/>
  <c r="H141" i="1"/>
  <c r="H142" i="1" s="1"/>
  <c r="H143" i="1" s="1"/>
  <c r="H144" i="1" s="1"/>
  <c r="H236" i="1"/>
  <c r="H237" i="1" s="1"/>
  <c r="H238" i="1" s="1"/>
  <c r="H239" i="1" s="1"/>
  <c r="H240" i="1" s="1"/>
  <c r="K152" i="1"/>
  <c r="K153" i="1" s="1"/>
  <c r="K92" i="1"/>
  <c r="K93" i="1" s="1"/>
  <c r="D40" i="1"/>
  <c r="H93" i="1"/>
  <c r="H94" i="1" s="1"/>
  <c r="H95" i="1" s="1"/>
  <c r="H96" i="1" s="1"/>
  <c r="H230" i="1"/>
  <c r="I230" i="1" s="1"/>
  <c r="I231" i="1" s="1"/>
  <c r="I232" i="1" s="1"/>
  <c r="I233" i="1" s="1"/>
  <c r="I234" i="1" s="1"/>
  <c r="K230" i="1"/>
  <c r="K231" i="1" s="1"/>
  <c r="G93" i="1"/>
  <c r="G94" i="1" s="1"/>
  <c r="G95" i="1" s="1"/>
  <c r="G96" i="1" s="1"/>
  <c r="G165" i="1"/>
  <c r="G166" i="1" s="1"/>
  <c r="G167" i="1" s="1"/>
  <c r="G168" i="1" s="1"/>
  <c r="I206" i="1"/>
  <c r="I207" i="1" s="1"/>
  <c r="I208" i="1" s="1"/>
  <c r="I209" i="1" s="1"/>
  <c r="I210" i="1" s="1"/>
  <c r="D70" i="1"/>
  <c r="G237" i="1"/>
  <c r="G238" i="1" s="1"/>
  <c r="G239" i="1" s="1"/>
  <c r="G240" i="1" s="1"/>
  <c r="H152" i="1"/>
  <c r="K164" i="1"/>
  <c r="K165" i="1" s="1"/>
  <c r="H176" i="1"/>
  <c r="H177" i="1" s="1"/>
  <c r="H178" i="1" s="1"/>
  <c r="H179" i="1" s="1"/>
  <c r="H180" i="1" s="1"/>
  <c r="G177" i="1"/>
  <c r="G178" i="1" s="1"/>
  <c r="G179" i="1" s="1"/>
  <c r="G180" i="1" s="1"/>
  <c r="H165" i="1"/>
  <c r="H166" i="1" s="1"/>
  <c r="H167" i="1" s="1"/>
  <c r="H168" i="1" s="1"/>
  <c r="J38" i="1"/>
  <c r="J39" i="1" s="1"/>
  <c r="J40" i="1" s="1"/>
  <c r="J41" i="1" s="1"/>
  <c r="J42" i="1" s="1"/>
  <c r="H39" i="1"/>
  <c r="H40" i="1" s="1"/>
  <c r="H41" i="1" s="1"/>
  <c r="H42" i="1" s="1"/>
  <c r="E125" i="1"/>
  <c r="D125" i="1" s="1"/>
  <c r="H110" i="1"/>
  <c r="I110" i="1" s="1"/>
  <c r="I111" i="1" s="1"/>
  <c r="I112" i="1" s="1"/>
  <c r="I113" i="1" s="1"/>
  <c r="I114" i="1" s="1"/>
  <c r="H171" i="1"/>
  <c r="H172" i="1" s="1"/>
  <c r="H173" i="1" s="1"/>
  <c r="H174" i="1" s="1"/>
  <c r="G111" i="1"/>
  <c r="G112" i="1" s="1"/>
  <c r="G113" i="1" s="1"/>
  <c r="G114" i="1" s="1"/>
  <c r="D41" i="1"/>
  <c r="I236" i="1"/>
  <c r="I237" i="1" s="1"/>
  <c r="I238" i="1" s="1"/>
  <c r="I239" i="1" s="1"/>
  <c r="I240" i="1" s="1"/>
  <c r="E138" i="1"/>
  <c r="D138" i="1" s="1"/>
  <c r="I116" i="1"/>
  <c r="I117" i="1" s="1"/>
  <c r="I118" i="1" s="1"/>
  <c r="I119" i="1" s="1"/>
  <c r="I120" i="1" s="1"/>
  <c r="J92" i="1"/>
  <c r="J93" i="1" s="1"/>
  <c r="J94" i="1" s="1"/>
  <c r="J95" i="1" s="1"/>
  <c r="J96" i="1" s="1"/>
  <c r="K86" i="1"/>
  <c r="K87" i="1" s="1"/>
  <c r="K88" i="1" s="1"/>
  <c r="H86" i="1"/>
  <c r="E161" i="1"/>
  <c r="D160" i="1"/>
  <c r="G183" i="1"/>
  <c r="G184" i="1" s="1"/>
  <c r="G185" i="1" s="1"/>
  <c r="G186" i="1" s="1"/>
  <c r="K182" i="1"/>
  <c r="K183" i="1" s="1"/>
  <c r="K184" i="1" s="1"/>
  <c r="H182" i="1"/>
  <c r="J158" i="1"/>
  <c r="L158" i="1" s="1"/>
  <c r="E114" i="1"/>
  <c r="D114" i="1" s="1"/>
  <c r="D113" i="1"/>
  <c r="E234" i="1"/>
  <c r="D234" i="1" s="1"/>
  <c r="D233" i="1"/>
  <c r="K26" i="1"/>
  <c r="K27" i="1" s="1"/>
  <c r="K28" i="1" s="1"/>
  <c r="H26" i="1"/>
  <c r="K20" i="1"/>
  <c r="K21" i="1" s="1"/>
  <c r="K22" i="1" s="1"/>
  <c r="H20" i="1"/>
  <c r="K14" i="1"/>
  <c r="K15" i="1" s="1"/>
  <c r="K16" i="1" s="1"/>
  <c r="H14" i="1"/>
  <c r="K8" i="1"/>
  <c r="K9" i="1" s="1"/>
  <c r="K10" i="1" s="1"/>
  <c r="H8" i="1"/>
  <c r="E239" i="1"/>
  <c r="D238" i="1"/>
  <c r="H224" i="1"/>
  <c r="G225" i="1"/>
  <c r="G226" i="1" s="1"/>
  <c r="G227" i="1" s="1"/>
  <c r="G228" i="1" s="1"/>
  <c r="K224" i="1"/>
  <c r="E216" i="1"/>
  <c r="D216" i="1" s="1"/>
  <c r="D215" i="1"/>
  <c r="K213" i="1"/>
  <c r="K238" i="1"/>
  <c r="D226" i="1"/>
  <c r="E227" i="1"/>
  <c r="K219" i="1"/>
  <c r="H219" i="1"/>
  <c r="H220" i="1" s="1"/>
  <c r="H221" i="1" s="1"/>
  <c r="H222" i="1" s="1"/>
  <c r="I218" i="1"/>
  <c r="I219" i="1" s="1"/>
  <c r="I220" i="1" s="1"/>
  <c r="I221" i="1" s="1"/>
  <c r="I222" i="1" s="1"/>
  <c r="E222" i="1"/>
  <c r="D222" i="1" s="1"/>
  <c r="D221" i="1"/>
  <c r="H213" i="1"/>
  <c r="H214" i="1" s="1"/>
  <c r="H215" i="1" s="1"/>
  <c r="H216" i="1" s="1"/>
  <c r="I212" i="1"/>
  <c r="I213" i="1" s="1"/>
  <c r="I214" i="1" s="1"/>
  <c r="I215" i="1" s="1"/>
  <c r="I216" i="1" s="1"/>
  <c r="E191" i="1"/>
  <c r="D190" i="1"/>
  <c r="H189" i="1"/>
  <c r="H190" i="1" s="1"/>
  <c r="H191" i="1" s="1"/>
  <c r="H192" i="1" s="1"/>
  <c r="I188" i="1"/>
  <c r="I189" i="1" s="1"/>
  <c r="I190" i="1" s="1"/>
  <c r="I191" i="1" s="1"/>
  <c r="I192" i="1" s="1"/>
  <c r="E209" i="1"/>
  <c r="D208" i="1"/>
  <c r="H194" i="1"/>
  <c r="G195" i="1"/>
  <c r="G196" i="1" s="1"/>
  <c r="G197" i="1" s="1"/>
  <c r="G198" i="1" s="1"/>
  <c r="K194" i="1"/>
  <c r="K202" i="1"/>
  <c r="K208" i="1"/>
  <c r="D197" i="1"/>
  <c r="E198" i="1"/>
  <c r="D198" i="1" s="1"/>
  <c r="K189" i="1"/>
  <c r="I200" i="1"/>
  <c r="I201" i="1" s="1"/>
  <c r="I202" i="1" s="1"/>
  <c r="I203" i="1" s="1"/>
  <c r="I204" i="1" s="1"/>
  <c r="H201" i="1"/>
  <c r="H202" i="1" s="1"/>
  <c r="H203" i="1" s="1"/>
  <c r="H204" i="1" s="1"/>
  <c r="J206" i="1"/>
  <c r="L206" i="1" s="1"/>
  <c r="E186" i="1"/>
  <c r="D186" i="1" s="1"/>
  <c r="D185" i="1"/>
  <c r="K154" i="1"/>
  <c r="K178" i="1"/>
  <c r="J164" i="1"/>
  <c r="E173" i="1"/>
  <c r="D172" i="1"/>
  <c r="K172" i="1"/>
  <c r="K159" i="1"/>
  <c r="E179" i="1"/>
  <c r="D178" i="1"/>
  <c r="J170" i="1"/>
  <c r="L170" i="1" s="1"/>
  <c r="H123" i="1"/>
  <c r="H124" i="1" s="1"/>
  <c r="H125" i="1" s="1"/>
  <c r="H126" i="1" s="1"/>
  <c r="I122" i="1"/>
  <c r="I123" i="1" s="1"/>
  <c r="I124" i="1" s="1"/>
  <c r="I125" i="1" s="1"/>
  <c r="I126" i="1" s="1"/>
  <c r="J140" i="1"/>
  <c r="H147" i="1"/>
  <c r="H148" i="1" s="1"/>
  <c r="H149" i="1" s="1"/>
  <c r="H150" i="1" s="1"/>
  <c r="I146" i="1"/>
  <c r="I147" i="1" s="1"/>
  <c r="I148" i="1" s="1"/>
  <c r="I149" i="1" s="1"/>
  <c r="I150" i="1" s="1"/>
  <c r="E143" i="1"/>
  <c r="D142" i="1"/>
  <c r="K134" i="1"/>
  <c r="G135" i="1"/>
  <c r="G136" i="1" s="1"/>
  <c r="G137" i="1" s="1"/>
  <c r="G138" i="1" s="1"/>
  <c r="H134" i="1"/>
  <c r="E131" i="1"/>
  <c r="D130" i="1"/>
  <c r="G129" i="1"/>
  <c r="G130" i="1" s="1"/>
  <c r="G131" i="1" s="1"/>
  <c r="G132" i="1" s="1"/>
  <c r="H128" i="1"/>
  <c r="K128" i="1"/>
  <c r="K142" i="1"/>
  <c r="K123" i="1"/>
  <c r="K147" i="1"/>
  <c r="K118" i="1"/>
  <c r="E120" i="1"/>
  <c r="D120" i="1" s="1"/>
  <c r="D119" i="1"/>
  <c r="K112" i="1"/>
  <c r="E102" i="1"/>
  <c r="D102" i="1" s="1"/>
  <c r="D101" i="1"/>
  <c r="H104" i="1"/>
  <c r="G105" i="1"/>
  <c r="G106" i="1" s="1"/>
  <c r="G107" i="1" s="1"/>
  <c r="G108" i="1" s="1"/>
  <c r="K104" i="1"/>
  <c r="D107" i="1"/>
  <c r="E108" i="1"/>
  <c r="D108" i="1" s="1"/>
  <c r="G99" i="1"/>
  <c r="G100" i="1" s="1"/>
  <c r="G101" i="1" s="1"/>
  <c r="G102" i="1" s="1"/>
  <c r="H98" i="1"/>
  <c r="K98" i="1"/>
  <c r="E96" i="1"/>
  <c r="D96" i="1" s="1"/>
  <c r="D95" i="1"/>
  <c r="E72" i="1"/>
  <c r="D72" i="1" s="1"/>
  <c r="D71" i="1"/>
  <c r="D64" i="1"/>
  <c r="E65" i="1"/>
  <c r="E89" i="1"/>
  <c r="D88" i="1"/>
  <c r="H69" i="1"/>
  <c r="H70" i="1" s="1"/>
  <c r="H71" i="1" s="1"/>
  <c r="H72" i="1" s="1"/>
  <c r="I68" i="1"/>
  <c r="I69" i="1" s="1"/>
  <c r="I70" i="1" s="1"/>
  <c r="I71" i="1" s="1"/>
  <c r="I72" i="1" s="1"/>
  <c r="K63" i="1"/>
  <c r="H63" i="1"/>
  <c r="H64" i="1" s="1"/>
  <c r="H65" i="1" s="1"/>
  <c r="H66" i="1" s="1"/>
  <c r="I62" i="1"/>
  <c r="I63" i="1" s="1"/>
  <c r="I64" i="1" s="1"/>
  <c r="I65" i="1" s="1"/>
  <c r="I66" i="1" s="1"/>
  <c r="H81" i="1"/>
  <c r="H82" i="1" s="1"/>
  <c r="H83" i="1" s="1"/>
  <c r="H84" i="1" s="1"/>
  <c r="I80" i="1"/>
  <c r="I81" i="1" s="1"/>
  <c r="I82" i="1" s="1"/>
  <c r="I83" i="1" s="1"/>
  <c r="I84" i="1" s="1"/>
  <c r="G75" i="1"/>
  <c r="G76" i="1" s="1"/>
  <c r="G77" i="1" s="1"/>
  <c r="G78" i="1" s="1"/>
  <c r="K74" i="1"/>
  <c r="H74" i="1"/>
  <c r="K82" i="1"/>
  <c r="K70" i="1"/>
  <c r="K57" i="1"/>
  <c r="K40" i="1"/>
  <c r="E59" i="1"/>
  <c r="D58" i="1"/>
  <c r="H51" i="1"/>
  <c r="H52" i="1" s="1"/>
  <c r="H53" i="1" s="1"/>
  <c r="H54" i="1" s="1"/>
  <c r="I50" i="1"/>
  <c r="I51" i="1" s="1"/>
  <c r="I52" i="1" s="1"/>
  <c r="I53" i="1" s="1"/>
  <c r="I54" i="1" s="1"/>
  <c r="G33" i="1"/>
  <c r="G34" i="1" s="1"/>
  <c r="G35" i="1" s="1"/>
  <c r="G36" i="1" s="1"/>
  <c r="H32" i="1"/>
  <c r="K32" i="1"/>
  <c r="K52" i="1"/>
  <c r="D35" i="1"/>
  <c r="E36" i="1"/>
  <c r="D36" i="1" s="1"/>
  <c r="G45" i="1"/>
  <c r="G46" i="1" s="1"/>
  <c r="G47" i="1" s="1"/>
  <c r="G48" i="1" s="1"/>
  <c r="H44" i="1"/>
  <c r="K44" i="1"/>
  <c r="J56" i="1"/>
  <c r="D28" i="1"/>
  <c r="E29" i="1"/>
  <c r="D22" i="1"/>
  <c r="E23" i="1"/>
  <c r="D10" i="1"/>
  <c r="E11" i="1"/>
  <c r="AO5" i="1"/>
  <c r="D149" i="1" l="1"/>
  <c r="E126" i="1"/>
  <c r="D126" i="1" s="1"/>
  <c r="H231" i="1"/>
  <c r="H232" i="1" s="1"/>
  <c r="H233" i="1" s="1"/>
  <c r="H234" i="1" s="1"/>
  <c r="M38" i="1"/>
  <c r="M39" i="1" s="1"/>
  <c r="M40" i="1" s="1"/>
  <c r="M41" i="1" s="1"/>
  <c r="M42" i="1" s="1"/>
  <c r="H111" i="1"/>
  <c r="H112" i="1" s="1"/>
  <c r="H113" i="1" s="1"/>
  <c r="H114" i="1" s="1"/>
  <c r="I176" i="1"/>
  <c r="H153" i="1"/>
  <c r="H154" i="1" s="1"/>
  <c r="H155" i="1" s="1"/>
  <c r="H156" i="1" s="1"/>
  <c r="I152" i="1"/>
  <c r="L92" i="1"/>
  <c r="L93" i="1" s="1"/>
  <c r="L94" i="1" s="1"/>
  <c r="L95" i="1" s="1"/>
  <c r="L96" i="1" s="1"/>
  <c r="L38" i="1"/>
  <c r="J50" i="1"/>
  <c r="J51" i="1" s="1"/>
  <c r="J52" i="1" s="1"/>
  <c r="J53" i="1" s="1"/>
  <c r="J54" i="1" s="1"/>
  <c r="J236" i="1"/>
  <c r="J237" i="1" s="1"/>
  <c r="J238" i="1" s="1"/>
  <c r="J239" i="1" s="1"/>
  <c r="J240" i="1" s="1"/>
  <c r="J188" i="1"/>
  <c r="J189" i="1" s="1"/>
  <c r="J190" i="1" s="1"/>
  <c r="J191" i="1" s="1"/>
  <c r="J192" i="1" s="1"/>
  <c r="J68" i="1"/>
  <c r="J69" i="1" s="1"/>
  <c r="J70" i="1" s="1"/>
  <c r="J71" i="1" s="1"/>
  <c r="J72" i="1" s="1"/>
  <c r="J116" i="1"/>
  <c r="M92" i="1"/>
  <c r="M93" i="1" s="1"/>
  <c r="M94" i="1" s="1"/>
  <c r="M95" i="1" s="1"/>
  <c r="M96" i="1" s="1"/>
  <c r="L159" i="1"/>
  <c r="L160" i="1" s="1"/>
  <c r="L161" i="1" s="1"/>
  <c r="L162" i="1" s="1"/>
  <c r="P158" i="1"/>
  <c r="R158" i="1" s="1"/>
  <c r="AJ158" i="1" s="1"/>
  <c r="AN158" i="1" s="1"/>
  <c r="AP158" i="1" s="1"/>
  <c r="J117" i="1"/>
  <c r="J118" i="1" s="1"/>
  <c r="J119" i="1" s="1"/>
  <c r="J120" i="1" s="1"/>
  <c r="J218" i="1"/>
  <c r="L218" i="1" s="1"/>
  <c r="I182" i="1"/>
  <c r="H183" i="1"/>
  <c r="H184" i="1" s="1"/>
  <c r="H185" i="1" s="1"/>
  <c r="H186" i="1" s="1"/>
  <c r="E162" i="1"/>
  <c r="D162" i="1" s="1"/>
  <c r="D161" i="1"/>
  <c r="J159" i="1"/>
  <c r="J160" i="1" s="1"/>
  <c r="J161" i="1" s="1"/>
  <c r="J162" i="1" s="1"/>
  <c r="M158" i="1"/>
  <c r="M159" i="1" s="1"/>
  <c r="M160" i="1" s="1"/>
  <c r="M161" i="1" s="1"/>
  <c r="M162" i="1" s="1"/>
  <c r="I86" i="1"/>
  <c r="H87" i="1"/>
  <c r="H88" i="1" s="1"/>
  <c r="H89" i="1" s="1"/>
  <c r="H90" i="1" s="1"/>
  <c r="J62" i="1"/>
  <c r="H27" i="1"/>
  <c r="H28" i="1" s="1"/>
  <c r="H29" i="1" s="1"/>
  <c r="H30" i="1" s="1"/>
  <c r="I26" i="1"/>
  <c r="H21" i="1"/>
  <c r="H22" i="1" s="1"/>
  <c r="H23" i="1" s="1"/>
  <c r="H24" i="1" s="1"/>
  <c r="I20" i="1"/>
  <c r="I21" i="1" s="1"/>
  <c r="I22" i="1" s="1"/>
  <c r="I23" i="1" s="1"/>
  <c r="I24" i="1" s="1"/>
  <c r="H15" i="1"/>
  <c r="H16" i="1" s="1"/>
  <c r="H17" i="1" s="1"/>
  <c r="H18" i="1" s="1"/>
  <c r="I14" i="1"/>
  <c r="I15" i="1" s="1"/>
  <c r="I16" i="1" s="1"/>
  <c r="I17" i="1" s="1"/>
  <c r="I18" i="1" s="1"/>
  <c r="H9" i="1"/>
  <c r="H10" i="1" s="1"/>
  <c r="H11" i="1" s="1"/>
  <c r="H12" i="1" s="1"/>
  <c r="I8" i="1"/>
  <c r="I9" i="1" s="1"/>
  <c r="I10" i="1" s="1"/>
  <c r="I11" i="1" s="1"/>
  <c r="I12" i="1" s="1"/>
  <c r="I224" i="1"/>
  <c r="I225" i="1" s="1"/>
  <c r="I226" i="1" s="1"/>
  <c r="I227" i="1" s="1"/>
  <c r="I228" i="1" s="1"/>
  <c r="H225" i="1"/>
  <c r="H226" i="1" s="1"/>
  <c r="H227" i="1" s="1"/>
  <c r="H228" i="1" s="1"/>
  <c r="J212" i="1"/>
  <c r="L212" i="1" s="1"/>
  <c r="D227" i="1"/>
  <c r="E228" i="1"/>
  <c r="D228" i="1" s="1"/>
  <c r="J230" i="1"/>
  <c r="L230" i="1" s="1"/>
  <c r="K220" i="1"/>
  <c r="K214" i="1"/>
  <c r="K225" i="1"/>
  <c r="K232" i="1"/>
  <c r="K239" i="1"/>
  <c r="E240" i="1"/>
  <c r="D240" i="1" s="1"/>
  <c r="D239" i="1"/>
  <c r="L207" i="1"/>
  <c r="P206" i="1"/>
  <c r="R206" i="1" s="1"/>
  <c r="AJ206" i="1" s="1"/>
  <c r="AN206" i="1" s="1"/>
  <c r="AP206" i="1" s="1"/>
  <c r="J207" i="1"/>
  <c r="J208" i="1" s="1"/>
  <c r="J209" i="1" s="1"/>
  <c r="J210" i="1" s="1"/>
  <c r="M206" i="1"/>
  <c r="M207" i="1" s="1"/>
  <c r="M208" i="1" s="1"/>
  <c r="M209" i="1" s="1"/>
  <c r="M210" i="1" s="1"/>
  <c r="K190" i="1"/>
  <c r="H195" i="1"/>
  <c r="H196" i="1" s="1"/>
  <c r="H197" i="1" s="1"/>
  <c r="H198" i="1" s="1"/>
  <c r="I194" i="1"/>
  <c r="I195" i="1" s="1"/>
  <c r="I196" i="1" s="1"/>
  <c r="I197" i="1" s="1"/>
  <c r="I198" i="1" s="1"/>
  <c r="K185" i="1"/>
  <c r="J200" i="1"/>
  <c r="K203" i="1"/>
  <c r="K209" i="1"/>
  <c r="K195" i="1"/>
  <c r="E210" i="1"/>
  <c r="D210" i="1" s="1"/>
  <c r="D209" i="1"/>
  <c r="E192" i="1"/>
  <c r="D192" i="1" s="1"/>
  <c r="D191" i="1"/>
  <c r="L171" i="1"/>
  <c r="P170" i="1"/>
  <c r="R170" i="1" s="1"/>
  <c r="AJ170" i="1" s="1"/>
  <c r="AN170" i="1" s="1"/>
  <c r="AP170" i="1" s="1"/>
  <c r="K173" i="1"/>
  <c r="J165" i="1"/>
  <c r="J166" i="1" s="1"/>
  <c r="J167" i="1" s="1"/>
  <c r="J168" i="1" s="1"/>
  <c r="M164" i="1"/>
  <c r="M165" i="1" s="1"/>
  <c r="M166" i="1" s="1"/>
  <c r="M167" i="1" s="1"/>
  <c r="M168" i="1" s="1"/>
  <c r="K179" i="1"/>
  <c r="K155" i="1"/>
  <c r="J171" i="1"/>
  <c r="J172" i="1" s="1"/>
  <c r="J173" i="1" s="1"/>
  <c r="J174" i="1" s="1"/>
  <c r="M170" i="1"/>
  <c r="M171" i="1" s="1"/>
  <c r="M172" i="1" s="1"/>
  <c r="M173" i="1" s="1"/>
  <c r="M174" i="1" s="1"/>
  <c r="E180" i="1"/>
  <c r="D180" i="1" s="1"/>
  <c r="D179" i="1"/>
  <c r="K166" i="1"/>
  <c r="L164" i="1"/>
  <c r="K160" i="1"/>
  <c r="O159" i="1"/>
  <c r="D173" i="1"/>
  <c r="E174" i="1"/>
  <c r="D174" i="1" s="1"/>
  <c r="J141" i="1"/>
  <c r="J142" i="1" s="1"/>
  <c r="J143" i="1" s="1"/>
  <c r="J144" i="1" s="1"/>
  <c r="M140" i="1"/>
  <c r="M141" i="1" s="1"/>
  <c r="M142" i="1" s="1"/>
  <c r="M143" i="1" s="1"/>
  <c r="M144" i="1" s="1"/>
  <c r="L140" i="1"/>
  <c r="K129" i="1"/>
  <c r="E132" i="1"/>
  <c r="D132" i="1" s="1"/>
  <c r="D131" i="1"/>
  <c r="J122" i="1"/>
  <c r="L122" i="1" s="1"/>
  <c r="I128" i="1"/>
  <c r="I129" i="1" s="1"/>
  <c r="I130" i="1" s="1"/>
  <c r="I131" i="1" s="1"/>
  <c r="I132" i="1" s="1"/>
  <c r="H129" i="1"/>
  <c r="H130" i="1" s="1"/>
  <c r="H131" i="1" s="1"/>
  <c r="H132" i="1" s="1"/>
  <c r="H135" i="1"/>
  <c r="H136" i="1" s="1"/>
  <c r="H137" i="1" s="1"/>
  <c r="H138" i="1" s="1"/>
  <c r="I134" i="1"/>
  <c r="I135" i="1" s="1"/>
  <c r="I136" i="1" s="1"/>
  <c r="I137" i="1" s="1"/>
  <c r="I138" i="1" s="1"/>
  <c r="E144" i="1"/>
  <c r="D144" i="1" s="1"/>
  <c r="D143" i="1"/>
  <c r="J146" i="1"/>
  <c r="L146" i="1" s="1"/>
  <c r="K135" i="1"/>
  <c r="K148" i="1"/>
  <c r="K124" i="1"/>
  <c r="K143" i="1"/>
  <c r="K119" i="1"/>
  <c r="K105" i="1"/>
  <c r="K99" i="1"/>
  <c r="H105" i="1"/>
  <c r="H106" i="1" s="1"/>
  <c r="H107" i="1" s="1"/>
  <c r="H108" i="1" s="1"/>
  <c r="I104" i="1"/>
  <c r="I105" i="1" s="1"/>
  <c r="I106" i="1" s="1"/>
  <c r="I107" i="1" s="1"/>
  <c r="I108" i="1" s="1"/>
  <c r="K94" i="1"/>
  <c r="I98" i="1"/>
  <c r="I99" i="1" s="1"/>
  <c r="I100" i="1" s="1"/>
  <c r="I101" i="1" s="1"/>
  <c r="I102" i="1" s="1"/>
  <c r="H99" i="1"/>
  <c r="H100" i="1" s="1"/>
  <c r="H101" i="1" s="1"/>
  <c r="H102" i="1" s="1"/>
  <c r="J110" i="1"/>
  <c r="K113" i="1"/>
  <c r="P92" i="1"/>
  <c r="R92" i="1" s="1"/>
  <c r="AJ92" i="1" s="1"/>
  <c r="AN92" i="1" s="1"/>
  <c r="AP92" i="1" s="1"/>
  <c r="I74" i="1"/>
  <c r="I75" i="1" s="1"/>
  <c r="I76" i="1" s="1"/>
  <c r="I77" i="1" s="1"/>
  <c r="I78" i="1" s="1"/>
  <c r="H75" i="1"/>
  <c r="H76" i="1" s="1"/>
  <c r="H77" i="1" s="1"/>
  <c r="H78" i="1" s="1"/>
  <c r="K83" i="1"/>
  <c r="J80" i="1"/>
  <c r="E66" i="1"/>
  <c r="D66" i="1" s="1"/>
  <c r="D65" i="1"/>
  <c r="K71" i="1"/>
  <c r="K75" i="1"/>
  <c r="K64" i="1"/>
  <c r="K89" i="1"/>
  <c r="E90" i="1"/>
  <c r="D90" i="1" s="1"/>
  <c r="D89" i="1"/>
  <c r="K53" i="1"/>
  <c r="K33" i="1"/>
  <c r="L50" i="1"/>
  <c r="K58" i="1"/>
  <c r="J57" i="1"/>
  <c r="J58" i="1" s="1"/>
  <c r="J59" i="1" s="1"/>
  <c r="J60" i="1" s="1"/>
  <c r="M56" i="1"/>
  <c r="M57" i="1" s="1"/>
  <c r="M58" i="1" s="1"/>
  <c r="M59" i="1" s="1"/>
  <c r="M60" i="1" s="1"/>
  <c r="L56" i="1"/>
  <c r="I32" i="1"/>
  <c r="I33" i="1" s="1"/>
  <c r="I34" i="1" s="1"/>
  <c r="I35" i="1" s="1"/>
  <c r="I36" i="1" s="1"/>
  <c r="H33" i="1"/>
  <c r="H34" i="1" s="1"/>
  <c r="H35" i="1" s="1"/>
  <c r="H36" i="1" s="1"/>
  <c r="K41" i="1"/>
  <c r="K45" i="1"/>
  <c r="E60" i="1"/>
  <c r="D60" i="1" s="1"/>
  <c r="D59" i="1"/>
  <c r="H45" i="1"/>
  <c r="H46" i="1" s="1"/>
  <c r="H47" i="1" s="1"/>
  <c r="H48" i="1" s="1"/>
  <c r="I44" i="1"/>
  <c r="I45" i="1" s="1"/>
  <c r="I46" i="1" s="1"/>
  <c r="I47" i="1" s="1"/>
  <c r="I48" i="1" s="1"/>
  <c r="M50" i="1"/>
  <c r="M51" i="1" s="1"/>
  <c r="M52" i="1" s="1"/>
  <c r="M53" i="1" s="1"/>
  <c r="M54" i="1" s="1"/>
  <c r="K29" i="1"/>
  <c r="E30" i="1"/>
  <c r="D30" i="1" s="1"/>
  <c r="D29" i="1"/>
  <c r="E24" i="1"/>
  <c r="D24" i="1" s="1"/>
  <c r="D23" i="1"/>
  <c r="K23" i="1"/>
  <c r="K17" i="1"/>
  <c r="E12" i="1"/>
  <c r="D12" i="1" s="1"/>
  <c r="D11" i="1"/>
  <c r="K11" i="1"/>
  <c r="D2" i="1"/>
  <c r="O93" i="1" l="1"/>
  <c r="P93" i="1"/>
  <c r="AN93" i="1" s="1"/>
  <c r="AP93" i="1" s="1"/>
  <c r="M236" i="1"/>
  <c r="M237" i="1" s="1"/>
  <c r="M238" i="1" s="1"/>
  <c r="M239" i="1" s="1"/>
  <c r="M240" i="1" s="1"/>
  <c r="N92" i="1"/>
  <c r="T92" i="1" s="1"/>
  <c r="U92" i="1" s="1"/>
  <c r="P159" i="1"/>
  <c r="AN159" i="1" s="1"/>
  <c r="AP159" i="1" s="1"/>
  <c r="M188" i="1"/>
  <c r="M189" i="1" s="1"/>
  <c r="M190" i="1" s="1"/>
  <c r="M191" i="1" s="1"/>
  <c r="M192" i="1" s="1"/>
  <c r="L236" i="1"/>
  <c r="N236" i="1" s="1"/>
  <c r="T236" i="1" s="1"/>
  <c r="J176" i="1"/>
  <c r="I177" i="1"/>
  <c r="I178" i="1" s="1"/>
  <c r="I179" i="1" s="1"/>
  <c r="I180" i="1" s="1"/>
  <c r="L188" i="1"/>
  <c r="P188" i="1" s="1"/>
  <c r="R188" i="1" s="1"/>
  <c r="AJ188" i="1" s="1"/>
  <c r="AN188" i="1" s="1"/>
  <c r="AP188" i="1" s="1"/>
  <c r="L68" i="1"/>
  <c r="N38" i="1"/>
  <c r="T38" i="1" s="1"/>
  <c r="L39" i="1"/>
  <c r="P38" i="1"/>
  <c r="R38" i="1" s="1"/>
  <c r="AJ38" i="1" s="1"/>
  <c r="AN38" i="1" s="1"/>
  <c r="AP38" i="1" s="1"/>
  <c r="S38" i="1"/>
  <c r="W38" i="1" s="1"/>
  <c r="W39" i="1" s="1"/>
  <c r="W40" i="1" s="1"/>
  <c r="W41" i="1" s="1"/>
  <c r="W42" i="1" s="1"/>
  <c r="I153" i="1"/>
  <c r="I154" i="1" s="1"/>
  <c r="I155" i="1" s="1"/>
  <c r="I156" i="1" s="1"/>
  <c r="J152" i="1"/>
  <c r="N206" i="1"/>
  <c r="T206" i="1" s="1"/>
  <c r="T207" i="1" s="1"/>
  <c r="N93" i="1"/>
  <c r="S93" i="1"/>
  <c r="M68" i="1"/>
  <c r="J224" i="1"/>
  <c r="J225" i="1" s="1"/>
  <c r="J226" i="1" s="1"/>
  <c r="J227" i="1" s="1"/>
  <c r="J228" i="1" s="1"/>
  <c r="N159" i="1"/>
  <c r="S159" i="1"/>
  <c r="L116" i="1"/>
  <c r="M116" i="1"/>
  <c r="M117" i="1" s="1"/>
  <c r="M118" i="1" s="1"/>
  <c r="M119" i="1" s="1"/>
  <c r="M120" i="1" s="1"/>
  <c r="J104" i="1"/>
  <c r="J105" i="1" s="1"/>
  <c r="J106" i="1" s="1"/>
  <c r="J107" i="1" s="1"/>
  <c r="J108" i="1" s="1"/>
  <c r="S92" i="1"/>
  <c r="W92" i="1" s="1"/>
  <c r="W93" i="1" s="1"/>
  <c r="W94" i="1" s="1"/>
  <c r="W95" i="1" s="1"/>
  <c r="W96" i="1" s="1"/>
  <c r="S158" i="1"/>
  <c r="I183" i="1"/>
  <c r="I184" i="1" s="1"/>
  <c r="I185" i="1" s="1"/>
  <c r="I186" i="1" s="1"/>
  <c r="J182" i="1"/>
  <c r="I87" i="1"/>
  <c r="I88" i="1" s="1"/>
  <c r="I89" i="1" s="1"/>
  <c r="I90" i="1" s="1"/>
  <c r="J219" i="1"/>
  <c r="J220" i="1" s="1"/>
  <c r="J221" i="1" s="1"/>
  <c r="J222" i="1" s="1"/>
  <c r="M218" i="1"/>
  <c r="M219" i="1" s="1"/>
  <c r="M220" i="1" s="1"/>
  <c r="M221" i="1" s="1"/>
  <c r="M222" i="1" s="1"/>
  <c r="N158" i="1"/>
  <c r="T158" i="1" s="1"/>
  <c r="V92" i="1"/>
  <c r="S206" i="1"/>
  <c r="W206" i="1" s="1"/>
  <c r="W207" i="1" s="1"/>
  <c r="W208" i="1" s="1"/>
  <c r="W209" i="1" s="1"/>
  <c r="W210" i="1" s="1"/>
  <c r="J86" i="1"/>
  <c r="J63" i="1"/>
  <c r="J64" i="1" s="1"/>
  <c r="J65" i="1" s="1"/>
  <c r="J66" i="1" s="1"/>
  <c r="M62" i="1"/>
  <c r="M63" i="1" s="1"/>
  <c r="M64" i="1" s="1"/>
  <c r="M65" i="1" s="1"/>
  <c r="M66" i="1" s="1"/>
  <c r="L62" i="1"/>
  <c r="J32" i="1"/>
  <c r="J33" i="1" s="1"/>
  <c r="J34" i="1" s="1"/>
  <c r="J35" i="1" s="1"/>
  <c r="J36" i="1" s="1"/>
  <c r="I27" i="1"/>
  <c r="I28" i="1" s="1"/>
  <c r="I29" i="1" s="1"/>
  <c r="I30" i="1" s="1"/>
  <c r="J26" i="1"/>
  <c r="J20" i="1"/>
  <c r="L20" i="1" s="1"/>
  <c r="J14" i="1"/>
  <c r="J8" i="1"/>
  <c r="L231" i="1"/>
  <c r="P230" i="1"/>
  <c r="R230" i="1" s="1"/>
  <c r="AJ230" i="1" s="1"/>
  <c r="AN230" i="1" s="1"/>
  <c r="AP230" i="1" s="1"/>
  <c r="L213" i="1"/>
  <c r="P212" i="1"/>
  <c r="R212" i="1" s="1"/>
  <c r="AJ212" i="1" s="1"/>
  <c r="AN212" i="1" s="1"/>
  <c r="AP212" i="1" s="1"/>
  <c r="S236" i="1"/>
  <c r="P236" i="1"/>
  <c r="R236" i="1" s="1"/>
  <c r="AJ236" i="1" s="1"/>
  <c r="AN236" i="1" s="1"/>
  <c r="AP236" i="1" s="1"/>
  <c r="K233" i="1"/>
  <c r="K240" i="1"/>
  <c r="L219" i="1"/>
  <c r="P218" i="1"/>
  <c r="R218" i="1" s="1"/>
  <c r="AJ218" i="1" s="1"/>
  <c r="AN218" i="1" s="1"/>
  <c r="AP218" i="1" s="1"/>
  <c r="K226" i="1"/>
  <c r="K215" i="1"/>
  <c r="K221" i="1"/>
  <c r="J231" i="1"/>
  <c r="J232" i="1" s="1"/>
  <c r="J233" i="1" s="1"/>
  <c r="J234" i="1" s="1"/>
  <c r="M230" i="1"/>
  <c r="M231" i="1" s="1"/>
  <c r="M232" i="1" s="1"/>
  <c r="M233" i="1" s="1"/>
  <c r="M234" i="1" s="1"/>
  <c r="J213" i="1"/>
  <c r="J214" i="1" s="1"/>
  <c r="J215" i="1" s="1"/>
  <c r="J216" i="1" s="1"/>
  <c r="M212" i="1"/>
  <c r="M213" i="1" s="1"/>
  <c r="M214" i="1" s="1"/>
  <c r="M215" i="1" s="1"/>
  <c r="M216" i="1" s="1"/>
  <c r="K210" i="1"/>
  <c r="K204" i="1"/>
  <c r="K191" i="1"/>
  <c r="J201" i="1"/>
  <c r="J202" i="1" s="1"/>
  <c r="J203" i="1" s="1"/>
  <c r="J204" i="1" s="1"/>
  <c r="M200" i="1"/>
  <c r="M201" i="1" s="1"/>
  <c r="M202" i="1" s="1"/>
  <c r="M203" i="1" s="1"/>
  <c r="M204" i="1" s="1"/>
  <c r="K186" i="1"/>
  <c r="J194" i="1"/>
  <c r="L194" i="1" s="1"/>
  <c r="K196" i="1"/>
  <c r="L200" i="1"/>
  <c r="L208" i="1"/>
  <c r="O207" i="1"/>
  <c r="S207" i="1"/>
  <c r="P207" i="1"/>
  <c r="AN207" i="1" s="1"/>
  <c r="AP207" i="1" s="1"/>
  <c r="N207" i="1"/>
  <c r="P160" i="1"/>
  <c r="N160" i="1"/>
  <c r="K161" i="1"/>
  <c r="S160" i="1"/>
  <c r="N170" i="1"/>
  <c r="T170" i="1" s="1"/>
  <c r="L165" i="1"/>
  <c r="N164" i="1"/>
  <c r="T164" i="1" s="1"/>
  <c r="S164" i="1"/>
  <c r="P164" i="1"/>
  <c r="R164" i="1" s="1"/>
  <c r="AJ164" i="1" s="1"/>
  <c r="AN164" i="1" s="1"/>
  <c r="AP164" i="1" s="1"/>
  <c r="K156" i="1"/>
  <c r="K180" i="1"/>
  <c r="K174" i="1"/>
  <c r="S170" i="1"/>
  <c r="K167" i="1"/>
  <c r="L172" i="1"/>
  <c r="S171" i="1"/>
  <c r="P171" i="1"/>
  <c r="AN171" i="1" s="1"/>
  <c r="AP171" i="1" s="1"/>
  <c r="O171" i="1"/>
  <c r="N171" i="1"/>
  <c r="L147" i="1"/>
  <c r="P146" i="1"/>
  <c r="R146" i="1" s="1"/>
  <c r="AJ146" i="1" s="1"/>
  <c r="AN146" i="1" s="1"/>
  <c r="AP146" i="1" s="1"/>
  <c r="K125" i="1"/>
  <c r="J134" i="1"/>
  <c r="L134" i="1" s="1"/>
  <c r="J123" i="1"/>
  <c r="J124" i="1" s="1"/>
  <c r="J125" i="1" s="1"/>
  <c r="J126" i="1" s="1"/>
  <c r="M122" i="1"/>
  <c r="M123" i="1" s="1"/>
  <c r="M124" i="1" s="1"/>
  <c r="M125" i="1" s="1"/>
  <c r="M126" i="1" s="1"/>
  <c r="K149" i="1"/>
  <c r="K136" i="1"/>
  <c r="L123" i="1"/>
  <c r="P122" i="1"/>
  <c r="R122" i="1" s="1"/>
  <c r="AJ122" i="1" s="1"/>
  <c r="AN122" i="1" s="1"/>
  <c r="AP122" i="1" s="1"/>
  <c r="K130" i="1"/>
  <c r="L141" i="1"/>
  <c r="N140" i="1"/>
  <c r="T140" i="1" s="1"/>
  <c r="S140" i="1"/>
  <c r="P140" i="1"/>
  <c r="R140" i="1" s="1"/>
  <c r="AJ140" i="1" s="1"/>
  <c r="AN140" i="1" s="1"/>
  <c r="AP140" i="1" s="1"/>
  <c r="K144" i="1"/>
  <c r="J147" i="1"/>
  <c r="J148" i="1" s="1"/>
  <c r="J149" i="1" s="1"/>
  <c r="J150" i="1" s="1"/>
  <c r="M146" i="1"/>
  <c r="M147" i="1" s="1"/>
  <c r="M148" i="1" s="1"/>
  <c r="M149" i="1" s="1"/>
  <c r="M150" i="1" s="1"/>
  <c r="J128" i="1"/>
  <c r="K95" i="1"/>
  <c r="P94" i="1"/>
  <c r="N94" i="1"/>
  <c r="S94" i="1"/>
  <c r="K100" i="1"/>
  <c r="K114" i="1"/>
  <c r="J111" i="1"/>
  <c r="J112" i="1" s="1"/>
  <c r="J113" i="1" s="1"/>
  <c r="J114" i="1" s="1"/>
  <c r="L110" i="1"/>
  <c r="M110" i="1"/>
  <c r="M111" i="1" s="1"/>
  <c r="M112" i="1" s="1"/>
  <c r="M113" i="1" s="1"/>
  <c r="M114" i="1" s="1"/>
  <c r="J98" i="1"/>
  <c r="L98" i="1" s="1"/>
  <c r="K106" i="1"/>
  <c r="K120" i="1"/>
  <c r="K65" i="1"/>
  <c r="J81" i="1"/>
  <c r="J82" i="1" s="1"/>
  <c r="J83" i="1" s="1"/>
  <c r="J84" i="1" s="1"/>
  <c r="M80" i="1"/>
  <c r="M81" i="1" s="1"/>
  <c r="M82" i="1" s="1"/>
  <c r="M83" i="1" s="1"/>
  <c r="M84" i="1" s="1"/>
  <c r="L80" i="1"/>
  <c r="K84" i="1"/>
  <c r="J74" i="1"/>
  <c r="L74" i="1" s="1"/>
  <c r="K76" i="1"/>
  <c r="K72" i="1"/>
  <c r="K90" i="1"/>
  <c r="K54" i="1"/>
  <c r="K42" i="1"/>
  <c r="J44" i="1"/>
  <c r="L44" i="1" s="1"/>
  <c r="K59" i="1"/>
  <c r="K34" i="1"/>
  <c r="K46" i="1"/>
  <c r="L57" i="1"/>
  <c r="N56" i="1"/>
  <c r="T56" i="1" s="1"/>
  <c r="S56" i="1"/>
  <c r="P56" i="1"/>
  <c r="R56" i="1" s="1"/>
  <c r="AJ56" i="1" s="1"/>
  <c r="AN56" i="1" s="1"/>
  <c r="AP56" i="1" s="1"/>
  <c r="L51" i="1"/>
  <c r="P50" i="1"/>
  <c r="R50" i="1" s="1"/>
  <c r="AJ50" i="1" s="1"/>
  <c r="AN50" i="1" s="1"/>
  <c r="AP50" i="1" s="1"/>
  <c r="S50" i="1"/>
  <c r="N50" i="1"/>
  <c r="T50" i="1" s="1"/>
  <c r="K30" i="1"/>
  <c r="K24" i="1"/>
  <c r="K18" i="1"/>
  <c r="K12" i="1"/>
  <c r="AJ6" i="1"/>
  <c r="AN6" i="1" s="1"/>
  <c r="AP6" i="1" s="1"/>
  <c r="AO3" i="1"/>
  <c r="AO2" i="1"/>
  <c r="T93" i="1" l="1"/>
  <c r="V94" i="1"/>
  <c r="S188" i="1"/>
  <c r="L189" i="1"/>
  <c r="O189" i="1" s="1"/>
  <c r="N188" i="1"/>
  <c r="T188" i="1" s="1"/>
  <c r="J177" i="1"/>
  <c r="J178" i="1" s="1"/>
  <c r="J179" i="1" s="1"/>
  <c r="J180" i="1" s="1"/>
  <c r="L176" i="1"/>
  <c r="M176" i="1"/>
  <c r="M177" i="1" s="1"/>
  <c r="M178" i="1" s="1"/>
  <c r="M179" i="1" s="1"/>
  <c r="M180" i="1" s="1"/>
  <c r="L237" i="1"/>
  <c r="O237" i="1" s="1"/>
  <c r="V38" i="1"/>
  <c r="U206" i="1"/>
  <c r="J153" i="1"/>
  <c r="J154" i="1" s="1"/>
  <c r="J155" i="1" s="1"/>
  <c r="J156" i="1" s="1"/>
  <c r="M152" i="1"/>
  <c r="M153" i="1" s="1"/>
  <c r="M154" i="1" s="1"/>
  <c r="M155" i="1" s="1"/>
  <c r="M156" i="1" s="1"/>
  <c r="L152" i="1"/>
  <c r="L40" i="1"/>
  <c r="O39" i="1"/>
  <c r="N39" i="1"/>
  <c r="S39" i="1"/>
  <c r="V39" i="1" s="1"/>
  <c r="P39" i="1"/>
  <c r="AN39" i="1" s="1"/>
  <c r="AP39" i="1" s="1"/>
  <c r="M104" i="1"/>
  <c r="M105" i="1" s="1"/>
  <c r="M106" i="1" s="1"/>
  <c r="M107" i="1" s="1"/>
  <c r="M108" i="1" s="1"/>
  <c r="U38" i="1"/>
  <c r="T39" i="1"/>
  <c r="T40" i="1" s="1"/>
  <c r="L104" i="1"/>
  <c r="P68" i="1"/>
  <c r="R68" i="1" s="1"/>
  <c r="AJ68" i="1" s="1"/>
  <c r="AN68" i="1" s="1"/>
  <c r="AP68" i="1" s="1"/>
  <c r="L69" i="1"/>
  <c r="M69" i="1"/>
  <c r="S68" i="1"/>
  <c r="W68" i="1" s="1"/>
  <c r="W69" i="1" s="1"/>
  <c r="W70" i="1" s="1"/>
  <c r="W71" i="1" s="1"/>
  <c r="W72" i="1" s="1"/>
  <c r="N68" i="1"/>
  <c r="T68" i="1" s="1"/>
  <c r="L224" i="1"/>
  <c r="M224" i="1"/>
  <c r="M225" i="1" s="1"/>
  <c r="M226" i="1" s="1"/>
  <c r="M227" i="1" s="1"/>
  <c r="M228" i="1" s="1"/>
  <c r="S218" i="1"/>
  <c r="W218" i="1" s="1"/>
  <c r="W219" i="1" s="1"/>
  <c r="W220" i="1" s="1"/>
  <c r="W221" i="1" s="1"/>
  <c r="W222" i="1" s="1"/>
  <c r="N218" i="1"/>
  <c r="T218" i="1" s="1"/>
  <c r="U218" i="1" s="1"/>
  <c r="V207" i="1"/>
  <c r="S122" i="1"/>
  <c r="W122" i="1" s="1"/>
  <c r="W123" i="1" s="1"/>
  <c r="W124" i="1" s="1"/>
  <c r="W125" i="1" s="1"/>
  <c r="W126" i="1" s="1"/>
  <c r="L117" i="1"/>
  <c r="S116" i="1"/>
  <c r="W116" i="1" s="1"/>
  <c r="W117" i="1" s="1"/>
  <c r="W118" i="1" s="1"/>
  <c r="W119" i="1" s="1"/>
  <c r="W120" i="1" s="1"/>
  <c r="N116" i="1"/>
  <c r="T116" i="1" s="1"/>
  <c r="P116" i="1"/>
  <c r="R116" i="1" s="1"/>
  <c r="AJ116" i="1" s="1"/>
  <c r="AN116" i="1" s="1"/>
  <c r="AP116" i="1" s="1"/>
  <c r="V93" i="1"/>
  <c r="N122" i="1"/>
  <c r="T122" i="1" s="1"/>
  <c r="U122" i="1" s="1"/>
  <c r="S230" i="1"/>
  <c r="W230" i="1" s="1"/>
  <c r="W231" i="1" s="1"/>
  <c r="W232" i="1" s="1"/>
  <c r="W233" i="1" s="1"/>
  <c r="W234" i="1" s="1"/>
  <c r="J87" i="1"/>
  <c r="J88" i="1" s="1"/>
  <c r="J89" i="1" s="1"/>
  <c r="J90" i="1" s="1"/>
  <c r="M86" i="1"/>
  <c r="M87" i="1" s="1"/>
  <c r="M88" i="1" s="1"/>
  <c r="M89" i="1" s="1"/>
  <c r="M90" i="1" s="1"/>
  <c r="J183" i="1"/>
  <c r="J184" i="1" s="1"/>
  <c r="J185" i="1" s="1"/>
  <c r="J186" i="1" s="1"/>
  <c r="L182" i="1"/>
  <c r="M182" i="1"/>
  <c r="M183" i="1" s="1"/>
  <c r="M184" i="1" s="1"/>
  <c r="M185" i="1" s="1"/>
  <c r="M186" i="1" s="1"/>
  <c r="T159" i="1"/>
  <c r="U158" i="1"/>
  <c r="L86" i="1"/>
  <c r="W158" i="1"/>
  <c r="W159" i="1" s="1"/>
  <c r="L63" i="1"/>
  <c r="N62" i="1"/>
  <c r="T62" i="1" s="1"/>
  <c r="P62" i="1"/>
  <c r="R62" i="1" s="1"/>
  <c r="AJ62" i="1" s="1"/>
  <c r="AN62" i="1" s="1"/>
  <c r="AP62" i="1" s="1"/>
  <c r="S62" i="1"/>
  <c r="W62" i="1" s="1"/>
  <c r="W63" i="1" s="1"/>
  <c r="W64" i="1" s="1"/>
  <c r="W65" i="1" s="1"/>
  <c r="W66" i="1" s="1"/>
  <c r="M32" i="1"/>
  <c r="M33" i="1" s="1"/>
  <c r="M34" i="1" s="1"/>
  <c r="M35" i="1" s="1"/>
  <c r="M36" i="1" s="1"/>
  <c r="L32" i="1"/>
  <c r="P32" i="1" s="1"/>
  <c r="R32" i="1" s="1"/>
  <c r="AJ32" i="1" s="1"/>
  <c r="AN32" i="1" s="1"/>
  <c r="AP32" i="1" s="1"/>
  <c r="J27" i="1"/>
  <c r="J28" i="1" s="1"/>
  <c r="J29" i="1" s="1"/>
  <c r="J30" i="1" s="1"/>
  <c r="M26" i="1"/>
  <c r="M27" i="1" s="1"/>
  <c r="M28" i="1" s="1"/>
  <c r="M29" i="1" s="1"/>
  <c r="M30" i="1" s="1"/>
  <c r="L26" i="1"/>
  <c r="J21" i="1"/>
  <c r="J22" i="1" s="1"/>
  <c r="J23" i="1" s="1"/>
  <c r="J24" i="1" s="1"/>
  <c r="M20" i="1"/>
  <c r="M21" i="1" s="1"/>
  <c r="M22" i="1" s="1"/>
  <c r="M23" i="1" s="1"/>
  <c r="M24" i="1" s="1"/>
  <c r="J15" i="1"/>
  <c r="J16" i="1" s="1"/>
  <c r="J17" i="1" s="1"/>
  <c r="J18" i="1" s="1"/>
  <c r="M14" i="1"/>
  <c r="M15" i="1" s="1"/>
  <c r="M16" i="1" s="1"/>
  <c r="M17" i="1" s="1"/>
  <c r="M18" i="1" s="1"/>
  <c r="L14" i="1"/>
  <c r="J9" i="1"/>
  <c r="J10" i="1" s="1"/>
  <c r="J11" i="1" s="1"/>
  <c r="J12" i="1" s="1"/>
  <c r="M8" i="1"/>
  <c r="M9" i="1" s="1"/>
  <c r="M10" i="1" s="1"/>
  <c r="M11" i="1" s="1"/>
  <c r="M12" i="1" s="1"/>
  <c r="L8" i="1"/>
  <c r="L220" i="1"/>
  <c r="S219" i="1"/>
  <c r="N219" i="1"/>
  <c r="P219" i="1"/>
  <c r="AN219" i="1" s="1"/>
  <c r="AP219" i="1" s="1"/>
  <c r="O219" i="1"/>
  <c r="P237" i="1"/>
  <c r="AN237" i="1" s="1"/>
  <c r="AP237" i="1" s="1"/>
  <c r="N212" i="1"/>
  <c r="T212" i="1" s="1"/>
  <c r="K222" i="1"/>
  <c r="K227" i="1"/>
  <c r="W236" i="1"/>
  <c r="W237" i="1" s="1"/>
  <c r="W238" i="1" s="1"/>
  <c r="W239" i="1" s="1"/>
  <c r="W240" i="1" s="1"/>
  <c r="U236" i="1"/>
  <c r="T237" i="1"/>
  <c r="S212" i="1"/>
  <c r="N230" i="1"/>
  <c r="T230" i="1" s="1"/>
  <c r="K216" i="1"/>
  <c r="K234" i="1"/>
  <c r="L214" i="1"/>
  <c r="O213" i="1"/>
  <c r="N213" i="1"/>
  <c r="S213" i="1"/>
  <c r="P213" i="1"/>
  <c r="AN213" i="1" s="1"/>
  <c r="AP213" i="1" s="1"/>
  <c r="L232" i="1"/>
  <c r="O231" i="1"/>
  <c r="N231" i="1"/>
  <c r="S231" i="1"/>
  <c r="P231" i="1"/>
  <c r="AN231" i="1" s="1"/>
  <c r="AP231" i="1" s="1"/>
  <c r="W188" i="1"/>
  <c r="W189" i="1" s="1"/>
  <c r="W190" i="1" s="1"/>
  <c r="W191" i="1" s="1"/>
  <c r="W192" i="1" s="1"/>
  <c r="K197" i="1"/>
  <c r="L201" i="1"/>
  <c r="S200" i="1"/>
  <c r="N200" i="1"/>
  <c r="T200" i="1" s="1"/>
  <c r="P200" i="1"/>
  <c r="R200" i="1" s="1"/>
  <c r="AJ200" i="1" s="1"/>
  <c r="AN200" i="1" s="1"/>
  <c r="AP200" i="1" s="1"/>
  <c r="L190" i="1"/>
  <c r="U188" i="1"/>
  <c r="T189" i="1"/>
  <c r="T208" i="1"/>
  <c r="U207" i="1"/>
  <c r="L195" i="1"/>
  <c r="P194" i="1"/>
  <c r="R194" i="1" s="1"/>
  <c r="AJ194" i="1" s="1"/>
  <c r="AN194" i="1" s="1"/>
  <c r="AP194" i="1" s="1"/>
  <c r="L209" i="1"/>
  <c r="N208" i="1"/>
  <c r="P208" i="1"/>
  <c r="S208" i="1"/>
  <c r="V208" i="1" s="1"/>
  <c r="J195" i="1"/>
  <c r="J196" i="1" s="1"/>
  <c r="J197" i="1" s="1"/>
  <c r="J198" i="1" s="1"/>
  <c r="M194" i="1"/>
  <c r="M195" i="1" s="1"/>
  <c r="M196" i="1" s="1"/>
  <c r="M197" i="1" s="1"/>
  <c r="M198" i="1" s="1"/>
  <c r="K192" i="1"/>
  <c r="V206" i="1"/>
  <c r="T165" i="1"/>
  <c r="U164" i="1"/>
  <c r="K168" i="1"/>
  <c r="L166" i="1"/>
  <c r="N165" i="1"/>
  <c r="O165" i="1"/>
  <c r="S165" i="1"/>
  <c r="P165" i="1"/>
  <c r="AN165" i="1" s="1"/>
  <c r="AP165" i="1" s="1"/>
  <c r="AN160" i="1"/>
  <c r="AP160" i="1" s="1"/>
  <c r="T171" i="1"/>
  <c r="U170" i="1"/>
  <c r="L173" i="1"/>
  <c r="P172" i="1"/>
  <c r="S172" i="1"/>
  <c r="N172" i="1"/>
  <c r="W170" i="1"/>
  <c r="W171" i="1" s="1"/>
  <c r="W172" i="1" s="1"/>
  <c r="W173" i="1" s="1"/>
  <c r="W174" i="1" s="1"/>
  <c r="W164" i="1"/>
  <c r="W165" i="1" s="1"/>
  <c r="W166" i="1" s="1"/>
  <c r="W167" i="1" s="1"/>
  <c r="W168" i="1" s="1"/>
  <c r="N161" i="1"/>
  <c r="S161" i="1"/>
  <c r="K162" i="1"/>
  <c r="P161" i="1"/>
  <c r="N146" i="1"/>
  <c r="T146" i="1" s="1"/>
  <c r="T141" i="1"/>
  <c r="U140" i="1"/>
  <c r="S146" i="1"/>
  <c r="L142" i="1"/>
  <c r="S141" i="1"/>
  <c r="N141" i="1"/>
  <c r="O141" i="1"/>
  <c r="P141" i="1"/>
  <c r="AN141" i="1" s="1"/>
  <c r="AP141" i="1" s="1"/>
  <c r="K131" i="1"/>
  <c r="K137" i="1"/>
  <c r="L124" i="1"/>
  <c r="P123" i="1"/>
  <c r="AN123" i="1" s="1"/>
  <c r="AP123" i="1" s="1"/>
  <c r="S123" i="1"/>
  <c r="N123" i="1"/>
  <c r="O123" i="1"/>
  <c r="K150" i="1"/>
  <c r="J129" i="1"/>
  <c r="J130" i="1" s="1"/>
  <c r="J131" i="1" s="1"/>
  <c r="J132" i="1" s="1"/>
  <c r="M128" i="1"/>
  <c r="M129" i="1" s="1"/>
  <c r="M130" i="1" s="1"/>
  <c r="M131" i="1" s="1"/>
  <c r="M132" i="1" s="1"/>
  <c r="L128" i="1"/>
  <c r="W140" i="1"/>
  <c r="W141" i="1" s="1"/>
  <c r="W142" i="1" s="1"/>
  <c r="W143" i="1" s="1"/>
  <c r="W144" i="1" s="1"/>
  <c r="L135" i="1"/>
  <c r="P134" i="1"/>
  <c r="R134" i="1" s="1"/>
  <c r="AJ134" i="1" s="1"/>
  <c r="AN134" i="1" s="1"/>
  <c r="AP134" i="1" s="1"/>
  <c r="J135" i="1"/>
  <c r="J136" i="1" s="1"/>
  <c r="J137" i="1" s="1"/>
  <c r="J138" i="1" s="1"/>
  <c r="M134" i="1"/>
  <c r="M135" i="1" s="1"/>
  <c r="M136" i="1" s="1"/>
  <c r="M137" i="1" s="1"/>
  <c r="M138" i="1" s="1"/>
  <c r="K126" i="1"/>
  <c r="L148" i="1"/>
  <c r="N147" i="1"/>
  <c r="P147" i="1"/>
  <c r="AN147" i="1" s="1"/>
  <c r="AP147" i="1" s="1"/>
  <c r="S147" i="1"/>
  <c r="O147" i="1"/>
  <c r="L99" i="1"/>
  <c r="P98" i="1"/>
  <c r="R98" i="1" s="1"/>
  <c r="AJ98" i="1" s="1"/>
  <c r="AN98" i="1" s="1"/>
  <c r="AP98" i="1" s="1"/>
  <c r="J99" i="1"/>
  <c r="J100" i="1" s="1"/>
  <c r="J101" i="1" s="1"/>
  <c r="J102" i="1" s="1"/>
  <c r="M98" i="1"/>
  <c r="M99" i="1" s="1"/>
  <c r="M100" i="1" s="1"/>
  <c r="M101" i="1" s="1"/>
  <c r="M102" i="1" s="1"/>
  <c r="L111" i="1"/>
  <c r="S110" i="1"/>
  <c r="P110" i="1"/>
  <c r="R110" i="1" s="1"/>
  <c r="AJ110" i="1" s="1"/>
  <c r="AN110" i="1" s="1"/>
  <c r="AP110" i="1" s="1"/>
  <c r="N110" i="1"/>
  <c r="T110" i="1" s="1"/>
  <c r="AN94" i="1"/>
  <c r="AP94" i="1" s="1"/>
  <c r="K107" i="1"/>
  <c r="T94" i="1"/>
  <c r="U93" i="1"/>
  <c r="K101" i="1"/>
  <c r="P95" i="1"/>
  <c r="N95" i="1"/>
  <c r="S95" i="1"/>
  <c r="V95" i="1" s="1"/>
  <c r="K96" i="1"/>
  <c r="L75" i="1"/>
  <c r="P74" i="1"/>
  <c r="R74" i="1" s="1"/>
  <c r="AJ74" i="1" s="1"/>
  <c r="AN74" i="1" s="1"/>
  <c r="AP74" i="1" s="1"/>
  <c r="K77" i="1"/>
  <c r="J75" i="1"/>
  <c r="J76" i="1" s="1"/>
  <c r="J77" i="1" s="1"/>
  <c r="J78" i="1" s="1"/>
  <c r="M74" i="1"/>
  <c r="M75" i="1" s="1"/>
  <c r="M76" i="1" s="1"/>
  <c r="M77" i="1" s="1"/>
  <c r="M78" i="1" s="1"/>
  <c r="L81" i="1"/>
  <c r="P80" i="1"/>
  <c r="R80" i="1" s="1"/>
  <c r="AJ80" i="1" s="1"/>
  <c r="AN80" i="1" s="1"/>
  <c r="AP80" i="1" s="1"/>
  <c r="S80" i="1"/>
  <c r="N80" i="1"/>
  <c r="T80" i="1" s="1"/>
  <c r="K66" i="1"/>
  <c r="W50" i="1"/>
  <c r="W51" i="1" s="1"/>
  <c r="W52" i="1" s="1"/>
  <c r="W53" i="1" s="1"/>
  <c r="W54" i="1" s="1"/>
  <c r="U56" i="1"/>
  <c r="T57" i="1"/>
  <c r="K35" i="1"/>
  <c r="K60" i="1"/>
  <c r="L52" i="1"/>
  <c r="O51" i="1"/>
  <c r="S51" i="1"/>
  <c r="N51" i="1"/>
  <c r="P51" i="1"/>
  <c r="AN51" i="1" s="1"/>
  <c r="AP51" i="1" s="1"/>
  <c r="L58" i="1"/>
  <c r="N57" i="1"/>
  <c r="O57" i="1"/>
  <c r="S57" i="1"/>
  <c r="P57" i="1"/>
  <c r="AN57" i="1" s="1"/>
  <c r="AP57" i="1" s="1"/>
  <c r="W56" i="1"/>
  <c r="W57" i="1" s="1"/>
  <c r="W58" i="1" s="1"/>
  <c r="W59" i="1" s="1"/>
  <c r="W60" i="1" s="1"/>
  <c r="T51" i="1"/>
  <c r="U50" i="1"/>
  <c r="K47" i="1"/>
  <c r="L45" i="1"/>
  <c r="P44" i="1"/>
  <c r="R44" i="1" s="1"/>
  <c r="AJ44" i="1" s="1"/>
  <c r="AN44" i="1" s="1"/>
  <c r="AP44" i="1" s="1"/>
  <c r="J45" i="1"/>
  <c r="J46" i="1" s="1"/>
  <c r="J47" i="1" s="1"/>
  <c r="J48" i="1" s="1"/>
  <c r="M44" i="1"/>
  <c r="M45" i="1" s="1"/>
  <c r="M46" i="1" s="1"/>
  <c r="M47" i="1" s="1"/>
  <c r="M48" i="1" s="1"/>
  <c r="Q6" i="1"/>
  <c r="E3" i="1"/>
  <c r="D3" i="1" s="1"/>
  <c r="C3" i="1"/>
  <c r="C4" i="1" s="1"/>
  <c r="C5" i="1" s="1"/>
  <c r="C6" i="1" s="1"/>
  <c r="B3" i="1"/>
  <c r="B4" i="1" s="1"/>
  <c r="B5" i="1" s="1"/>
  <c r="B6" i="1" s="1"/>
  <c r="F2" i="1"/>
  <c r="N189" i="1" l="1"/>
  <c r="P189" i="1"/>
  <c r="AN189" i="1" s="1"/>
  <c r="AP189" i="1" s="1"/>
  <c r="S104" i="1"/>
  <c r="S189" i="1"/>
  <c r="V189" i="1" s="1"/>
  <c r="L105" i="1"/>
  <c r="O105" i="1" s="1"/>
  <c r="S237" i="1"/>
  <c r="N237" i="1"/>
  <c r="L238" i="1"/>
  <c r="P238" i="1" s="1"/>
  <c r="L177" i="1"/>
  <c r="P176" i="1"/>
  <c r="R176" i="1" s="1"/>
  <c r="AJ176" i="1" s="1"/>
  <c r="AN176" i="1" s="1"/>
  <c r="AP176" i="1" s="1"/>
  <c r="N176" i="1"/>
  <c r="T176" i="1" s="1"/>
  <c r="S176" i="1"/>
  <c r="P104" i="1"/>
  <c r="R104" i="1" s="1"/>
  <c r="AJ104" i="1" s="1"/>
  <c r="AN104" i="1" s="1"/>
  <c r="AP104" i="1" s="1"/>
  <c r="V116" i="1"/>
  <c r="T219" i="1"/>
  <c r="T41" i="1"/>
  <c r="P152" i="1"/>
  <c r="R152" i="1" s="1"/>
  <c r="AJ152" i="1" s="1"/>
  <c r="AN152" i="1" s="1"/>
  <c r="AP152" i="1" s="1"/>
  <c r="S152" i="1"/>
  <c r="N152" i="1"/>
  <c r="T152" i="1" s="1"/>
  <c r="L153" i="1"/>
  <c r="N104" i="1"/>
  <c r="T104" i="1" s="1"/>
  <c r="T105" i="1" s="1"/>
  <c r="O69" i="1"/>
  <c r="L70" i="1"/>
  <c r="P69" i="1"/>
  <c r="AN69" i="1" s="1"/>
  <c r="AP69" i="1" s="1"/>
  <c r="U39" i="1"/>
  <c r="L41" i="1"/>
  <c r="N40" i="1"/>
  <c r="U40" i="1" s="1"/>
  <c r="P40" i="1"/>
  <c r="S40" i="1"/>
  <c r="V40" i="1" s="1"/>
  <c r="N32" i="1"/>
  <c r="T32" i="1" s="1"/>
  <c r="V68" i="1"/>
  <c r="V158" i="1"/>
  <c r="S224" i="1"/>
  <c r="V62" i="1"/>
  <c r="N224" i="1"/>
  <c r="T224" i="1" s="1"/>
  <c r="T225" i="1" s="1"/>
  <c r="U68" i="1"/>
  <c r="T69" i="1"/>
  <c r="S32" i="1"/>
  <c r="L33" i="1"/>
  <c r="N33" i="1" s="1"/>
  <c r="V51" i="1"/>
  <c r="N98" i="1"/>
  <c r="T98" i="1" s="1"/>
  <c r="T99" i="1" s="1"/>
  <c r="M70" i="1"/>
  <c r="S69" i="1"/>
  <c r="V69" i="1" s="1"/>
  <c r="N69" i="1"/>
  <c r="P224" i="1"/>
  <c r="R224" i="1" s="1"/>
  <c r="AJ224" i="1" s="1"/>
  <c r="AN224" i="1" s="1"/>
  <c r="AP224" i="1" s="1"/>
  <c r="L225" i="1"/>
  <c r="L226" i="1" s="1"/>
  <c r="T123" i="1"/>
  <c r="T124" i="1" s="1"/>
  <c r="U116" i="1"/>
  <c r="T117" i="1"/>
  <c r="L118" i="1"/>
  <c r="S117" i="1"/>
  <c r="V117" i="1" s="1"/>
  <c r="P117" i="1"/>
  <c r="AN117" i="1" s="1"/>
  <c r="AP117" i="1" s="1"/>
  <c r="O117" i="1"/>
  <c r="N117" i="1"/>
  <c r="N182" i="1"/>
  <c r="T182" i="1" s="1"/>
  <c r="L183" i="1"/>
  <c r="P182" i="1"/>
  <c r="R182" i="1" s="1"/>
  <c r="AJ182" i="1" s="1"/>
  <c r="AN182" i="1" s="1"/>
  <c r="AP182" i="1" s="1"/>
  <c r="S182" i="1"/>
  <c r="V231" i="1"/>
  <c r="T160" i="1"/>
  <c r="U159" i="1"/>
  <c r="V56" i="1"/>
  <c r="V50" i="1"/>
  <c r="Q160" i="1"/>
  <c r="V218" i="1"/>
  <c r="V230" i="1"/>
  <c r="W160" i="1"/>
  <c r="V159" i="1"/>
  <c r="N86" i="1"/>
  <c r="T86" i="1" s="1"/>
  <c r="S86" i="1"/>
  <c r="L87" i="1"/>
  <c r="P86" i="1"/>
  <c r="R86" i="1" s="1"/>
  <c r="AJ86" i="1" s="1"/>
  <c r="AN86" i="1" s="1"/>
  <c r="AP86" i="1" s="1"/>
  <c r="U62" i="1"/>
  <c r="T63" i="1"/>
  <c r="L64" i="1"/>
  <c r="N63" i="1"/>
  <c r="S63" i="1"/>
  <c r="V63" i="1" s="1"/>
  <c r="P63" i="1"/>
  <c r="AN63" i="1" s="1"/>
  <c r="AP63" i="1" s="1"/>
  <c r="O63" i="1"/>
  <c r="N44" i="1"/>
  <c r="T44" i="1" s="1"/>
  <c r="U44" i="1" s="1"/>
  <c r="S26" i="1"/>
  <c r="P26" i="1"/>
  <c r="R26" i="1" s="1"/>
  <c r="AJ26" i="1" s="1"/>
  <c r="AN26" i="1" s="1"/>
  <c r="AP26" i="1" s="1"/>
  <c r="L27" i="1"/>
  <c r="N26" i="1"/>
  <c r="T26" i="1" s="1"/>
  <c r="N20" i="1"/>
  <c r="T20" i="1" s="1"/>
  <c r="P20" i="1"/>
  <c r="R20" i="1" s="1"/>
  <c r="AJ20" i="1" s="1"/>
  <c r="AN20" i="1" s="1"/>
  <c r="AP20" i="1" s="1"/>
  <c r="S20" i="1"/>
  <c r="L21" i="1"/>
  <c r="L15" i="1"/>
  <c r="N14" i="1"/>
  <c r="T14" i="1" s="1"/>
  <c r="S14" i="1"/>
  <c r="P14" i="1"/>
  <c r="R14" i="1" s="1"/>
  <c r="AJ14" i="1" s="1"/>
  <c r="AN14" i="1" s="1"/>
  <c r="AP14" i="1" s="1"/>
  <c r="L9" i="1"/>
  <c r="S8" i="1"/>
  <c r="P8" i="1"/>
  <c r="R8" i="1" s="1"/>
  <c r="AJ8" i="1" s="1"/>
  <c r="AN8" i="1" s="1"/>
  <c r="AP8" i="1" s="1"/>
  <c r="N8" i="1"/>
  <c r="T8" i="1" s="1"/>
  <c r="N225" i="1"/>
  <c r="L233" i="1"/>
  <c r="P232" i="1"/>
  <c r="N232" i="1"/>
  <c r="S232" i="1"/>
  <c r="V232" i="1" s="1"/>
  <c r="T238" i="1"/>
  <c r="U237" i="1"/>
  <c r="V236" i="1"/>
  <c r="K228" i="1"/>
  <c r="T213" i="1"/>
  <c r="U212" i="1"/>
  <c r="V237" i="1"/>
  <c r="L215" i="1"/>
  <c r="N214" i="1"/>
  <c r="P214" i="1"/>
  <c r="S214" i="1"/>
  <c r="W224" i="1"/>
  <c r="W225" i="1" s="1"/>
  <c r="W226" i="1" s="1"/>
  <c r="W227" i="1" s="1"/>
  <c r="W228" i="1" s="1"/>
  <c r="V219" i="1"/>
  <c r="W212" i="1"/>
  <c r="W213" i="1" s="1"/>
  <c r="W214" i="1" s="1"/>
  <c r="W215" i="1" s="1"/>
  <c r="W216" i="1" s="1"/>
  <c r="U230" i="1"/>
  <c r="T231" i="1"/>
  <c r="T220" i="1"/>
  <c r="U219" i="1"/>
  <c r="L221" i="1"/>
  <c r="P220" i="1"/>
  <c r="N220" i="1"/>
  <c r="S220" i="1"/>
  <c r="V220" i="1" s="1"/>
  <c r="W200" i="1"/>
  <c r="W201" i="1" s="1"/>
  <c r="W202" i="1" s="1"/>
  <c r="W203" i="1" s="1"/>
  <c r="W204" i="1" s="1"/>
  <c r="AN208" i="1"/>
  <c r="AP208" i="1" s="1"/>
  <c r="S194" i="1"/>
  <c r="T209" i="1"/>
  <c r="U208" i="1"/>
  <c r="L191" i="1"/>
  <c r="P190" i="1"/>
  <c r="S190" i="1"/>
  <c r="V190" i="1" s="1"/>
  <c r="N190" i="1"/>
  <c r="L202" i="1"/>
  <c r="S201" i="1"/>
  <c r="N201" i="1"/>
  <c r="O201" i="1"/>
  <c r="P201" i="1"/>
  <c r="AN201" i="1" s="1"/>
  <c r="AP201" i="1" s="1"/>
  <c r="N194" i="1"/>
  <c r="T194" i="1" s="1"/>
  <c r="T190" i="1"/>
  <c r="U189" i="1"/>
  <c r="K198" i="1"/>
  <c r="L210" i="1"/>
  <c r="P209" i="1"/>
  <c r="N209" i="1"/>
  <c r="S209" i="1"/>
  <c r="V209" i="1" s="1"/>
  <c r="L196" i="1"/>
  <c r="S195" i="1"/>
  <c r="P195" i="1"/>
  <c r="AN195" i="1" s="1"/>
  <c r="AP195" i="1" s="1"/>
  <c r="O195" i="1"/>
  <c r="N195" i="1"/>
  <c r="T201" i="1"/>
  <c r="U200" i="1"/>
  <c r="V188" i="1"/>
  <c r="AJ161" i="1"/>
  <c r="AN161" i="1" s="1"/>
  <c r="AP161" i="1" s="1"/>
  <c r="AQ158" i="1" s="1"/>
  <c r="AR158" i="1" s="1"/>
  <c r="AS158" i="1" s="1"/>
  <c r="L167" i="1"/>
  <c r="N166" i="1"/>
  <c r="P166" i="1"/>
  <c r="S166" i="1"/>
  <c r="V166" i="1" s="1"/>
  <c r="S162" i="1"/>
  <c r="N162" i="1"/>
  <c r="V164" i="1"/>
  <c r="V170" i="1"/>
  <c r="V172" i="1"/>
  <c r="T172" i="1"/>
  <c r="U171" i="1"/>
  <c r="V165" i="1"/>
  <c r="AN172" i="1"/>
  <c r="AP172" i="1" s="1"/>
  <c r="V171" i="1"/>
  <c r="L174" i="1"/>
  <c r="S173" i="1"/>
  <c r="V173" i="1" s="1"/>
  <c r="N173" i="1"/>
  <c r="P173" i="1"/>
  <c r="U165" i="1"/>
  <c r="T166" i="1"/>
  <c r="L125" i="1"/>
  <c r="P124" i="1"/>
  <c r="S124" i="1"/>
  <c r="V124" i="1" s="1"/>
  <c r="N124" i="1"/>
  <c r="V141" i="1"/>
  <c r="N134" i="1"/>
  <c r="T134" i="1" s="1"/>
  <c r="L129" i="1"/>
  <c r="S128" i="1"/>
  <c r="N128" i="1"/>
  <c r="T128" i="1" s="1"/>
  <c r="P128" i="1"/>
  <c r="R128" i="1" s="1"/>
  <c r="AJ128" i="1" s="1"/>
  <c r="AN128" i="1" s="1"/>
  <c r="AP128" i="1" s="1"/>
  <c r="L143" i="1"/>
  <c r="S142" i="1"/>
  <c r="V142" i="1" s="1"/>
  <c r="N142" i="1"/>
  <c r="P142" i="1"/>
  <c r="V122" i="1"/>
  <c r="L136" i="1"/>
  <c r="P135" i="1"/>
  <c r="AN135" i="1" s="1"/>
  <c r="AP135" i="1" s="1"/>
  <c r="O135" i="1"/>
  <c r="N135" i="1"/>
  <c r="S135" i="1"/>
  <c r="V123" i="1"/>
  <c r="W146" i="1"/>
  <c r="W147" i="1" s="1"/>
  <c r="W148" i="1" s="1"/>
  <c r="W149" i="1" s="1"/>
  <c r="W150" i="1" s="1"/>
  <c r="T142" i="1"/>
  <c r="U141" i="1"/>
  <c r="L149" i="1"/>
  <c r="N148" i="1"/>
  <c r="S148" i="1"/>
  <c r="P148" i="1"/>
  <c r="S134" i="1"/>
  <c r="V140" i="1"/>
  <c r="K138" i="1"/>
  <c r="K132" i="1"/>
  <c r="U146" i="1"/>
  <c r="T147" i="1"/>
  <c r="AJ95" i="1"/>
  <c r="AN95" i="1" s="1"/>
  <c r="AP95" i="1" s="1"/>
  <c r="AQ92" i="1" s="1"/>
  <c r="AR92" i="1" s="1"/>
  <c r="AS92" i="1" s="1"/>
  <c r="U110" i="1"/>
  <c r="T111" i="1"/>
  <c r="W104" i="1"/>
  <c r="W105" i="1" s="1"/>
  <c r="W106" i="1" s="1"/>
  <c r="W107" i="1" s="1"/>
  <c r="W108" i="1" s="1"/>
  <c r="S98" i="1"/>
  <c r="L112" i="1"/>
  <c r="N111" i="1"/>
  <c r="O111" i="1"/>
  <c r="S111" i="1"/>
  <c r="P111" i="1"/>
  <c r="AN111" i="1" s="1"/>
  <c r="AP111" i="1" s="1"/>
  <c r="N96" i="1"/>
  <c r="S96" i="1"/>
  <c r="V96" i="1" s="1"/>
  <c r="K108" i="1"/>
  <c r="K102" i="1"/>
  <c r="T95" i="1"/>
  <c r="U94" i="1"/>
  <c r="N105" i="1"/>
  <c r="Q94" i="1"/>
  <c r="W110" i="1"/>
  <c r="W111" i="1" s="1"/>
  <c r="W112" i="1" s="1"/>
  <c r="W113" i="1" s="1"/>
  <c r="W114" i="1" s="1"/>
  <c r="L100" i="1"/>
  <c r="N99" i="1"/>
  <c r="S99" i="1"/>
  <c r="O99" i="1"/>
  <c r="P99" i="1"/>
  <c r="AN99" i="1" s="1"/>
  <c r="AP99" i="1" s="1"/>
  <c r="W80" i="1"/>
  <c r="W81" i="1" s="1"/>
  <c r="W82" i="1" s="1"/>
  <c r="W83" i="1" s="1"/>
  <c r="W84" i="1" s="1"/>
  <c r="K78" i="1"/>
  <c r="S74" i="1"/>
  <c r="N74" i="1"/>
  <c r="T74" i="1" s="1"/>
  <c r="T81" i="1"/>
  <c r="U80" i="1"/>
  <c r="L82" i="1"/>
  <c r="S81" i="1"/>
  <c r="P81" i="1"/>
  <c r="AN81" i="1" s="1"/>
  <c r="AP81" i="1" s="1"/>
  <c r="N81" i="1"/>
  <c r="O81" i="1"/>
  <c r="L76" i="1"/>
  <c r="P75" i="1"/>
  <c r="AN75" i="1" s="1"/>
  <c r="AP75" i="1" s="1"/>
  <c r="N75" i="1"/>
  <c r="O75" i="1"/>
  <c r="S75" i="1"/>
  <c r="S44" i="1"/>
  <c r="T33" i="1"/>
  <c r="U32" i="1"/>
  <c r="K48" i="1"/>
  <c r="W32" i="1"/>
  <c r="W33" i="1" s="1"/>
  <c r="W34" i="1" s="1"/>
  <c r="W35" i="1" s="1"/>
  <c r="W36" i="1" s="1"/>
  <c r="L59" i="1"/>
  <c r="N58" i="1"/>
  <c r="S58" i="1"/>
  <c r="V58" i="1" s="1"/>
  <c r="P58" i="1"/>
  <c r="T58" i="1"/>
  <c r="U57" i="1"/>
  <c r="K36" i="1"/>
  <c r="L46" i="1"/>
  <c r="P45" i="1"/>
  <c r="AN45" i="1" s="1"/>
  <c r="AP45" i="1" s="1"/>
  <c r="N45" i="1"/>
  <c r="O45" i="1"/>
  <c r="S45" i="1"/>
  <c r="O33" i="1"/>
  <c r="T52" i="1"/>
  <c r="U51" i="1"/>
  <c r="V57" i="1"/>
  <c r="L53" i="1"/>
  <c r="N52" i="1"/>
  <c r="S52" i="1"/>
  <c r="V52" i="1" s="1"/>
  <c r="P52" i="1"/>
  <c r="F3" i="1"/>
  <c r="F4" i="1" s="1"/>
  <c r="F5" i="1" s="1"/>
  <c r="F6" i="1" s="1"/>
  <c r="G2" i="1"/>
  <c r="E4" i="1"/>
  <c r="S105" i="1" l="1"/>
  <c r="L106" i="1"/>
  <c r="U104" i="1"/>
  <c r="P105" i="1"/>
  <c r="AN105" i="1" s="1"/>
  <c r="AP105" i="1" s="1"/>
  <c r="U98" i="1"/>
  <c r="N238" i="1"/>
  <c r="T45" i="1"/>
  <c r="S238" i="1"/>
  <c r="V238" i="1" s="1"/>
  <c r="L239" i="1"/>
  <c r="N239" i="1" s="1"/>
  <c r="W176" i="1"/>
  <c r="W177" i="1" s="1"/>
  <c r="W178" i="1" s="1"/>
  <c r="W179" i="1" s="1"/>
  <c r="W180" i="1" s="1"/>
  <c r="U176" i="1"/>
  <c r="T177" i="1"/>
  <c r="L178" i="1"/>
  <c r="O177" i="1"/>
  <c r="P177" i="1"/>
  <c r="AN177" i="1" s="1"/>
  <c r="AP177" i="1" s="1"/>
  <c r="N177" i="1"/>
  <c r="S177" i="1"/>
  <c r="V177" i="1" s="1"/>
  <c r="P70" i="1"/>
  <c r="AN70" i="1" s="1"/>
  <c r="AP70" i="1" s="1"/>
  <c r="L71" i="1"/>
  <c r="T42" i="1"/>
  <c r="S33" i="1"/>
  <c r="V81" i="1"/>
  <c r="V80" i="1"/>
  <c r="L42" i="1"/>
  <c r="S41" i="1"/>
  <c r="V41" i="1" s="1"/>
  <c r="P41" i="1"/>
  <c r="N41" i="1"/>
  <c r="U41" i="1" s="1"/>
  <c r="W152" i="1"/>
  <c r="W153" i="1" s="1"/>
  <c r="W154" i="1" s="1"/>
  <c r="W155" i="1" s="1"/>
  <c r="W156" i="1" s="1"/>
  <c r="U152" i="1"/>
  <c r="T153" i="1"/>
  <c r="U123" i="1"/>
  <c r="AN40" i="1"/>
  <c r="AP40" i="1" s="1"/>
  <c r="N153" i="1"/>
  <c r="S153" i="1"/>
  <c r="L154" i="1"/>
  <c r="O153" i="1"/>
  <c r="P153" i="1"/>
  <c r="AN153" i="1" s="1"/>
  <c r="AP153" i="1" s="1"/>
  <c r="P33" i="1"/>
  <c r="AN33" i="1" s="1"/>
  <c r="AP33" i="1" s="1"/>
  <c r="L34" i="1"/>
  <c r="P34" i="1" s="1"/>
  <c r="Q208" i="1"/>
  <c r="U224" i="1"/>
  <c r="M71" i="1"/>
  <c r="N70" i="1"/>
  <c r="S70" i="1"/>
  <c r="V70" i="1" s="1"/>
  <c r="S225" i="1"/>
  <c r="V225" i="1" s="1"/>
  <c r="U69" i="1"/>
  <c r="T70" i="1"/>
  <c r="O225" i="1"/>
  <c r="P225" i="1"/>
  <c r="AN225" i="1" s="1"/>
  <c r="AP225" i="1" s="1"/>
  <c r="AW158" i="1"/>
  <c r="AS159" i="1"/>
  <c r="AS160" i="1" s="1"/>
  <c r="AS161" i="1" s="1"/>
  <c r="AS162" i="1" s="1"/>
  <c r="AU158" i="1"/>
  <c r="AV158" i="1"/>
  <c r="AX158" i="1"/>
  <c r="V147" i="1"/>
  <c r="V146" i="1"/>
  <c r="V148" i="1"/>
  <c r="L119" i="1"/>
  <c r="S118" i="1"/>
  <c r="V118" i="1" s="1"/>
  <c r="N118" i="1"/>
  <c r="P118" i="1"/>
  <c r="T118" i="1"/>
  <c r="U117" i="1"/>
  <c r="AS93" i="1"/>
  <c r="AS94" i="1" s="1"/>
  <c r="AS95" i="1" s="1"/>
  <c r="AS96" i="1" s="1"/>
  <c r="AV92" i="1"/>
  <c r="AW92" i="1"/>
  <c r="AX92" i="1"/>
  <c r="AU92" i="1"/>
  <c r="Q95" i="1"/>
  <c r="Q161" i="1"/>
  <c r="U86" i="1"/>
  <c r="T87" i="1"/>
  <c r="W182" i="1"/>
  <c r="W183" i="1" s="1"/>
  <c r="W184" i="1" s="1"/>
  <c r="W185" i="1" s="1"/>
  <c r="W186" i="1" s="1"/>
  <c r="T161" i="1"/>
  <c r="U160" i="1"/>
  <c r="Q172" i="1"/>
  <c r="V201" i="1"/>
  <c r="O87" i="1"/>
  <c r="L88" i="1"/>
  <c r="N87" i="1"/>
  <c r="S87" i="1"/>
  <c r="P87" i="1"/>
  <c r="AN87" i="1" s="1"/>
  <c r="AP87" i="1" s="1"/>
  <c r="W161" i="1"/>
  <c r="V160" i="1"/>
  <c r="S183" i="1"/>
  <c r="V183" i="1" s="1"/>
  <c r="P183" i="1"/>
  <c r="AN183" i="1" s="1"/>
  <c r="AP183" i="1" s="1"/>
  <c r="N183" i="1"/>
  <c r="L184" i="1"/>
  <c r="O183" i="1"/>
  <c r="W86" i="1"/>
  <c r="W87" i="1" s="1"/>
  <c r="W88" i="1" s="1"/>
  <c r="W89" i="1" s="1"/>
  <c r="W90" i="1" s="1"/>
  <c r="T183" i="1"/>
  <c r="U182" i="1"/>
  <c r="T64" i="1"/>
  <c r="U63" i="1"/>
  <c r="L65" i="1"/>
  <c r="N64" i="1"/>
  <c r="S64" i="1"/>
  <c r="V64" i="1" s="1"/>
  <c r="P64" i="1"/>
  <c r="V33" i="1"/>
  <c r="U26" i="1"/>
  <c r="T27" i="1"/>
  <c r="L28" i="1"/>
  <c r="N27" i="1"/>
  <c r="P27" i="1"/>
  <c r="AN27" i="1" s="1"/>
  <c r="AP27" i="1" s="1"/>
  <c r="S27" i="1"/>
  <c r="O27" i="1"/>
  <c r="W26" i="1"/>
  <c r="W27" i="1" s="1"/>
  <c r="W28" i="1" s="1"/>
  <c r="W29" i="1" s="1"/>
  <c r="W30" i="1" s="1"/>
  <c r="O21" i="1"/>
  <c r="P21" i="1"/>
  <c r="AN21" i="1" s="1"/>
  <c r="AP21" i="1" s="1"/>
  <c r="S21" i="1"/>
  <c r="L22" i="1"/>
  <c r="N21" i="1"/>
  <c r="W20" i="1"/>
  <c r="W21" i="1" s="1"/>
  <c r="W22" i="1" s="1"/>
  <c r="W23" i="1" s="1"/>
  <c r="W24" i="1" s="1"/>
  <c r="U20" i="1"/>
  <c r="T21" i="1"/>
  <c r="W14" i="1"/>
  <c r="W15" i="1" s="1"/>
  <c r="W16" i="1" s="1"/>
  <c r="W17" i="1" s="1"/>
  <c r="W18" i="1" s="1"/>
  <c r="T15" i="1"/>
  <c r="U14" i="1"/>
  <c r="L16" i="1"/>
  <c r="O15" i="1"/>
  <c r="S15" i="1"/>
  <c r="P15" i="1"/>
  <c r="AN15" i="1" s="1"/>
  <c r="AP15" i="1" s="1"/>
  <c r="N15" i="1"/>
  <c r="W8" i="1"/>
  <c r="W9" i="1" s="1"/>
  <c r="W10" i="1" s="1"/>
  <c r="W11" i="1" s="1"/>
  <c r="W12" i="1" s="1"/>
  <c r="U8" i="1"/>
  <c r="T9" i="1"/>
  <c r="O9" i="1"/>
  <c r="L10" i="1"/>
  <c r="N9" i="1"/>
  <c r="S9" i="1"/>
  <c r="P9" i="1"/>
  <c r="AN9" i="1" s="1"/>
  <c r="AP9" i="1" s="1"/>
  <c r="T221" i="1"/>
  <c r="U220" i="1"/>
  <c r="T239" i="1"/>
  <c r="U238" i="1"/>
  <c r="V212" i="1"/>
  <c r="U213" i="1"/>
  <c r="T214" i="1"/>
  <c r="AN232" i="1"/>
  <c r="AP232" i="1" s="1"/>
  <c r="U225" i="1"/>
  <c r="T226" i="1"/>
  <c r="P239" i="1"/>
  <c r="L216" i="1"/>
  <c r="S215" i="1"/>
  <c r="V215" i="1" s="1"/>
  <c r="N215" i="1"/>
  <c r="P215" i="1"/>
  <c r="L234" i="1"/>
  <c r="S233" i="1"/>
  <c r="V233" i="1" s="1"/>
  <c r="P233" i="1"/>
  <c r="N233" i="1"/>
  <c r="L222" i="1"/>
  <c r="P221" i="1"/>
  <c r="N221" i="1"/>
  <c r="S221" i="1"/>
  <c r="V221" i="1" s="1"/>
  <c r="AN214" i="1"/>
  <c r="AP214" i="1" s="1"/>
  <c r="AN220" i="1"/>
  <c r="AP220" i="1" s="1"/>
  <c r="T232" i="1"/>
  <c r="U231" i="1"/>
  <c r="V213" i="1"/>
  <c r="AN238" i="1"/>
  <c r="AP238" i="1" s="1"/>
  <c r="V224" i="1"/>
  <c r="V214" i="1"/>
  <c r="L227" i="1"/>
  <c r="N226" i="1"/>
  <c r="S226" i="1"/>
  <c r="V226" i="1" s="1"/>
  <c r="P226" i="1"/>
  <c r="L197" i="1"/>
  <c r="P196" i="1"/>
  <c r="S196" i="1"/>
  <c r="N196" i="1"/>
  <c r="N210" i="1"/>
  <c r="S210" i="1"/>
  <c r="V210" i="1" s="1"/>
  <c r="T210" i="1"/>
  <c r="U209" i="1"/>
  <c r="T202" i="1"/>
  <c r="U201" i="1"/>
  <c r="AN190" i="1"/>
  <c r="AP190" i="1" s="1"/>
  <c r="T191" i="1"/>
  <c r="U190" i="1"/>
  <c r="L203" i="1"/>
  <c r="S202" i="1"/>
  <c r="V202" i="1" s="1"/>
  <c r="P202" i="1"/>
  <c r="N202" i="1"/>
  <c r="L192" i="1"/>
  <c r="P191" i="1"/>
  <c r="N191" i="1"/>
  <c r="S191" i="1"/>
  <c r="V191" i="1" s="1"/>
  <c r="AJ209" i="1"/>
  <c r="AN209" i="1" s="1"/>
  <c r="AP209" i="1" s="1"/>
  <c r="AQ206" i="1" s="1"/>
  <c r="AR206" i="1" s="1"/>
  <c r="AS206" i="1" s="1"/>
  <c r="T195" i="1"/>
  <c r="U194" i="1"/>
  <c r="W194" i="1"/>
  <c r="W195" i="1" s="1"/>
  <c r="W196" i="1" s="1"/>
  <c r="W197" i="1" s="1"/>
  <c r="W198" i="1" s="1"/>
  <c r="V200" i="1"/>
  <c r="U166" i="1"/>
  <c r="T167" i="1"/>
  <c r="L168" i="1"/>
  <c r="N167" i="1"/>
  <c r="S167" i="1"/>
  <c r="V167" i="1" s="1"/>
  <c r="P167" i="1"/>
  <c r="N174" i="1"/>
  <c r="S174" i="1"/>
  <c r="V174" i="1" s="1"/>
  <c r="U172" i="1"/>
  <c r="T173" i="1"/>
  <c r="AJ173" i="1"/>
  <c r="AN173" i="1" s="1"/>
  <c r="AP173" i="1" s="1"/>
  <c r="AQ170" i="1" s="1"/>
  <c r="AR170" i="1" s="1"/>
  <c r="AS170" i="1" s="1"/>
  <c r="AN166" i="1"/>
  <c r="AP166" i="1" s="1"/>
  <c r="AN142" i="1"/>
  <c r="AP142" i="1" s="1"/>
  <c r="W128" i="1"/>
  <c r="W129" i="1" s="1"/>
  <c r="W130" i="1" s="1"/>
  <c r="W131" i="1" s="1"/>
  <c r="W132" i="1" s="1"/>
  <c r="L130" i="1"/>
  <c r="S129" i="1"/>
  <c r="O129" i="1"/>
  <c r="P129" i="1"/>
  <c r="AN129" i="1" s="1"/>
  <c r="AP129" i="1" s="1"/>
  <c r="N129" i="1"/>
  <c r="T143" i="1"/>
  <c r="U142" i="1"/>
  <c r="L150" i="1"/>
  <c r="N149" i="1"/>
  <c r="S149" i="1"/>
  <c r="V149" i="1" s="1"/>
  <c r="P149" i="1"/>
  <c r="L137" i="1"/>
  <c r="P136" i="1"/>
  <c r="N136" i="1"/>
  <c r="S136" i="1"/>
  <c r="T135" i="1"/>
  <c r="U134" i="1"/>
  <c r="AN124" i="1"/>
  <c r="AP124" i="1" s="1"/>
  <c r="T125" i="1"/>
  <c r="U124" i="1"/>
  <c r="T148" i="1"/>
  <c r="U147" i="1"/>
  <c r="W134" i="1"/>
  <c r="W135" i="1" s="1"/>
  <c r="W136" i="1" s="1"/>
  <c r="W137" i="1" s="1"/>
  <c r="W138" i="1" s="1"/>
  <c r="AN148" i="1"/>
  <c r="AP148" i="1" s="1"/>
  <c r="L144" i="1"/>
  <c r="P143" i="1"/>
  <c r="N143" i="1"/>
  <c r="S143" i="1"/>
  <c r="V143" i="1" s="1"/>
  <c r="T129" i="1"/>
  <c r="U128" i="1"/>
  <c r="L126" i="1"/>
  <c r="P125" i="1"/>
  <c r="S125" i="1"/>
  <c r="V125" i="1" s="1"/>
  <c r="N125" i="1"/>
  <c r="L101" i="1"/>
  <c r="S100" i="1"/>
  <c r="P100" i="1"/>
  <c r="N100" i="1"/>
  <c r="V105" i="1"/>
  <c r="W98" i="1"/>
  <c r="W99" i="1" s="1"/>
  <c r="W100" i="1" s="1"/>
  <c r="W101" i="1" s="1"/>
  <c r="W102" i="1" s="1"/>
  <c r="V104" i="1"/>
  <c r="L113" i="1"/>
  <c r="S112" i="1"/>
  <c r="V112" i="1" s="1"/>
  <c r="P112" i="1"/>
  <c r="N112" i="1"/>
  <c r="T100" i="1"/>
  <c r="U99" i="1"/>
  <c r="T112" i="1"/>
  <c r="U111" i="1"/>
  <c r="L107" i="1"/>
  <c r="S106" i="1"/>
  <c r="V106" i="1" s="1"/>
  <c r="P106" i="1"/>
  <c r="N106" i="1"/>
  <c r="V110" i="1"/>
  <c r="U95" i="1"/>
  <c r="T96" i="1"/>
  <c r="U96" i="1" s="1"/>
  <c r="V111" i="1"/>
  <c r="U105" i="1"/>
  <c r="T106" i="1"/>
  <c r="T75" i="1"/>
  <c r="U74" i="1"/>
  <c r="L77" i="1"/>
  <c r="N76" i="1"/>
  <c r="P76" i="1"/>
  <c r="S76" i="1"/>
  <c r="L83" i="1"/>
  <c r="S82" i="1"/>
  <c r="V82" i="1" s="1"/>
  <c r="P82" i="1"/>
  <c r="N82" i="1"/>
  <c r="T82" i="1"/>
  <c r="U81" i="1"/>
  <c r="W74" i="1"/>
  <c r="W75" i="1" s="1"/>
  <c r="W76" i="1" s="1"/>
  <c r="W77" i="1" s="1"/>
  <c r="W78" i="1" s="1"/>
  <c r="L54" i="1"/>
  <c r="S53" i="1"/>
  <c r="V53" i="1" s="1"/>
  <c r="P53" i="1"/>
  <c r="N53" i="1"/>
  <c r="L35" i="1"/>
  <c r="W44" i="1"/>
  <c r="W45" i="1" s="1"/>
  <c r="W46" i="1" s="1"/>
  <c r="W47" i="1" s="1"/>
  <c r="W48" i="1" s="1"/>
  <c r="T34" i="1"/>
  <c r="U33" i="1"/>
  <c r="L47" i="1"/>
  <c r="S46" i="1"/>
  <c r="N46" i="1"/>
  <c r="P46" i="1"/>
  <c r="T59" i="1"/>
  <c r="U58" i="1"/>
  <c r="L60" i="1"/>
  <c r="S59" i="1"/>
  <c r="V59" i="1" s="1"/>
  <c r="P59" i="1"/>
  <c r="N59" i="1"/>
  <c r="T53" i="1"/>
  <c r="U52" i="1"/>
  <c r="AN52" i="1"/>
  <c r="AP52" i="1" s="1"/>
  <c r="AN58" i="1"/>
  <c r="AP58" i="1" s="1"/>
  <c r="V32" i="1"/>
  <c r="U45" i="1"/>
  <c r="T46" i="1"/>
  <c r="D4" i="1"/>
  <c r="E5" i="1"/>
  <c r="E6" i="1" s="1"/>
  <c r="K2" i="1"/>
  <c r="G3" i="1"/>
  <c r="G4" i="1" s="1"/>
  <c r="G5" i="1" s="1"/>
  <c r="G6" i="1" s="1"/>
  <c r="H2" i="1"/>
  <c r="V176" i="1" l="1"/>
  <c r="N34" i="1"/>
  <c r="L240" i="1"/>
  <c r="S239" i="1"/>
  <c r="V239" i="1" s="1"/>
  <c r="V153" i="1"/>
  <c r="V8" i="1"/>
  <c r="V15" i="1"/>
  <c r="Q70" i="1"/>
  <c r="S34" i="1"/>
  <c r="V34" i="1" s="1"/>
  <c r="T178" i="1"/>
  <c r="U177" i="1"/>
  <c r="V134" i="1"/>
  <c r="N178" i="1"/>
  <c r="P178" i="1"/>
  <c r="L179" i="1"/>
  <c r="S178" i="1"/>
  <c r="V178" i="1" s="1"/>
  <c r="S42" i="1"/>
  <c r="V42" i="1" s="1"/>
  <c r="N42" i="1"/>
  <c r="U42" i="1" s="1"/>
  <c r="T154" i="1"/>
  <c r="U153" i="1"/>
  <c r="Q52" i="1"/>
  <c r="Q40" i="1"/>
  <c r="AJ41" i="1"/>
  <c r="AN41" i="1" s="1"/>
  <c r="AP41" i="1" s="1"/>
  <c r="AQ38" i="1" s="1"/>
  <c r="AR38" i="1" s="1"/>
  <c r="AS38" i="1" s="1"/>
  <c r="P71" i="1"/>
  <c r="AJ71" i="1" s="1"/>
  <c r="AN71" i="1" s="1"/>
  <c r="AP71" i="1" s="1"/>
  <c r="AQ68" i="1" s="1"/>
  <c r="AR68" i="1" s="1"/>
  <c r="AS68" i="1" s="1"/>
  <c r="AW68" i="1" s="1"/>
  <c r="L72" i="1"/>
  <c r="L155" i="1"/>
  <c r="P154" i="1"/>
  <c r="S154" i="1"/>
  <c r="V154" i="1" s="1"/>
  <c r="N154" i="1"/>
  <c r="V152" i="1"/>
  <c r="U70" i="1"/>
  <c r="T71" i="1"/>
  <c r="Q148" i="1"/>
  <c r="V9" i="1"/>
  <c r="M72" i="1"/>
  <c r="S71" i="1"/>
  <c r="V71" i="1" s="1"/>
  <c r="N71" i="1"/>
  <c r="AX206" i="1"/>
  <c r="AS207" i="1"/>
  <c r="AS208" i="1" s="1"/>
  <c r="AS209" i="1" s="1"/>
  <c r="AS210" i="1" s="1"/>
  <c r="AV206" i="1"/>
  <c r="AW206" i="1"/>
  <c r="AU206" i="1"/>
  <c r="Q209" i="1"/>
  <c r="Q190" i="1"/>
  <c r="AU170" i="1"/>
  <c r="AW170" i="1"/>
  <c r="AS171" i="1"/>
  <c r="AS172" i="1" s="1"/>
  <c r="AS173" i="1" s="1"/>
  <c r="AS174" i="1" s="1"/>
  <c r="AV170" i="1"/>
  <c r="AX170" i="1"/>
  <c r="AY158" i="1"/>
  <c r="AT158" i="1" s="1"/>
  <c r="AZ158" i="1" s="1"/>
  <c r="BA158" i="1" s="1"/>
  <c r="T119" i="1"/>
  <c r="U118" i="1"/>
  <c r="S119" i="1"/>
  <c r="V119" i="1" s="1"/>
  <c r="P119" i="1"/>
  <c r="N119" i="1"/>
  <c r="L120" i="1"/>
  <c r="AN118" i="1"/>
  <c r="AP118" i="1" s="1"/>
  <c r="AY92" i="1"/>
  <c r="AT92" i="1" s="1"/>
  <c r="AZ92" i="1" s="1"/>
  <c r="BA92" i="1" s="1"/>
  <c r="V86" i="1"/>
  <c r="V87" i="1"/>
  <c r="V99" i="1"/>
  <c r="V98" i="1"/>
  <c r="V136" i="1"/>
  <c r="V135" i="1"/>
  <c r="V128" i="1"/>
  <c r="U210" i="1"/>
  <c r="T184" i="1"/>
  <c r="U183" i="1"/>
  <c r="L185" i="1"/>
  <c r="N184" i="1"/>
  <c r="S184" i="1"/>
  <c r="V184" i="1" s="1"/>
  <c r="P184" i="1"/>
  <c r="V182" i="1"/>
  <c r="W162" i="1"/>
  <c r="V162" i="1" s="1"/>
  <c r="V161" i="1"/>
  <c r="L89" i="1"/>
  <c r="P88" i="1"/>
  <c r="N88" i="1"/>
  <c r="S88" i="1"/>
  <c r="V88" i="1" s="1"/>
  <c r="T162" i="1"/>
  <c r="U162" i="1" s="1"/>
  <c r="U161" i="1"/>
  <c r="V45" i="1"/>
  <c r="V44" i="1"/>
  <c r="V129" i="1"/>
  <c r="Q142" i="1"/>
  <c r="T88" i="1"/>
  <c r="U87" i="1"/>
  <c r="AU68" i="1"/>
  <c r="L66" i="1"/>
  <c r="P65" i="1"/>
  <c r="S65" i="1"/>
  <c r="V65" i="1" s="1"/>
  <c r="N65" i="1"/>
  <c r="AN64" i="1"/>
  <c r="AP64" i="1" s="1"/>
  <c r="T65" i="1"/>
  <c r="U64" i="1"/>
  <c r="N28" i="1"/>
  <c r="S28" i="1"/>
  <c r="V28" i="1" s="1"/>
  <c r="P28" i="1"/>
  <c r="L29" i="1"/>
  <c r="V26" i="1"/>
  <c r="V27" i="1"/>
  <c r="T28" i="1"/>
  <c r="U27" i="1"/>
  <c r="N22" i="1"/>
  <c r="L23" i="1"/>
  <c r="P22" i="1"/>
  <c r="AN22" i="1" s="1"/>
  <c r="AP22" i="1" s="1"/>
  <c r="S22" i="1"/>
  <c r="V22" i="1" s="1"/>
  <c r="V20" i="1"/>
  <c r="V21" i="1"/>
  <c r="T22" i="1"/>
  <c r="U21" i="1"/>
  <c r="T16" i="1"/>
  <c r="U15" i="1"/>
  <c r="V14" i="1"/>
  <c r="L17" i="1"/>
  <c r="P16" i="1"/>
  <c r="N16" i="1"/>
  <c r="S16" i="1"/>
  <c r="V16" i="1" s="1"/>
  <c r="L11" i="1"/>
  <c r="P10" i="1"/>
  <c r="S10" i="1"/>
  <c r="V10" i="1" s="1"/>
  <c r="N10" i="1"/>
  <c r="T10" i="1"/>
  <c r="U9" i="1"/>
  <c r="AJ221" i="1"/>
  <c r="AN221" i="1" s="1"/>
  <c r="AP221" i="1" s="1"/>
  <c r="AQ218" i="1" s="1"/>
  <c r="AR218" i="1" s="1"/>
  <c r="AS218" i="1" s="1"/>
  <c r="AJ239" i="1"/>
  <c r="AN239" i="1" s="1"/>
  <c r="AP239" i="1" s="1"/>
  <c r="AQ236" i="1" s="1"/>
  <c r="AR236" i="1" s="1"/>
  <c r="AS236" i="1" s="1"/>
  <c r="Q238" i="1"/>
  <c r="U232" i="1"/>
  <c r="T233" i="1"/>
  <c r="Q214" i="1"/>
  <c r="N222" i="1"/>
  <c r="S222" i="1"/>
  <c r="V222" i="1" s="1"/>
  <c r="S234" i="1"/>
  <c r="V234" i="1" s="1"/>
  <c r="N234" i="1"/>
  <c r="N216" i="1"/>
  <c r="S216" i="1"/>
  <c r="V216" i="1" s="1"/>
  <c r="S240" i="1"/>
  <c r="V240" i="1" s="1"/>
  <c r="N240" i="1"/>
  <c r="Q232" i="1"/>
  <c r="T215" i="1"/>
  <c r="U214" i="1"/>
  <c r="T240" i="1"/>
  <c r="U239" i="1"/>
  <c r="AJ215" i="1"/>
  <c r="AN215" i="1" s="1"/>
  <c r="AP215" i="1" s="1"/>
  <c r="AQ212" i="1" s="1"/>
  <c r="AR212" i="1" s="1"/>
  <c r="AS212" i="1" s="1"/>
  <c r="T227" i="1"/>
  <c r="U226" i="1"/>
  <c r="L228" i="1"/>
  <c r="P227" i="1"/>
  <c r="S227" i="1"/>
  <c r="V227" i="1" s="1"/>
  <c r="N227" i="1"/>
  <c r="AN226" i="1"/>
  <c r="AP226" i="1" s="1"/>
  <c r="Q220" i="1"/>
  <c r="AJ233" i="1"/>
  <c r="AN233" i="1" s="1"/>
  <c r="AP233" i="1" s="1"/>
  <c r="AQ230" i="1" s="1"/>
  <c r="AR230" i="1" s="1"/>
  <c r="AS230" i="1" s="1"/>
  <c r="U221" i="1"/>
  <c r="T222" i="1"/>
  <c r="U222" i="1" s="1"/>
  <c r="V194" i="1"/>
  <c r="AN196" i="1"/>
  <c r="AP196" i="1" s="1"/>
  <c r="U195" i="1"/>
  <c r="T196" i="1"/>
  <c r="AJ191" i="1"/>
  <c r="AN191" i="1" s="1"/>
  <c r="AP191" i="1" s="1"/>
  <c r="AQ188" i="1" s="1"/>
  <c r="AR188" i="1" s="1"/>
  <c r="AS188" i="1" s="1"/>
  <c r="N192" i="1"/>
  <c r="S192" i="1"/>
  <c r="V192" i="1" s="1"/>
  <c r="L204" i="1"/>
  <c r="P203" i="1"/>
  <c r="N203" i="1"/>
  <c r="S203" i="1"/>
  <c r="V203" i="1" s="1"/>
  <c r="V196" i="1"/>
  <c r="V195" i="1"/>
  <c r="AN202" i="1"/>
  <c r="AP202" i="1" s="1"/>
  <c r="T192" i="1"/>
  <c r="U191" i="1"/>
  <c r="T203" i="1"/>
  <c r="U202" i="1"/>
  <c r="L198" i="1"/>
  <c r="S197" i="1"/>
  <c r="V197" i="1" s="1"/>
  <c r="N197" i="1"/>
  <c r="P197" i="1"/>
  <c r="T174" i="1"/>
  <c r="U174" i="1" s="1"/>
  <c r="U173" i="1"/>
  <c r="T168" i="1"/>
  <c r="U167" i="1"/>
  <c r="S168" i="1"/>
  <c r="V168" i="1" s="1"/>
  <c r="N168" i="1"/>
  <c r="AJ167" i="1"/>
  <c r="AN167" i="1" s="1"/>
  <c r="AP167" i="1" s="1"/>
  <c r="AQ164" i="1" s="1"/>
  <c r="AR164" i="1" s="1"/>
  <c r="AS164" i="1" s="1"/>
  <c r="Q166" i="1"/>
  <c r="Q173" i="1"/>
  <c r="AJ143" i="1"/>
  <c r="AN143" i="1" s="1"/>
  <c r="AP143" i="1" s="1"/>
  <c r="AQ140" i="1" s="1"/>
  <c r="AR140" i="1" s="1"/>
  <c r="AS140" i="1" s="1"/>
  <c r="N150" i="1"/>
  <c r="S150" i="1"/>
  <c r="V150" i="1" s="1"/>
  <c r="T130" i="1"/>
  <c r="U129" i="1"/>
  <c r="S144" i="1"/>
  <c r="V144" i="1" s="1"/>
  <c r="N144" i="1"/>
  <c r="U125" i="1"/>
  <c r="T126" i="1"/>
  <c r="T136" i="1"/>
  <c r="U135" i="1"/>
  <c r="AJ149" i="1"/>
  <c r="AN149" i="1" s="1"/>
  <c r="AP149" i="1" s="1"/>
  <c r="AQ146" i="1" s="1"/>
  <c r="AR146" i="1" s="1"/>
  <c r="AS146" i="1" s="1"/>
  <c r="L131" i="1"/>
  <c r="P130" i="1"/>
  <c r="S130" i="1"/>
  <c r="V130" i="1" s="1"/>
  <c r="N130" i="1"/>
  <c r="AJ125" i="1"/>
  <c r="AN125" i="1" s="1"/>
  <c r="AP125" i="1" s="1"/>
  <c r="AQ122" i="1" s="1"/>
  <c r="AR122" i="1" s="1"/>
  <c r="AS122" i="1" s="1"/>
  <c r="AN136" i="1"/>
  <c r="AP136" i="1" s="1"/>
  <c r="T144" i="1"/>
  <c r="U143" i="1"/>
  <c r="S126" i="1"/>
  <c r="V126" i="1" s="1"/>
  <c r="N126" i="1"/>
  <c r="T149" i="1"/>
  <c r="U148" i="1"/>
  <c r="Q124" i="1"/>
  <c r="L138" i="1"/>
  <c r="S137" i="1"/>
  <c r="V137" i="1" s="1"/>
  <c r="N137" i="1"/>
  <c r="P137" i="1"/>
  <c r="AN106" i="1"/>
  <c r="AP106" i="1" s="1"/>
  <c r="AN100" i="1"/>
  <c r="AP100" i="1" s="1"/>
  <c r="V100" i="1"/>
  <c r="T113" i="1"/>
  <c r="U112" i="1"/>
  <c r="AN112" i="1"/>
  <c r="AP112" i="1" s="1"/>
  <c r="U106" i="1"/>
  <c r="T107" i="1"/>
  <c r="L108" i="1"/>
  <c r="P107" i="1"/>
  <c r="S107" i="1"/>
  <c r="V107" i="1" s="1"/>
  <c r="N107" i="1"/>
  <c r="T101" i="1"/>
  <c r="U100" i="1"/>
  <c r="L114" i="1"/>
  <c r="N113" i="1"/>
  <c r="S113" i="1"/>
  <c r="V113" i="1" s="1"/>
  <c r="P113" i="1"/>
  <c r="L102" i="1"/>
  <c r="N101" i="1"/>
  <c r="P101" i="1"/>
  <c r="S101" i="1"/>
  <c r="V101" i="1" s="1"/>
  <c r="AN82" i="1"/>
  <c r="AP82" i="1" s="1"/>
  <c r="AN76" i="1"/>
  <c r="AP76" i="1" s="1"/>
  <c r="T83" i="1"/>
  <c r="U82" i="1"/>
  <c r="L84" i="1"/>
  <c r="N83" i="1"/>
  <c r="S83" i="1"/>
  <c r="V83" i="1" s="1"/>
  <c r="P83" i="1"/>
  <c r="L78" i="1"/>
  <c r="N77" i="1"/>
  <c r="S77" i="1"/>
  <c r="V77" i="1" s="1"/>
  <c r="P77" i="1"/>
  <c r="V74" i="1"/>
  <c r="V76" i="1"/>
  <c r="V75" i="1"/>
  <c r="T76" i="1"/>
  <c r="U75" i="1"/>
  <c r="AN46" i="1"/>
  <c r="AP46" i="1" s="1"/>
  <c r="AN34" i="1"/>
  <c r="AP34" i="1" s="1"/>
  <c r="AJ53" i="1"/>
  <c r="AN53" i="1" s="1"/>
  <c r="AP53" i="1" s="1"/>
  <c r="AQ50" i="1" s="1"/>
  <c r="AR50" i="1" s="1"/>
  <c r="AS50" i="1" s="1"/>
  <c r="U46" i="1"/>
  <c r="T47" i="1"/>
  <c r="U53" i="1"/>
  <c r="T54" i="1"/>
  <c r="AJ59" i="1"/>
  <c r="AN59" i="1" s="1"/>
  <c r="AP59" i="1" s="1"/>
  <c r="AQ56" i="1" s="1"/>
  <c r="AR56" i="1" s="1"/>
  <c r="AS56" i="1" s="1"/>
  <c r="T60" i="1"/>
  <c r="U59" i="1"/>
  <c r="L48" i="1"/>
  <c r="S47" i="1"/>
  <c r="V47" i="1" s="1"/>
  <c r="P47" i="1"/>
  <c r="N47" i="1"/>
  <c r="N60" i="1"/>
  <c r="S60" i="1"/>
  <c r="V60" i="1" s="1"/>
  <c r="Q58" i="1"/>
  <c r="V46" i="1"/>
  <c r="T35" i="1"/>
  <c r="U34" i="1"/>
  <c r="L36" i="1"/>
  <c r="N35" i="1"/>
  <c r="S35" i="1"/>
  <c r="V35" i="1" s="1"/>
  <c r="P35" i="1"/>
  <c r="N54" i="1"/>
  <c r="S54" i="1"/>
  <c r="V54" i="1" s="1"/>
  <c r="D5" i="1"/>
  <c r="D6" i="1"/>
  <c r="H3" i="1"/>
  <c r="H4" i="1" s="1"/>
  <c r="H5" i="1" s="1"/>
  <c r="H6" i="1" s="1"/>
  <c r="I2" i="1"/>
  <c r="I3" i="1" s="1"/>
  <c r="I4" i="1" s="1"/>
  <c r="I5" i="1" s="1"/>
  <c r="I6" i="1" s="1"/>
  <c r="K3" i="1"/>
  <c r="AX68" i="1" l="1"/>
  <c r="AV68" i="1"/>
  <c r="Q71" i="1"/>
  <c r="AS69" i="1"/>
  <c r="AS70" i="1" s="1"/>
  <c r="AS71" i="1" s="1"/>
  <c r="AS72" i="1" s="1"/>
  <c r="Q41" i="1"/>
  <c r="S179" i="1"/>
  <c r="V179" i="1" s="1"/>
  <c r="P179" i="1"/>
  <c r="N179" i="1"/>
  <c r="L180" i="1"/>
  <c r="AN178" i="1"/>
  <c r="AP178" i="1" s="1"/>
  <c r="U178" i="1"/>
  <c r="T179" i="1"/>
  <c r="Q221" i="1"/>
  <c r="T155" i="1"/>
  <c r="U154" i="1"/>
  <c r="U240" i="1"/>
  <c r="L156" i="1"/>
  <c r="P155" i="1"/>
  <c r="S155" i="1"/>
  <c r="V155" i="1" s="1"/>
  <c r="N155" i="1"/>
  <c r="Q76" i="1"/>
  <c r="AN154" i="1"/>
  <c r="AP154" i="1" s="1"/>
  <c r="AX38" i="1"/>
  <c r="AV38" i="1"/>
  <c r="AS39" i="1"/>
  <c r="AS40" i="1" s="1"/>
  <c r="AS41" i="1" s="1"/>
  <c r="AS42" i="1" s="1"/>
  <c r="AU38" i="1"/>
  <c r="AW38" i="1"/>
  <c r="Q125" i="1"/>
  <c r="T72" i="1"/>
  <c r="U71" i="1"/>
  <c r="U192" i="1"/>
  <c r="N72" i="1"/>
  <c r="S72" i="1"/>
  <c r="V72" i="1" s="1"/>
  <c r="AS237" i="1"/>
  <c r="AS238" i="1" s="1"/>
  <c r="AS239" i="1" s="1"/>
  <c r="AS240" i="1" s="1"/>
  <c r="AW236" i="1"/>
  <c r="AX236" i="1"/>
  <c r="AU236" i="1"/>
  <c r="AV236" i="1"/>
  <c r="Q239" i="1"/>
  <c r="AV230" i="1"/>
  <c r="AU230" i="1"/>
  <c r="AX230" i="1"/>
  <c r="AW230" i="1"/>
  <c r="AS231" i="1"/>
  <c r="AS232" i="1" s="1"/>
  <c r="AS233" i="1" s="1"/>
  <c r="AS234" i="1" s="1"/>
  <c r="Q226" i="1"/>
  <c r="AW218" i="1"/>
  <c r="AX218" i="1"/>
  <c r="AV218" i="1"/>
  <c r="AU218" i="1"/>
  <c r="AS219" i="1"/>
  <c r="AS220" i="1" s="1"/>
  <c r="AS221" i="1" s="1"/>
  <c r="AS222" i="1" s="1"/>
  <c r="AW212" i="1"/>
  <c r="AU212" i="1"/>
  <c r="AS213" i="1"/>
  <c r="AS214" i="1" s="1"/>
  <c r="AS215" i="1" s="1"/>
  <c r="AS216" i="1" s="1"/>
  <c r="AX212" i="1"/>
  <c r="AV212" i="1"/>
  <c r="AY206" i="1"/>
  <c r="AT206" i="1" s="1"/>
  <c r="AZ206" i="1" s="1"/>
  <c r="BA206" i="1" s="1"/>
  <c r="AV188" i="1"/>
  <c r="AX188" i="1"/>
  <c r="AS189" i="1"/>
  <c r="AS190" i="1" s="1"/>
  <c r="AS191" i="1" s="1"/>
  <c r="AS192" i="1" s="1"/>
  <c r="AU188" i="1"/>
  <c r="AW188" i="1"/>
  <c r="AY170" i="1"/>
  <c r="AT170" i="1" s="1"/>
  <c r="AZ170" i="1" s="1"/>
  <c r="BA170" i="1" s="1"/>
  <c r="AW164" i="1"/>
  <c r="AV164" i="1"/>
  <c r="AS165" i="1"/>
  <c r="AS166" i="1" s="1"/>
  <c r="AS167" i="1" s="1"/>
  <c r="AS168" i="1" s="1"/>
  <c r="AU164" i="1"/>
  <c r="AX164" i="1"/>
  <c r="AX146" i="1"/>
  <c r="AV146" i="1"/>
  <c r="AW146" i="1"/>
  <c r="AU146" i="1"/>
  <c r="AS147" i="1"/>
  <c r="AS148" i="1" s="1"/>
  <c r="AS149" i="1" s="1"/>
  <c r="AS150" i="1" s="1"/>
  <c r="Q149" i="1"/>
  <c r="AX140" i="1"/>
  <c r="AU140" i="1"/>
  <c r="AW140" i="1"/>
  <c r="AV140" i="1"/>
  <c r="AS141" i="1"/>
  <c r="AS142" i="1" s="1"/>
  <c r="AS143" i="1" s="1"/>
  <c r="AS144" i="1" s="1"/>
  <c r="Q143" i="1"/>
  <c r="AW122" i="1"/>
  <c r="AX122" i="1"/>
  <c r="AV122" i="1"/>
  <c r="AU122" i="1"/>
  <c r="AS123" i="1"/>
  <c r="AS124" i="1" s="1"/>
  <c r="AS125" i="1" s="1"/>
  <c r="AS126" i="1" s="1"/>
  <c r="AJ119" i="1"/>
  <c r="AN119" i="1" s="1"/>
  <c r="AP119" i="1" s="1"/>
  <c r="AQ116" i="1" s="1"/>
  <c r="AR116" i="1" s="1"/>
  <c r="AS116" i="1" s="1"/>
  <c r="Q118" i="1"/>
  <c r="S120" i="1"/>
  <c r="V120" i="1" s="1"/>
  <c r="N120" i="1"/>
  <c r="U119" i="1"/>
  <c r="T120" i="1"/>
  <c r="Q82" i="1"/>
  <c r="P89" i="1"/>
  <c r="N89" i="1"/>
  <c r="S89" i="1"/>
  <c r="V89" i="1" s="1"/>
  <c r="L90" i="1"/>
  <c r="AN184" i="1"/>
  <c r="AP184" i="1" s="1"/>
  <c r="Q46" i="1"/>
  <c r="Q100" i="1"/>
  <c r="Q167" i="1"/>
  <c r="Q202" i="1"/>
  <c r="Q233" i="1"/>
  <c r="Q64" i="1"/>
  <c r="U88" i="1"/>
  <c r="T89" i="1"/>
  <c r="U184" i="1"/>
  <c r="T185" i="1"/>
  <c r="Q22" i="1"/>
  <c r="Q196" i="1"/>
  <c r="AN88" i="1"/>
  <c r="AP88" i="1" s="1"/>
  <c r="L186" i="1"/>
  <c r="S185" i="1"/>
  <c r="V185" i="1" s="1"/>
  <c r="P185" i="1"/>
  <c r="N185" i="1"/>
  <c r="AY68" i="1"/>
  <c r="AT68" i="1" s="1"/>
  <c r="AZ68" i="1" s="1"/>
  <c r="BA68" i="1" s="1"/>
  <c r="U65" i="1"/>
  <c r="T66" i="1"/>
  <c r="AJ65" i="1"/>
  <c r="AN65" i="1" s="1"/>
  <c r="AP65" i="1" s="1"/>
  <c r="AQ62" i="1" s="1"/>
  <c r="AR62" i="1" s="1"/>
  <c r="AS62" i="1" s="1"/>
  <c r="N66" i="1"/>
  <c r="S66" i="1"/>
  <c r="V66" i="1" s="1"/>
  <c r="AS57" i="1"/>
  <c r="AS58" i="1" s="1"/>
  <c r="AS59" i="1" s="1"/>
  <c r="AS60" i="1" s="1"/>
  <c r="AX56" i="1"/>
  <c r="AW56" i="1"/>
  <c r="AV56" i="1"/>
  <c r="AU56" i="1"/>
  <c r="Q59" i="1"/>
  <c r="AX50" i="1"/>
  <c r="AW50" i="1"/>
  <c r="AU50" i="1"/>
  <c r="AV50" i="1"/>
  <c r="AS51" i="1"/>
  <c r="AS52" i="1" s="1"/>
  <c r="AS53" i="1" s="1"/>
  <c r="AS54" i="1" s="1"/>
  <c r="P29" i="1"/>
  <c r="N29" i="1"/>
  <c r="L30" i="1"/>
  <c r="S29" i="1"/>
  <c r="V29" i="1" s="1"/>
  <c r="U28" i="1"/>
  <c r="T29" i="1"/>
  <c r="AN28" i="1"/>
  <c r="AP28" i="1" s="1"/>
  <c r="T23" i="1"/>
  <c r="U22" i="1"/>
  <c r="P23" i="1"/>
  <c r="S23" i="1"/>
  <c r="V23" i="1" s="1"/>
  <c r="L24" i="1"/>
  <c r="N23" i="1"/>
  <c r="AN16" i="1"/>
  <c r="AP16" i="1" s="1"/>
  <c r="U16" i="1"/>
  <c r="T17" i="1"/>
  <c r="L18" i="1"/>
  <c r="P17" i="1"/>
  <c r="N17" i="1"/>
  <c r="S17" i="1"/>
  <c r="V17" i="1" s="1"/>
  <c r="AN10" i="1"/>
  <c r="AP10" i="1" s="1"/>
  <c r="T11" i="1"/>
  <c r="U10" i="1"/>
  <c r="N11" i="1"/>
  <c r="L12" i="1"/>
  <c r="S11" i="1"/>
  <c r="V11" i="1" s="1"/>
  <c r="P11" i="1"/>
  <c r="T228" i="1"/>
  <c r="U227" i="1"/>
  <c r="AJ227" i="1"/>
  <c r="AN227" i="1" s="1"/>
  <c r="AP227" i="1" s="1"/>
  <c r="AQ224" i="1" s="1"/>
  <c r="AR224" i="1" s="1"/>
  <c r="AS224" i="1" s="1"/>
  <c r="Q215" i="1"/>
  <c r="T234" i="1"/>
  <c r="U234" i="1" s="1"/>
  <c r="U233" i="1"/>
  <c r="N228" i="1"/>
  <c r="S228" i="1"/>
  <c r="V228" i="1" s="1"/>
  <c r="T216" i="1"/>
  <c r="U216" i="1" s="1"/>
  <c r="U215" i="1"/>
  <c r="AJ197" i="1"/>
  <c r="AN197" i="1" s="1"/>
  <c r="AP197" i="1" s="1"/>
  <c r="AQ194" i="1" s="1"/>
  <c r="AR194" i="1" s="1"/>
  <c r="AS194" i="1" s="1"/>
  <c r="AJ203" i="1"/>
  <c r="AN203" i="1" s="1"/>
  <c r="AP203" i="1" s="1"/>
  <c r="AQ200" i="1" s="1"/>
  <c r="AR200" i="1" s="1"/>
  <c r="AS200" i="1" s="1"/>
  <c r="U196" i="1"/>
  <c r="T197" i="1"/>
  <c r="T204" i="1"/>
  <c r="U203" i="1"/>
  <c r="S204" i="1"/>
  <c r="V204" i="1" s="1"/>
  <c r="N204" i="1"/>
  <c r="N198" i="1"/>
  <c r="S198" i="1"/>
  <c r="V198" i="1" s="1"/>
  <c r="Q191" i="1"/>
  <c r="U168" i="1"/>
  <c r="T150" i="1"/>
  <c r="U150" i="1" s="1"/>
  <c r="U149" i="1"/>
  <c r="L132" i="1"/>
  <c r="P131" i="1"/>
  <c r="N131" i="1"/>
  <c r="S131" i="1"/>
  <c r="V131" i="1" s="1"/>
  <c r="T137" i="1"/>
  <c r="U136" i="1"/>
  <c r="N138" i="1"/>
  <c r="S138" i="1"/>
  <c r="V138" i="1" s="1"/>
  <c r="U126" i="1"/>
  <c r="AN130" i="1"/>
  <c r="AP130" i="1" s="1"/>
  <c r="U144" i="1"/>
  <c r="AJ137" i="1"/>
  <c r="AN137" i="1" s="1"/>
  <c r="AP137" i="1" s="1"/>
  <c r="AQ134" i="1" s="1"/>
  <c r="AR134" i="1" s="1"/>
  <c r="AS134" i="1" s="1"/>
  <c r="Q136" i="1"/>
  <c r="T131" i="1"/>
  <c r="U130" i="1"/>
  <c r="S102" i="1"/>
  <c r="V102" i="1" s="1"/>
  <c r="N102" i="1"/>
  <c r="N114" i="1"/>
  <c r="S114" i="1"/>
  <c r="V114" i="1" s="1"/>
  <c r="AJ113" i="1"/>
  <c r="AN113" i="1" s="1"/>
  <c r="AP113" i="1" s="1"/>
  <c r="AQ110" i="1" s="1"/>
  <c r="AR110" i="1" s="1"/>
  <c r="AS110" i="1" s="1"/>
  <c r="AJ107" i="1"/>
  <c r="AN107" i="1" s="1"/>
  <c r="AP107" i="1" s="1"/>
  <c r="AQ104" i="1" s="1"/>
  <c r="AR104" i="1" s="1"/>
  <c r="AS104" i="1" s="1"/>
  <c r="U113" i="1"/>
  <c r="T114" i="1"/>
  <c r="T108" i="1"/>
  <c r="U107" i="1"/>
  <c r="AJ101" i="1"/>
  <c r="AN101" i="1" s="1"/>
  <c r="AP101" i="1" s="1"/>
  <c r="AQ98" i="1" s="1"/>
  <c r="AR98" i="1" s="1"/>
  <c r="AS98" i="1" s="1"/>
  <c r="T102" i="1"/>
  <c r="U101" i="1"/>
  <c r="S108" i="1"/>
  <c r="V108" i="1" s="1"/>
  <c r="N108" i="1"/>
  <c r="Q112" i="1"/>
  <c r="Q106" i="1"/>
  <c r="U76" i="1"/>
  <c r="T77" i="1"/>
  <c r="N78" i="1"/>
  <c r="S78" i="1"/>
  <c r="V78" i="1" s="1"/>
  <c r="S84" i="1"/>
  <c r="V84" i="1" s="1"/>
  <c r="N84" i="1"/>
  <c r="AJ77" i="1"/>
  <c r="AN77" i="1" s="1"/>
  <c r="AP77" i="1" s="1"/>
  <c r="AQ74" i="1" s="1"/>
  <c r="AR74" i="1" s="1"/>
  <c r="AS74" i="1" s="1"/>
  <c r="AJ83" i="1"/>
  <c r="AN83" i="1" s="1"/>
  <c r="AP83" i="1" s="1"/>
  <c r="AQ80" i="1" s="1"/>
  <c r="AR80" i="1" s="1"/>
  <c r="AS80" i="1" s="1"/>
  <c r="T84" i="1"/>
  <c r="U83" i="1"/>
  <c r="AJ35" i="1"/>
  <c r="AN35" i="1" s="1"/>
  <c r="AP35" i="1" s="1"/>
  <c r="AQ32" i="1" s="1"/>
  <c r="AR32" i="1" s="1"/>
  <c r="AS32" i="1" s="1"/>
  <c r="T36" i="1"/>
  <c r="U35" i="1"/>
  <c r="N48" i="1"/>
  <c r="S48" i="1"/>
  <c r="V48" i="1" s="1"/>
  <c r="Q34" i="1"/>
  <c r="U54" i="1"/>
  <c r="T48" i="1"/>
  <c r="U47" i="1"/>
  <c r="S36" i="1"/>
  <c r="V36" i="1" s="1"/>
  <c r="N36" i="1"/>
  <c r="AJ47" i="1"/>
  <c r="AN47" i="1" s="1"/>
  <c r="AP47" i="1" s="1"/>
  <c r="AQ44" i="1" s="1"/>
  <c r="AR44" i="1" s="1"/>
  <c r="AS44" i="1" s="1"/>
  <c r="U60" i="1"/>
  <c r="Q53" i="1"/>
  <c r="K4" i="1"/>
  <c r="J2" i="1"/>
  <c r="Q178" i="1" l="1"/>
  <c r="Q154" i="1"/>
  <c r="N180" i="1"/>
  <c r="S180" i="1"/>
  <c r="V180" i="1" s="1"/>
  <c r="AJ179" i="1"/>
  <c r="AN179" i="1" s="1"/>
  <c r="AP179" i="1" s="1"/>
  <c r="AQ176" i="1" s="1"/>
  <c r="AR176" i="1" s="1"/>
  <c r="AS176" i="1" s="1"/>
  <c r="U179" i="1"/>
  <c r="T180" i="1"/>
  <c r="U180" i="1" s="1"/>
  <c r="AY38" i="1"/>
  <c r="AT38" i="1" s="1"/>
  <c r="AZ38" i="1" s="1"/>
  <c r="BA38" i="1" s="1"/>
  <c r="AJ155" i="1"/>
  <c r="AN155" i="1" s="1"/>
  <c r="AP155" i="1" s="1"/>
  <c r="AQ152" i="1" s="1"/>
  <c r="AR152" i="1" s="1"/>
  <c r="AS152" i="1" s="1"/>
  <c r="U155" i="1"/>
  <c r="T156" i="1"/>
  <c r="N156" i="1"/>
  <c r="S156" i="1"/>
  <c r="V156" i="1" s="1"/>
  <c r="Q113" i="1"/>
  <c r="U120" i="1"/>
  <c r="Q119" i="1"/>
  <c r="U102" i="1"/>
  <c r="Q10" i="1"/>
  <c r="Q184" i="1"/>
  <c r="U72" i="1"/>
  <c r="AY164" i="1"/>
  <c r="AT164" i="1" s="1"/>
  <c r="AZ164" i="1" s="1"/>
  <c r="BA164" i="1" s="1"/>
  <c r="AY218" i="1"/>
  <c r="AT218" i="1" s="1"/>
  <c r="AZ218" i="1" s="1"/>
  <c r="BA218" i="1" s="1"/>
  <c r="AY122" i="1"/>
  <c r="AT122" i="1" s="1"/>
  <c r="AZ122" i="1" s="1"/>
  <c r="BA122" i="1" s="1"/>
  <c r="AY146" i="1"/>
  <c r="AT146" i="1" s="1"/>
  <c r="AZ146" i="1" s="1"/>
  <c r="BA146" i="1" s="1"/>
  <c r="AY188" i="1"/>
  <c r="AT188" i="1" s="1"/>
  <c r="AZ188" i="1" s="1"/>
  <c r="BA188" i="1" s="1"/>
  <c r="AY236" i="1"/>
  <c r="AT236" i="1" s="1"/>
  <c r="AZ236" i="1" s="1"/>
  <c r="BA236" i="1" s="1"/>
  <c r="AY230" i="1"/>
  <c r="AT230" i="1" s="1"/>
  <c r="AZ230" i="1" s="1"/>
  <c r="BA230" i="1" s="1"/>
  <c r="AU224" i="1"/>
  <c r="AS225" i="1"/>
  <c r="AS226" i="1" s="1"/>
  <c r="AS227" i="1" s="1"/>
  <c r="AS228" i="1" s="1"/>
  <c r="AW224" i="1"/>
  <c r="AX224" i="1"/>
  <c r="AV224" i="1"/>
  <c r="AY212" i="1"/>
  <c r="AT212" i="1" s="1"/>
  <c r="AZ212" i="1" s="1"/>
  <c r="BA212" i="1" s="1"/>
  <c r="AV200" i="1"/>
  <c r="AS201" i="1"/>
  <c r="AS202" i="1" s="1"/>
  <c r="AS203" i="1" s="1"/>
  <c r="AS204" i="1" s="1"/>
  <c r="AX200" i="1"/>
  <c r="AU200" i="1"/>
  <c r="AW200" i="1"/>
  <c r="AX194" i="1"/>
  <c r="AV194" i="1"/>
  <c r="AW194" i="1"/>
  <c r="AS195" i="1"/>
  <c r="AS196" i="1" s="1"/>
  <c r="AS197" i="1" s="1"/>
  <c r="AS198" i="1" s="1"/>
  <c r="AU194" i="1"/>
  <c r="AY140" i="1"/>
  <c r="AT140" i="1" s="1"/>
  <c r="AZ140" i="1" s="1"/>
  <c r="BA140" i="1" s="1"/>
  <c r="AW134" i="1"/>
  <c r="AS135" i="1"/>
  <c r="AS136" i="1" s="1"/>
  <c r="AS137" i="1" s="1"/>
  <c r="AS138" i="1" s="1"/>
  <c r="AU134" i="1"/>
  <c r="AV134" i="1"/>
  <c r="AX134" i="1"/>
  <c r="AX116" i="1"/>
  <c r="AV116" i="1"/>
  <c r="AS117" i="1"/>
  <c r="AS118" i="1" s="1"/>
  <c r="AS119" i="1" s="1"/>
  <c r="AS120" i="1" s="1"/>
  <c r="AW116" i="1"/>
  <c r="AU116" i="1"/>
  <c r="AX110" i="1"/>
  <c r="AU110" i="1"/>
  <c r="AW110" i="1"/>
  <c r="AS111" i="1"/>
  <c r="AS112" i="1" s="1"/>
  <c r="AS113" i="1" s="1"/>
  <c r="AS114" i="1" s="1"/>
  <c r="AV110" i="1"/>
  <c r="AX104" i="1"/>
  <c r="AS105" i="1"/>
  <c r="AS106" i="1" s="1"/>
  <c r="AS107" i="1" s="1"/>
  <c r="AS108" i="1" s="1"/>
  <c r="AW104" i="1"/>
  <c r="AV104" i="1"/>
  <c r="AU104" i="1"/>
  <c r="U108" i="1"/>
  <c r="AU98" i="1"/>
  <c r="AW98" i="1"/>
  <c r="AX98" i="1"/>
  <c r="AS99" i="1"/>
  <c r="AS100" i="1" s="1"/>
  <c r="AS101" i="1" s="1"/>
  <c r="AS102" i="1" s="1"/>
  <c r="AV98" i="1"/>
  <c r="AX80" i="1"/>
  <c r="AS81" i="1"/>
  <c r="AS82" i="1" s="1"/>
  <c r="AS83" i="1" s="1"/>
  <c r="AS84" i="1" s="1"/>
  <c r="AW80" i="1"/>
  <c r="AU80" i="1"/>
  <c r="AV80" i="1"/>
  <c r="T186" i="1"/>
  <c r="U185" i="1"/>
  <c r="S90" i="1"/>
  <c r="V90" i="1" s="1"/>
  <c r="N90" i="1"/>
  <c r="Q101" i="1"/>
  <c r="AJ185" i="1"/>
  <c r="AN185" i="1" s="1"/>
  <c r="AP185" i="1" s="1"/>
  <c r="AQ182" i="1" s="1"/>
  <c r="AR182" i="1" s="1"/>
  <c r="AS182" i="1" s="1"/>
  <c r="Q88" i="1"/>
  <c r="T90" i="1"/>
  <c r="U89" i="1"/>
  <c r="Q35" i="1"/>
  <c r="U204" i="1"/>
  <c r="Q65" i="1"/>
  <c r="S186" i="1"/>
  <c r="V186" i="1" s="1"/>
  <c r="N186" i="1"/>
  <c r="AJ89" i="1"/>
  <c r="AN89" i="1" s="1"/>
  <c r="AP89" i="1" s="1"/>
  <c r="AQ86" i="1" s="1"/>
  <c r="AR86" i="1" s="1"/>
  <c r="AS86" i="1" s="1"/>
  <c r="U84" i="1"/>
  <c r="AX74" i="1"/>
  <c r="AU74" i="1"/>
  <c r="AS75" i="1"/>
  <c r="AS76" i="1" s="1"/>
  <c r="AS77" i="1" s="1"/>
  <c r="AS78" i="1" s="1"/>
  <c r="AV74" i="1"/>
  <c r="AW74" i="1"/>
  <c r="AS63" i="1"/>
  <c r="AS64" i="1" s="1"/>
  <c r="AS65" i="1" s="1"/>
  <c r="AS66" i="1" s="1"/>
  <c r="AX62" i="1"/>
  <c r="AW62" i="1"/>
  <c r="AV62" i="1"/>
  <c r="AU62" i="1"/>
  <c r="U66" i="1"/>
  <c r="AY56" i="1"/>
  <c r="AT56" i="1" s="1"/>
  <c r="AZ56" i="1" s="1"/>
  <c r="BA56" i="1" s="1"/>
  <c r="AY50" i="1"/>
  <c r="AT50" i="1" s="1"/>
  <c r="AZ50" i="1" s="1"/>
  <c r="BA50" i="1" s="1"/>
  <c r="AX44" i="1"/>
  <c r="AU44" i="1"/>
  <c r="AS45" i="1"/>
  <c r="AS46" i="1" s="1"/>
  <c r="AS47" i="1" s="1"/>
  <c r="AS48" i="1" s="1"/>
  <c r="AV44" i="1"/>
  <c r="AW44" i="1"/>
  <c r="U48" i="1"/>
  <c r="AW32" i="1"/>
  <c r="AU32" i="1"/>
  <c r="AX32" i="1"/>
  <c r="AS33" i="1"/>
  <c r="AS34" i="1" s="1"/>
  <c r="AS35" i="1" s="1"/>
  <c r="AS36" i="1" s="1"/>
  <c r="AV32" i="1"/>
  <c r="Q28" i="1"/>
  <c r="S30" i="1"/>
  <c r="V30" i="1" s="1"/>
  <c r="N30" i="1"/>
  <c r="U29" i="1"/>
  <c r="T30" i="1"/>
  <c r="AJ29" i="1"/>
  <c r="AN29" i="1" s="1"/>
  <c r="AP29" i="1" s="1"/>
  <c r="AQ26" i="1" s="1"/>
  <c r="AR26" i="1" s="1"/>
  <c r="AS26" i="1" s="1"/>
  <c r="AJ23" i="1"/>
  <c r="AN23" i="1" s="1"/>
  <c r="AP23" i="1" s="1"/>
  <c r="AQ20" i="1" s="1"/>
  <c r="AR20" i="1" s="1"/>
  <c r="AS20" i="1" s="1"/>
  <c r="S24" i="1"/>
  <c r="V24" i="1" s="1"/>
  <c r="N24" i="1"/>
  <c r="U23" i="1"/>
  <c r="T24" i="1"/>
  <c r="AJ17" i="1"/>
  <c r="AN17" i="1" s="1"/>
  <c r="AP17" i="1" s="1"/>
  <c r="AQ14" i="1" s="1"/>
  <c r="AR14" i="1" s="1"/>
  <c r="AS14" i="1" s="1"/>
  <c r="U17" i="1"/>
  <c r="T18" i="1"/>
  <c r="N18" i="1"/>
  <c r="S18" i="1"/>
  <c r="V18" i="1" s="1"/>
  <c r="Q16" i="1"/>
  <c r="T12" i="1"/>
  <c r="U11" i="1"/>
  <c r="S12" i="1"/>
  <c r="V12" i="1" s="1"/>
  <c r="N12" i="1"/>
  <c r="AJ11" i="1"/>
  <c r="AN11" i="1" s="1"/>
  <c r="AP11" i="1" s="1"/>
  <c r="AQ8" i="1" s="1"/>
  <c r="AR8" i="1" s="1"/>
  <c r="AS8" i="1" s="1"/>
  <c r="Q227" i="1"/>
  <c r="U228" i="1"/>
  <c r="Q203" i="1"/>
  <c r="T198" i="1"/>
  <c r="U198" i="1" s="1"/>
  <c r="U197" i="1"/>
  <c r="Q197" i="1"/>
  <c r="AJ131" i="1"/>
  <c r="AN131" i="1" s="1"/>
  <c r="AP131" i="1" s="1"/>
  <c r="AQ128" i="1" s="1"/>
  <c r="AR128" i="1" s="1"/>
  <c r="AS128" i="1" s="1"/>
  <c r="Q137" i="1"/>
  <c r="N132" i="1"/>
  <c r="S132" i="1"/>
  <c r="V132" i="1" s="1"/>
  <c r="U131" i="1"/>
  <c r="T132" i="1"/>
  <c r="U137" i="1"/>
  <c r="T138" i="1"/>
  <c r="U138" i="1" s="1"/>
  <c r="Q130" i="1"/>
  <c r="Q107" i="1"/>
  <c r="U114" i="1"/>
  <c r="Q77" i="1"/>
  <c r="U77" i="1"/>
  <c r="T78" i="1"/>
  <c r="U78" i="1" s="1"/>
  <c r="Q83" i="1"/>
  <c r="U36" i="1"/>
  <c r="Q47" i="1"/>
  <c r="K5" i="1"/>
  <c r="J3" i="1"/>
  <c r="J4" i="1" s="1"/>
  <c r="J5" i="1" s="1"/>
  <c r="J6" i="1" s="1"/>
  <c r="M2" i="1"/>
  <c r="M3" i="1" s="1"/>
  <c r="M4" i="1" s="1"/>
  <c r="M5" i="1" s="1"/>
  <c r="M6" i="1" s="1"/>
  <c r="L2" i="1"/>
  <c r="Q179" i="1" l="1"/>
  <c r="AU176" i="1"/>
  <c r="AX176" i="1"/>
  <c r="AV176" i="1"/>
  <c r="AS177" i="1"/>
  <c r="AS178" i="1" s="1"/>
  <c r="AS179" i="1" s="1"/>
  <c r="AS180" i="1" s="1"/>
  <c r="AW176" i="1"/>
  <c r="Q155" i="1"/>
  <c r="AX152" i="1"/>
  <c r="AV152" i="1"/>
  <c r="AS153" i="1"/>
  <c r="AS154" i="1" s="1"/>
  <c r="AS155" i="1" s="1"/>
  <c r="AS156" i="1" s="1"/>
  <c r="AU152" i="1"/>
  <c r="AW152" i="1"/>
  <c r="U156" i="1"/>
  <c r="Q131" i="1"/>
  <c r="Q185" i="1"/>
  <c r="AY80" i="1"/>
  <c r="AT80" i="1" s="1"/>
  <c r="AZ80" i="1" s="1"/>
  <c r="BA80" i="1" s="1"/>
  <c r="Q89" i="1"/>
  <c r="Q23" i="1"/>
  <c r="AY200" i="1"/>
  <c r="AT200" i="1" s="1"/>
  <c r="AZ200" i="1" s="1"/>
  <c r="BA200" i="1" s="1"/>
  <c r="AY224" i="1"/>
  <c r="AT224" i="1" s="1"/>
  <c r="AZ224" i="1" s="1"/>
  <c r="BA224" i="1" s="1"/>
  <c r="AY194" i="1"/>
  <c r="AT194" i="1" s="1"/>
  <c r="AZ194" i="1" s="1"/>
  <c r="BA194" i="1" s="1"/>
  <c r="AW182" i="1"/>
  <c r="AV182" i="1"/>
  <c r="AU182" i="1"/>
  <c r="AS183" i="1"/>
  <c r="AS184" i="1" s="1"/>
  <c r="AS185" i="1" s="1"/>
  <c r="AS186" i="1" s="1"/>
  <c r="AX182" i="1"/>
  <c r="AY134" i="1"/>
  <c r="AT134" i="1" s="1"/>
  <c r="AZ134" i="1" s="1"/>
  <c r="BA134" i="1" s="1"/>
  <c r="AX128" i="1"/>
  <c r="AS129" i="1"/>
  <c r="AS130" i="1" s="1"/>
  <c r="AS131" i="1" s="1"/>
  <c r="AS132" i="1" s="1"/>
  <c r="AU128" i="1"/>
  <c r="AV128" i="1"/>
  <c r="AW128" i="1"/>
  <c r="AY116" i="1"/>
  <c r="AT116" i="1" s="1"/>
  <c r="AZ116" i="1" s="1"/>
  <c r="BA116" i="1" s="1"/>
  <c r="AY110" i="1"/>
  <c r="AT110" i="1" s="1"/>
  <c r="AZ110" i="1" s="1"/>
  <c r="BA110" i="1" s="1"/>
  <c r="AY104" i="1"/>
  <c r="AT104" i="1" s="1"/>
  <c r="AZ104" i="1" s="1"/>
  <c r="BA104" i="1" s="1"/>
  <c r="AY98" i="1"/>
  <c r="AT98" i="1" s="1"/>
  <c r="AZ98" i="1" s="1"/>
  <c r="BA98" i="1" s="1"/>
  <c r="AX86" i="1"/>
  <c r="AV86" i="1"/>
  <c r="AU86" i="1"/>
  <c r="AS87" i="1"/>
  <c r="AS88" i="1" s="1"/>
  <c r="AS89" i="1" s="1"/>
  <c r="AS90" i="1" s="1"/>
  <c r="AW86" i="1"/>
  <c r="AY32" i="1"/>
  <c r="AT32" i="1" s="1"/>
  <c r="AZ32" i="1" s="1"/>
  <c r="BA32" i="1" s="1"/>
  <c r="Q11" i="1"/>
  <c r="Q17" i="1"/>
  <c r="Q29" i="1"/>
  <c r="U90" i="1"/>
  <c r="U186" i="1"/>
  <c r="AY74" i="1"/>
  <c r="AT74" i="1" s="1"/>
  <c r="AZ74" i="1" s="1"/>
  <c r="BA74" i="1" s="1"/>
  <c r="AY62" i="1"/>
  <c r="AT62" i="1" s="1"/>
  <c r="AZ62" i="1" s="1"/>
  <c r="BA62" i="1" s="1"/>
  <c r="AY44" i="1"/>
  <c r="AT44" i="1" s="1"/>
  <c r="AZ44" i="1" s="1"/>
  <c r="BA44" i="1" s="1"/>
  <c r="AS27" i="1"/>
  <c r="AS28" i="1" s="1"/>
  <c r="AS29" i="1" s="1"/>
  <c r="AS30" i="1" s="1"/>
  <c r="AX26" i="1"/>
  <c r="AU26" i="1"/>
  <c r="AW26" i="1"/>
  <c r="AV26" i="1"/>
  <c r="U30" i="1"/>
  <c r="U24" i="1"/>
  <c r="AV20" i="1"/>
  <c r="AU20" i="1"/>
  <c r="AS21" i="1"/>
  <c r="AS22" i="1" s="1"/>
  <c r="AS23" i="1" s="1"/>
  <c r="AS24" i="1" s="1"/>
  <c r="AX20" i="1"/>
  <c r="AW20" i="1"/>
  <c r="AU14" i="1"/>
  <c r="AS15" i="1"/>
  <c r="AS16" i="1" s="1"/>
  <c r="AS17" i="1" s="1"/>
  <c r="AS18" i="1" s="1"/>
  <c r="AX14" i="1"/>
  <c r="AV14" i="1"/>
  <c r="AW14" i="1"/>
  <c r="U18" i="1"/>
  <c r="AU8" i="1"/>
  <c r="AV8" i="1"/>
  <c r="AS9" i="1"/>
  <c r="AS10" i="1" s="1"/>
  <c r="AS11" i="1" s="1"/>
  <c r="AS12" i="1" s="1"/>
  <c r="AX8" i="1"/>
  <c r="AW8" i="1"/>
  <c r="U12" i="1"/>
  <c r="U132" i="1"/>
  <c r="N2" i="1"/>
  <c r="T2" i="1" s="1"/>
  <c r="S2" i="1"/>
  <c r="P2" i="1"/>
  <c r="R2" i="1" s="1"/>
  <c r="K6" i="1"/>
  <c r="L3" i="1"/>
  <c r="AY152" i="1" l="1"/>
  <c r="AT152" i="1" s="1"/>
  <c r="AZ152" i="1" s="1"/>
  <c r="BA152" i="1" s="1"/>
  <c r="AY176" i="1"/>
  <c r="AT176" i="1" s="1"/>
  <c r="AZ176" i="1" s="1"/>
  <c r="BA176" i="1" s="1"/>
  <c r="AY182" i="1"/>
  <c r="AT182" i="1" s="1"/>
  <c r="AZ182" i="1" s="1"/>
  <c r="BA182" i="1" s="1"/>
  <c r="AY86" i="1"/>
  <c r="AT86" i="1" s="1"/>
  <c r="AZ86" i="1" s="1"/>
  <c r="BA86" i="1" s="1"/>
  <c r="AY128" i="1"/>
  <c r="AT128" i="1" s="1"/>
  <c r="AZ128" i="1" s="1"/>
  <c r="BA128" i="1" s="1"/>
  <c r="AY20" i="1"/>
  <c r="AT20" i="1" s="1"/>
  <c r="AZ20" i="1" s="1"/>
  <c r="BA20" i="1" s="1"/>
  <c r="AY26" i="1"/>
  <c r="AT26" i="1" s="1"/>
  <c r="AZ26" i="1" s="1"/>
  <c r="BA26" i="1" s="1"/>
  <c r="AY14" i="1"/>
  <c r="AT14" i="1" s="1"/>
  <c r="AZ14" i="1" s="1"/>
  <c r="BA14" i="1" s="1"/>
  <c r="AY8" i="1"/>
  <c r="AT8" i="1" s="1"/>
  <c r="AZ8" i="1" s="1"/>
  <c r="BA8" i="1" s="1"/>
  <c r="N3" i="1"/>
  <c r="S3" i="1"/>
  <c r="P3" i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S4" i="1" l="1"/>
  <c r="V4" i="1" s="1"/>
  <c r="N4" i="1"/>
  <c r="L5" i="1"/>
  <c r="P4" i="1"/>
  <c r="V3" i="1"/>
  <c r="V2" i="1"/>
  <c r="U3" i="1"/>
  <c r="T4" i="1"/>
  <c r="S5" i="1" l="1"/>
  <c r="V5" i="1" s="1"/>
  <c r="N5" i="1"/>
  <c r="L6" i="1"/>
  <c r="P5" i="1"/>
  <c r="AJ5" i="1" s="1"/>
  <c r="AN5" i="1" s="1"/>
  <c r="AP5" i="1" s="1"/>
  <c r="U4" i="1"/>
  <c r="T5" i="1"/>
  <c r="AN4" i="1"/>
  <c r="AP4" i="1" s="1"/>
  <c r="AQ2" i="1" l="1"/>
  <c r="AR2" i="1" s="1"/>
  <c r="AS2" i="1" s="1"/>
  <c r="N6" i="1"/>
  <c r="S6" i="1"/>
  <c r="V6" i="1" s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  <c r="AY2" i="1" l="1"/>
  <c r="AT2" i="1" s="1"/>
  <c r="AZ2" i="1" s="1"/>
  <c r="BA2" i="1" s="1"/>
</calcChain>
</file>

<file path=xl/sharedStrings.xml><?xml version="1.0" encoding="utf-8"?>
<sst xmlns="http://schemas.openxmlformats.org/spreadsheetml/2006/main" count="43786" uniqueCount="31967">
  <si>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</si>
  <si>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</si>
  <si>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</si>
  <si>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</si>
  <si>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</si>
  <si>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</si>
  <si>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</si>
  <si>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</si>
  <si>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</si>
  <si>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</si>
  <si>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</si>
  <si>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</si>
  <si>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</si>
  <si>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</si>
  <si>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</si>
  <si>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</si>
  <si>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</si>
  <si>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</si>
  <si>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</si>
  <si>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</si>
  <si>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</si>
  <si>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</si>
  <si>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</si>
  <si>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</si>
  <si>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</si>
  <si>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</si>
  <si>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</si>
  <si>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</si>
  <si>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</si>
  <si>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</si>
  <si>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</si>
  <si>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</si>
  <si>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</si>
  <si>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</si>
  <si>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</si>
  <si>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</si>
  <si>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</si>
  <si>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</si>
  <si>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</si>
  <si>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</si>
  <si>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</si>
  <si>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</si>
  <si>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</si>
  <si>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</si>
  <si>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</si>
  <si>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</si>
  <si>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</si>
  <si>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</si>
  <si>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</si>
  <si>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</si>
  <si>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</si>
  <si>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</si>
  <si>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</si>
  <si>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</si>
  <si>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</si>
  <si>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</si>
  <si>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</si>
  <si>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</si>
  <si>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</si>
  <si>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</si>
  <si>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</si>
  <si>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</si>
  <si>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</si>
  <si>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</si>
  <si>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</si>
  <si>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</si>
  <si>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</si>
  <si>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</si>
  <si>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</si>
  <si>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</si>
  <si>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</si>
  <si>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</si>
  <si>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</si>
  <si>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</si>
  <si>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</si>
  <si>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</si>
  <si>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</si>
  <si>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</si>
  <si>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</si>
  <si>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</si>
  <si>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</si>
  <si>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</si>
  <si>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</si>
  <si>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</si>
  <si>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</si>
  <si>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</si>
  <si>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</si>
  <si>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</si>
  <si>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</si>
  <si>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</si>
  <si>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</si>
  <si>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</si>
  <si>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</si>
  <si>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</si>
  <si>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</si>
  <si>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</si>
  <si>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</si>
  <si>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</si>
  <si>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</si>
  <si>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</si>
  <si>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</si>
  <si>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</si>
  <si>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</si>
  <si>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</si>
  <si>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</si>
  <si>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</si>
  <si>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</si>
  <si>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</si>
  <si>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</si>
  <si>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</si>
  <si>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</si>
  <si>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</si>
  <si>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</si>
  <si>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</si>
  <si>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</si>
  <si>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</si>
  <si>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</si>
  <si>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</si>
  <si>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</si>
  <si>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</si>
  <si>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</si>
  <si>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</si>
  <si>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</si>
  <si>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</si>
  <si>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</si>
  <si>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</si>
  <si>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</si>
  <si>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</si>
  <si>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</si>
  <si>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</si>
  <si>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</si>
  <si>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</si>
  <si>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</si>
  <si>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</si>
  <si>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</si>
  <si>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</si>
  <si>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</si>
  <si>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</si>
  <si>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</si>
  <si>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</si>
  <si>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</si>
  <si>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</si>
  <si>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</si>
  <si>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</si>
  <si>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</si>
  <si>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</si>
  <si>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</si>
  <si>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</si>
  <si>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</si>
  <si>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</si>
  <si>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</si>
  <si>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</si>
  <si>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</si>
  <si>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</si>
  <si>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</si>
  <si>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</si>
  <si>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</si>
  <si>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</si>
  <si>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</si>
  <si>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</si>
  <si>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</si>
  <si>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</si>
  <si>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</si>
  <si>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</si>
  <si>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</si>
  <si>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</si>
  <si>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</si>
  <si>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</si>
  <si>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</si>
  <si>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</si>
  <si>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</si>
  <si>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</si>
  <si>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</si>
  <si>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</si>
  <si>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</si>
  <si>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</si>
  <si>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</si>
  <si>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</si>
  <si>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</si>
  <si>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</si>
  <si>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</si>
  <si>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</si>
  <si>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</si>
  <si>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</si>
  <si>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</si>
  <si>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</si>
  <si>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</si>
  <si>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</si>
  <si>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</si>
  <si>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</si>
  <si>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</si>
  <si>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</si>
  <si>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</si>
  <si>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</si>
  <si>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</si>
  <si>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</si>
  <si>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</si>
  <si>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</si>
  <si>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</si>
  <si>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</si>
  <si>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</si>
  <si>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</si>
  <si>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</si>
  <si>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</si>
  <si>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</si>
  <si>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</si>
  <si>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</si>
  <si>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</si>
  <si>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</si>
  <si>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</si>
  <si>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</si>
  <si>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</si>
  <si>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</si>
  <si>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</si>
  <si>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</si>
  <si>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</si>
  <si>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</si>
  <si>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</si>
  <si>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</si>
  <si>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</si>
  <si>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</si>
  <si>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</si>
  <si>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</si>
  <si>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</si>
  <si>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</si>
  <si>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</si>
  <si>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</si>
  <si>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</si>
  <si>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</si>
  <si>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</si>
  <si>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</si>
  <si>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</si>
  <si>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</si>
  <si>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</si>
  <si>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</si>
  <si>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</si>
  <si>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</si>
  <si>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</si>
  <si>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</si>
  <si>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</si>
  <si>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</si>
  <si>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</si>
  <si>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</si>
  <si>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</si>
  <si>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</si>
  <si>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</si>
  <si>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</si>
  <si>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</si>
  <si>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</si>
  <si>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</si>
  <si>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</si>
  <si>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</si>
  <si>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</si>
  <si>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</si>
  <si>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</si>
  <si>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</si>
  <si>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</si>
  <si>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</si>
  <si>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</si>
  <si>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</si>
  <si>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</si>
  <si>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</si>
  <si>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</si>
  <si>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</si>
  <si>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</si>
  <si>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</si>
  <si>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</si>
  <si>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</si>
  <si>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</si>
  <si>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</si>
  <si>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</si>
  <si>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</si>
  <si>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</si>
  <si>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</si>
  <si>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</si>
  <si>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</si>
  <si>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</si>
  <si>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</si>
  <si>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</si>
  <si>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</si>
  <si>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</si>
  <si>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</si>
  <si>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</si>
  <si>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</si>
  <si>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</si>
  <si>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</si>
  <si>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</si>
  <si>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</si>
  <si>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</si>
  <si>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</si>
  <si>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</si>
  <si>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</si>
  <si>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</si>
  <si>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</si>
  <si>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</si>
  <si>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</si>
  <si>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</si>
  <si>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</si>
  <si>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</si>
  <si>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</si>
  <si>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</si>
  <si>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</si>
  <si>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</si>
  <si>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</si>
  <si>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</si>
  <si>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</si>
  <si>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</si>
  <si>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</si>
  <si>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</si>
  <si>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</si>
  <si>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</si>
  <si>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</si>
  <si>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</si>
  <si>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</si>
  <si>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</si>
  <si>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</si>
  <si>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</si>
  <si>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</si>
  <si>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</si>
  <si>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</si>
  <si>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</si>
  <si>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</si>
  <si>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</si>
  <si>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</si>
  <si>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</si>
  <si>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</si>
  <si>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</si>
  <si>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</si>
  <si>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</si>
  <si>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</si>
  <si>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</si>
  <si>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</si>
  <si>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</si>
  <si>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</si>
  <si>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</si>
  <si>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</si>
  <si>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</si>
  <si>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</si>
  <si>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</si>
  <si>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</si>
  <si>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</si>
  <si>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</si>
  <si>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</si>
  <si>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</si>
  <si>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</si>
  <si>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</si>
  <si>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</si>
  <si>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</si>
  <si>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</si>
  <si>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</si>
  <si>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</si>
  <si>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</si>
  <si>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</si>
  <si>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</si>
  <si>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</si>
  <si>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</si>
  <si>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</si>
  <si>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</si>
  <si>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</si>
  <si>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</si>
  <si>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</si>
  <si>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</si>
  <si>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</si>
  <si>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</si>
  <si>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</si>
  <si>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</si>
  <si>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</si>
  <si>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</si>
  <si>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</si>
  <si>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</si>
  <si>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</si>
  <si>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</si>
  <si>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</si>
  <si>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</si>
  <si>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</si>
  <si>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</si>
  <si>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</si>
  <si>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</si>
  <si>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</si>
  <si>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</si>
  <si>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</si>
  <si>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</si>
  <si>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</si>
  <si>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</si>
  <si>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</si>
  <si>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</si>
  <si>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</si>
  <si>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</si>
  <si>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</si>
  <si>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</si>
  <si>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</si>
  <si>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</si>
  <si>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</si>
  <si>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</si>
  <si>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</si>
  <si>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</si>
  <si>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</si>
  <si>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</si>
  <si>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</si>
  <si>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</si>
  <si>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</si>
  <si>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</si>
  <si>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</si>
  <si>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</si>
  <si>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</si>
  <si>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</si>
  <si>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</si>
  <si>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</si>
  <si>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</si>
  <si>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</si>
  <si>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</si>
  <si>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</si>
  <si>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</si>
  <si>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</si>
  <si>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</si>
  <si>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</si>
  <si>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</si>
  <si>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</si>
  <si>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</si>
  <si>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</si>
  <si>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</si>
  <si>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</si>
  <si>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</si>
  <si>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</si>
  <si>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</si>
  <si>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</si>
  <si>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</si>
  <si>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</si>
  <si>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</si>
  <si>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</si>
  <si>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</si>
  <si>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</si>
  <si>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</si>
  <si>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</si>
  <si>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</si>
  <si>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</si>
  <si>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</si>
  <si>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</si>
  <si>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</si>
  <si>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</si>
  <si>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</si>
  <si>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</si>
  <si>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</si>
  <si>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</si>
  <si>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</si>
  <si>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</si>
  <si>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</si>
  <si>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</si>
  <si>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</si>
  <si>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</si>
  <si>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</si>
  <si>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</si>
  <si>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</si>
  <si>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</si>
  <si>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</si>
  <si>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</si>
  <si>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</si>
  <si>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</si>
  <si>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</si>
  <si>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</si>
  <si>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</si>
  <si>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</si>
  <si>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</si>
  <si>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</si>
  <si>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</si>
  <si>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</si>
  <si>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</si>
  <si>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</si>
  <si>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</si>
  <si>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</si>
  <si>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</si>
  <si>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</si>
  <si>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</si>
  <si>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</si>
  <si>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</si>
  <si>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</si>
  <si>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</si>
  <si>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</si>
  <si>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</si>
  <si>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</si>
  <si>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</si>
  <si>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</si>
  <si>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</si>
  <si>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</si>
  <si>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</si>
  <si>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</si>
  <si>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</si>
  <si>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</si>
  <si>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</si>
  <si>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</si>
  <si>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</si>
  <si>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</si>
  <si>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</si>
  <si>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</si>
  <si>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</si>
  <si>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</si>
  <si>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</si>
  <si>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</si>
  <si>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</si>
  <si>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</si>
  <si>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</si>
  <si>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</si>
  <si>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</si>
  <si>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</si>
  <si>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</si>
  <si>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</si>
  <si>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</si>
  <si>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</si>
  <si>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</si>
  <si>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</si>
  <si>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</si>
  <si>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</si>
  <si>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</si>
  <si>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</si>
  <si>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</si>
  <si>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</si>
  <si>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</si>
  <si>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</si>
  <si>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</si>
  <si>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</si>
  <si>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</si>
  <si>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</si>
  <si>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</si>
  <si>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</si>
  <si>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</si>
  <si>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</si>
  <si>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</si>
  <si>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</si>
  <si>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</si>
  <si>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</si>
  <si>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</si>
  <si>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</si>
  <si>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</si>
  <si>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</si>
  <si>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</si>
  <si>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</si>
  <si>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</si>
  <si>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</si>
  <si>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</si>
  <si>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</si>
  <si>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</si>
  <si>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</si>
  <si>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</si>
  <si>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</si>
  <si>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</si>
  <si>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</si>
  <si>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</si>
  <si>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</si>
  <si>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</si>
  <si>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</si>
  <si>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</si>
  <si>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</si>
  <si>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</si>
  <si>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</si>
  <si>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</si>
  <si>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</si>
  <si>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</si>
  <si>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</si>
  <si>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</si>
  <si>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</si>
  <si>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</si>
  <si>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</si>
  <si>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</si>
  <si>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</si>
  <si>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</si>
  <si>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</si>
  <si>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</si>
  <si>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</si>
  <si>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</si>
  <si>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</si>
  <si>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</si>
  <si>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</si>
  <si>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</si>
  <si>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</si>
  <si>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</si>
  <si>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</si>
  <si>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</si>
  <si>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</si>
  <si>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</si>
  <si>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</si>
  <si>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</si>
  <si>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</si>
  <si>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</si>
  <si>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</si>
  <si>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</si>
  <si>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</si>
  <si>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</si>
  <si>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</si>
  <si>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</si>
  <si>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</si>
  <si>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</si>
  <si>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</si>
  <si>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</si>
  <si>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</si>
  <si>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</si>
  <si>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</si>
  <si>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</si>
  <si>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</si>
  <si>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</si>
  <si>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</si>
  <si>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</si>
  <si>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</si>
  <si>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</si>
  <si>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</si>
  <si>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</si>
  <si>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</si>
  <si>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</si>
  <si>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</si>
  <si>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</si>
  <si>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</si>
  <si>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</si>
  <si>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</si>
  <si>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</si>
  <si>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</si>
  <si>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</si>
  <si>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</si>
  <si>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</si>
  <si>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</si>
  <si>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</si>
  <si>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</si>
  <si>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</si>
  <si>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</si>
  <si>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</si>
  <si>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</si>
  <si>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</si>
  <si>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</si>
  <si>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</si>
  <si>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</si>
  <si>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</si>
  <si>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</si>
  <si>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</si>
  <si>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</si>
  <si>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</si>
  <si>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</si>
  <si>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</si>
  <si>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</si>
  <si>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</si>
  <si>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</si>
  <si>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</si>
  <si>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</si>
  <si>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</si>
  <si>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</si>
  <si>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</si>
  <si>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</si>
  <si>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</si>
  <si>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</si>
  <si>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</si>
  <si>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</si>
  <si>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</si>
  <si>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</si>
  <si>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</si>
  <si>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</si>
  <si>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</si>
  <si>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</si>
  <si>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</si>
  <si>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</si>
  <si>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</si>
  <si>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</si>
  <si>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</si>
  <si>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</si>
  <si>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</si>
  <si>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</si>
  <si>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</si>
  <si>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</si>
  <si>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</si>
  <si>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</si>
  <si>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</si>
  <si>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</si>
  <si>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</si>
  <si>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</si>
  <si>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</si>
  <si>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</si>
  <si>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</si>
  <si>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</si>
  <si>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</si>
  <si>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</si>
  <si>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</si>
  <si>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</si>
  <si>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</si>
  <si>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</si>
  <si>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</si>
  <si>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</si>
  <si>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</si>
  <si>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</si>
  <si>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</si>
  <si>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</si>
  <si>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</si>
  <si>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</si>
  <si>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</si>
  <si>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</si>
  <si>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</si>
  <si>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</si>
  <si>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</si>
  <si>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</si>
  <si>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</si>
  <si>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</si>
  <si>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</si>
  <si>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</si>
  <si>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</si>
  <si>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</si>
  <si>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</si>
  <si>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</si>
  <si>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</si>
  <si>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</si>
  <si>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</si>
  <si>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</si>
  <si>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</si>
  <si>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</si>
  <si>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</si>
  <si>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</si>
  <si>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</si>
  <si>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</si>
  <si>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</si>
  <si>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</si>
  <si>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</si>
  <si>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</si>
  <si>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</si>
  <si>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</si>
  <si>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</si>
  <si>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</si>
  <si>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</si>
  <si>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</si>
  <si>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</si>
  <si>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</si>
  <si>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</si>
  <si>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</si>
  <si>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</si>
  <si>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</si>
  <si>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</si>
  <si>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</si>
  <si>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</si>
  <si>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</si>
  <si>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</si>
  <si>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</si>
  <si>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</si>
  <si>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</si>
  <si>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</si>
  <si>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</si>
  <si>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</si>
  <si>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</si>
  <si>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</si>
  <si>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</si>
  <si>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</si>
  <si>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</si>
  <si>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</si>
  <si>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</si>
  <si>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</si>
  <si>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</si>
  <si>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</si>
  <si>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</si>
  <si>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</si>
  <si>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</si>
  <si>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</si>
  <si>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</si>
  <si>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</si>
  <si>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</si>
  <si>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</si>
  <si>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</si>
  <si>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</si>
  <si>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</si>
  <si>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</si>
  <si>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</si>
  <si>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</si>
  <si>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</si>
  <si>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</si>
  <si>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</si>
  <si>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</si>
  <si>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</si>
  <si>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</si>
  <si>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</si>
  <si>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</si>
  <si>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</si>
  <si>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</si>
  <si>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</si>
  <si>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</si>
  <si>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</si>
  <si>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</si>
  <si>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</si>
  <si>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</si>
  <si>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</si>
  <si>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</si>
  <si>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</si>
  <si>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</si>
  <si>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</si>
  <si>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</si>
  <si>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</si>
  <si>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</si>
  <si>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</si>
  <si>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</si>
  <si>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</si>
  <si>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</si>
  <si>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</si>
  <si>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</si>
  <si>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</si>
  <si>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</si>
  <si>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</si>
  <si>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</si>
  <si>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</si>
  <si>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</si>
  <si>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</si>
  <si>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</si>
  <si>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</si>
  <si>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</si>
  <si>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</si>
  <si>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</si>
  <si>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</si>
  <si>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</si>
  <si>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</si>
  <si>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</si>
  <si>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</si>
  <si>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</si>
  <si>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</si>
  <si>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</si>
  <si>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</si>
  <si>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</si>
  <si>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</si>
  <si>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</si>
  <si>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</si>
  <si>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</si>
  <si>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</si>
  <si>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</si>
  <si>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</si>
  <si>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</si>
  <si>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</si>
  <si>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</si>
  <si>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</si>
  <si>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</si>
  <si>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</si>
  <si>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</si>
  <si>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</si>
  <si>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</si>
  <si>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</si>
  <si>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</si>
  <si>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</si>
  <si>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</si>
  <si>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</si>
  <si>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</si>
  <si>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</si>
  <si>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</si>
  <si>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</si>
  <si>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</si>
  <si>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</si>
  <si>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</si>
  <si>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</si>
  <si>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</si>
  <si>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</si>
  <si>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</si>
  <si>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</si>
  <si>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</si>
  <si>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</si>
  <si>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</si>
  <si>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</si>
  <si>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</si>
  <si>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</si>
  <si>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</si>
  <si>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</si>
  <si>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</si>
  <si>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</si>
  <si>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</si>
  <si>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</si>
  <si>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</si>
  <si>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</si>
  <si>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</si>
  <si>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</si>
  <si>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</si>
  <si>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</si>
  <si>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</si>
  <si>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</si>
  <si>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</si>
  <si>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</si>
  <si>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</si>
  <si>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</si>
  <si>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</si>
  <si>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</si>
  <si>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</si>
  <si>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</si>
  <si>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</si>
  <si>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</si>
  <si>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</si>
  <si>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</si>
  <si>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</si>
  <si>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</si>
  <si>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</si>
  <si>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</si>
  <si>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</si>
  <si>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</si>
  <si>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</si>
  <si>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</si>
  <si>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</si>
  <si>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</si>
  <si>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</si>
  <si>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</si>
  <si>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</si>
  <si>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</si>
  <si>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</si>
  <si>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</si>
  <si>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</si>
  <si>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</si>
  <si>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</si>
  <si>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</si>
  <si>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</si>
  <si>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</si>
  <si>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</si>
  <si>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</si>
  <si>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</si>
  <si>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</si>
  <si>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</si>
  <si>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</si>
  <si>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</si>
  <si>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</si>
  <si>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</si>
  <si>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</si>
  <si>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</si>
  <si>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</si>
  <si>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</si>
  <si>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</si>
  <si>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</si>
  <si>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</si>
  <si>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</si>
  <si>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</si>
  <si>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</si>
  <si>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</si>
  <si>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</si>
  <si>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</si>
  <si>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</si>
  <si>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</si>
  <si>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</si>
  <si>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</si>
  <si>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</si>
  <si>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</si>
  <si>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</si>
  <si>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</si>
  <si>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</si>
  <si>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</si>
  <si>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</si>
  <si>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</si>
  <si>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</si>
  <si>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</si>
  <si>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</si>
  <si>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</si>
  <si>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</si>
  <si>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</si>
  <si>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</si>
  <si>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</si>
  <si>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</si>
  <si>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</si>
  <si>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</si>
  <si>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</si>
  <si>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</si>
  <si>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</si>
  <si>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</si>
  <si>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</si>
  <si>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</si>
  <si>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</si>
  <si>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</si>
  <si>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</si>
  <si>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</si>
  <si>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</si>
  <si>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</si>
  <si>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</si>
  <si>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</si>
  <si>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</si>
  <si>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</si>
  <si>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</si>
  <si>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</si>
  <si>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</si>
  <si>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</si>
  <si>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</si>
  <si>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</si>
  <si>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</si>
  <si>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</si>
  <si>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</si>
  <si>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</si>
  <si>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</si>
  <si>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</si>
  <si>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</si>
  <si>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</si>
  <si>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</si>
  <si>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</si>
  <si>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</si>
  <si>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</si>
  <si>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</si>
  <si>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</si>
  <si>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</si>
  <si>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</si>
  <si>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</si>
  <si>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</si>
  <si>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</si>
  <si>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</si>
  <si>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</si>
  <si>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</si>
  <si>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</si>
  <si>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</si>
  <si>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</si>
  <si>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</si>
  <si>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</si>
  <si>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</si>
  <si>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</si>
  <si>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</si>
  <si>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</si>
  <si>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</si>
  <si>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</si>
  <si>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</si>
  <si>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</si>
  <si>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</si>
  <si>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</si>
  <si>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</si>
  <si>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</si>
  <si>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</si>
  <si>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</si>
  <si>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</si>
  <si>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</si>
  <si>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</si>
  <si>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</si>
  <si>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</si>
  <si>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</si>
  <si>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</si>
  <si>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</si>
  <si>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</si>
  <si>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</si>
  <si>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</si>
  <si>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</si>
  <si>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</si>
  <si>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</si>
  <si>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</si>
  <si>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</si>
  <si>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</si>
  <si>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</si>
  <si>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</si>
  <si>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</si>
  <si>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</si>
  <si>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</si>
  <si>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</si>
  <si>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</si>
  <si>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</si>
  <si>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</si>
  <si>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</si>
  <si>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</si>
  <si>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</si>
  <si>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</si>
  <si>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</si>
  <si>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</si>
  <si>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</si>
  <si>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</si>
  <si>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</si>
  <si>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</si>
  <si>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</si>
  <si>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</si>
  <si>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</si>
  <si>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</si>
  <si>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</si>
  <si>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</si>
  <si>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</si>
  <si>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</si>
  <si>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</si>
  <si>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</si>
  <si>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</si>
  <si>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</si>
  <si>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</si>
  <si>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</si>
  <si>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</si>
  <si>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</si>
  <si>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</si>
  <si>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</si>
  <si>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</si>
  <si>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</si>
  <si>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</si>
  <si>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</si>
  <si>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</si>
  <si>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</si>
  <si>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</si>
  <si>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</si>
  <si>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</si>
  <si>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</si>
  <si>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</si>
  <si>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</si>
  <si>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</si>
  <si>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</si>
  <si>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</si>
  <si>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</si>
  <si>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</si>
  <si>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</si>
  <si>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</si>
  <si>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</si>
  <si>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</si>
  <si>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</si>
  <si>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</si>
  <si>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</si>
  <si>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</si>
  <si>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</si>
  <si>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</si>
  <si>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</si>
  <si>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</si>
  <si>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</si>
  <si>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</si>
  <si>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</si>
  <si>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</si>
  <si>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</si>
  <si>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</si>
  <si>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</si>
  <si>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</si>
  <si>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</si>
  <si>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</si>
  <si>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</si>
  <si>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</si>
  <si>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</si>
  <si>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</si>
  <si>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</si>
  <si>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</si>
  <si>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</si>
  <si>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</si>
  <si>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</si>
  <si>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</si>
  <si>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</si>
  <si>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</si>
  <si>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</si>
  <si>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</si>
  <si>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</si>
  <si>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</si>
  <si>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</si>
  <si>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</si>
  <si>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</si>
  <si>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</si>
  <si>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</si>
  <si>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</si>
  <si>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</si>
  <si>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</si>
  <si>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</si>
  <si>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</si>
  <si>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</si>
  <si>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</si>
  <si>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</si>
  <si>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</si>
  <si>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</si>
  <si>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</si>
  <si>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</si>
  <si>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</si>
  <si>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</si>
  <si>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</si>
  <si>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</si>
  <si>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</si>
  <si>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</si>
  <si>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</si>
  <si>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</si>
  <si>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</si>
  <si>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</si>
  <si>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</si>
  <si>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</si>
  <si>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</si>
  <si>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</si>
  <si>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</si>
  <si>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</si>
  <si>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</si>
  <si>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</si>
  <si>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</si>
  <si>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</si>
  <si>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</si>
  <si>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</si>
  <si>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</si>
  <si>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</si>
  <si>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</si>
  <si>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</si>
  <si>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</si>
  <si>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</si>
  <si>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</si>
  <si>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</si>
  <si>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</si>
  <si>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</si>
  <si>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</si>
  <si>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</si>
  <si>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</si>
  <si>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</si>
  <si>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</si>
  <si>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</si>
  <si>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</si>
  <si>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</si>
  <si>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</si>
  <si>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</si>
  <si>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</si>
  <si>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</si>
  <si>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</si>
  <si>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</si>
  <si>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</si>
  <si>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</si>
  <si>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</si>
  <si>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</si>
  <si>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</si>
  <si>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</si>
  <si>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</si>
  <si>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</si>
  <si>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</si>
  <si>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</si>
  <si>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</si>
  <si>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</si>
  <si>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</si>
  <si>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</si>
  <si>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</si>
  <si>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</si>
  <si>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</si>
  <si>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</si>
  <si>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</si>
  <si>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</si>
  <si>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</si>
  <si>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</si>
  <si>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</si>
  <si>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</si>
  <si>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</si>
  <si>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</si>
  <si>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</si>
  <si>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</si>
  <si>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</si>
  <si>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</si>
  <si>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</si>
  <si>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</si>
  <si>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</si>
  <si>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</si>
  <si>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</si>
  <si>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</si>
  <si>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</si>
  <si>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</si>
  <si>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</si>
  <si>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</si>
  <si>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</si>
  <si>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</si>
  <si>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</si>
  <si>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</si>
  <si>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</si>
  <si>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</si>
  <si>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</si>
  <si>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</si>
  <si>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</si>
  <si>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</si>
  <si>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</si>
  <si>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</si>
  <si>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</si>
  <si>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</si>
  <si>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</si>
  <si>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</si>
  <si>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</si>
  <si>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</si>
  <si>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</si>
  <si>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</si>
  <si>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</si>
  <si>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</si>
  <si>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</si>
  <si>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</si>
  <si>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</si>
  <si>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</si>
  <si>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</si>
  <si>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</si>
  <si>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</si>
  <si>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</si>
  <si>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</si>
  <si>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</si>
  <si>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</si>
  <si>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</si>
  <si>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</si>
  <si>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</si>
  <si>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</si>
  <si>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</si>
  <si>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</si>
  <si>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</si>
  <si>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</si>
  <si>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</si>
  <si>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</si>
  <si>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</si>
  <si>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</si>
  <si>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</si>
  <si>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</si>
  <si>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</si>
  <si>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</si>
  <si>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</si>
  <si>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</si>
  <si>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</si>
  <si>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</si>
  <si>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</si>
  <si>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</si>
  <si>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</si>
  <si>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</si>
  <si>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</si>
  <si>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</si>
  <si>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</si>
  <si>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</si>
  <si>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</si>
  <si>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</si>
  <si>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</si>
  <si>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</si>
  <si>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</si>
  <si>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</si>
  <si>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</si>
  <si>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</si>
  <si>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</si>
  <si>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</si>
  <si>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</si>
  <si>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</si>
  <si>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</si>
  <si>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</si>
  <si>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</si>
  <si>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</si>
  <si>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</si>
  <si>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</si>
  <si>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</si>
  <si>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</si>
  <si>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</si>
  <si>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</si>
  <si>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</si>
  <si>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</si>
  <si>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</si>
  <si>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</si>
  <si>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</si>
  <si>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</si>
  <si>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</si>
  <si>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</si>
  <si>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</si>
  <si>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</si>
  <si>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</si>
  <si>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</si>
  <si>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</si>
  <si>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</si>
  <si>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</si>
  <si>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</si>
  <si>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</si>
  <si>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</si>
  <si>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</si>
  <si>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</si>
  <si>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</si>
  <si>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</si>
  <si>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</si>
  <si>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</si>
  <si>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</si>
  <si>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</si>
  <si>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</si>
  <si>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</si>
  <si>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</si>
  <si>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</si>
  <si>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</si>
  <si>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</si>
  <si>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</si>
  <si>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</si>
  <si>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</si>
  <si>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</si>
  <si>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</si>
  <si>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</si>
  <si>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</si>
  <si>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</si>
  <si>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</si>
  <si>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</si>
  <si>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</si>
  <si>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</si>
  <si>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</si>
  <si>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</si>
  <si>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</si>
  <si>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</si>
  <si>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</si>
  <si>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</si>
  <si>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</si>
  <si>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</si>
  <si>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</si>
  <si>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</si>
  <si>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</si>
  <si>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</si>
  <si>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</si>
  <si>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</si>
  <si>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</si>
  <si>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</si>
  <si>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</si>
  <si>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</si>
  <si>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</si>
  <si>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</si>
  <si>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</si>
  <si>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</si>
  <si>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</si>
  <si>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</si>
  <si>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</si>
  <si>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</si>
  <si>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</si>
  <si>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</si>
  <si>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</si>
  <si>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</si>
  <si>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</si>
  <si>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</si>
  <si>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</si>
  <si>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</si>
  <si>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</si>
  <si>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</si>
  <si>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</si>
  <si>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</si>
  <si>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</si>
  <si>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</si>
  <si>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</si>
  <si>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</si>
  <si>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</si>
  <si>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</si>
  <si>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</si>
  <si>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</si>
  <si>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</si>
  <si>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</si>
  <si>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</si>
  <si>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</si>
  <si>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</si>
  <si>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</si>
  <si>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</si>
  <si>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</si>
  <si>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</si>
  <si>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</si>
  <si>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</si>
  <si>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</si>
  <si>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</si>
  <si>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</si>
  <si>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</si>
  <si>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</si>
  <si>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</si>
  <si>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</si>
  <si>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</si>
  <si>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</si>
  <si>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</si>
  <si>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</si>
  <si>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</si>
  <si>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</si>
  <si>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</si>
  <si>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</si>
  <si>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</si>
  <si>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</si>
  <si>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</si>
  <si>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</si>
  <si>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</si>
  <si>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</si>
  <si>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</si>
  <si>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</si>
  <si>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</si>
  <si>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</si>
  <si>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</si>
  <si>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</si>
  <si>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</si>
  <si>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</si>
  <si>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</si>
  <si>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</si>
  <si>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</si>
  <si>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</si>
  <si>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</si>
  <si>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</si>
  <si>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</si>
  <si>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</si>
  <si>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</si>
  <si>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</si>
  <si>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</si>
  <si>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</si>
  <si>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</si>
  <si>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</si>
  <si>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</si>
  <si>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</si>
  <si>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</si>
  <si>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</si>
  <si>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</si>
  <si>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</si>
  <si>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</si>
  <si>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</si>
  <si>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</si>
  <si>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</si>
  <si>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</si>
  <si>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</si>
  <si>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</si>
  <si>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</si>
  <si>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</si>
  <si>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</si>
  <si>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</si>
  <si>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</si>
  <si>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</si>
  <si>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</si>
  <si>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</si>
  <si>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</si>
  <si>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</si>
  <si>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</si>
  <si>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</si>
  <si>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</si>
  <si>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</si>
  <si>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</si>
  <si>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</si>
  <si>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</si>
  <si>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</si>
  <si>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</si>
  <si>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</si>
  <si>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</si>
  <si>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</si>
  <si>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</si>
  <si>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</si>
  <si>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</si>
  <si>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</si>
  <si>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</si>
  <si>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</si>
  <si>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</si>
  <si>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</si>
  <si>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</si>
  <si>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</si>
  <si>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</si>
  <si>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</si>
  <si>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</si>
  <si>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</si>
  <si>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</si>
  <si>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</si>
  <si>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</si>
  <si>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</si>
  <si>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</si>
  <si>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</si>
  <si>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</si>
  <si>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</si>
  <si>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</si>
  <si>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</si>
  <si>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</si>
  <si>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</si>
  <si>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</si>
  <si>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</si>
  <si>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</si>
  <si>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</si>
  <si>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</si>
  <si>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</si>
  <si>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</si>
  <si>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</si>
  <si>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</si>
  <si>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</si>
  <si>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</si>
  <si>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</si>
  <si>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</si>
  <si>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</si>
  <si>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</si>
  <si>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</si>
  <si>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</si>
  <si>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</si>
  <si>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</si>
  <si>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</si>
  <si>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</si>
  <si>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</si>
  <si>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</si>
  <si>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</si>
  <si>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</si>
  <si>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</si>
  <si>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</si>
  <si>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</si>
  <si>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</si>
  <si>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</si>
  <si>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</si>
  <si>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</si>
  <si>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</si>
  <si>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</si>
  <si>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</si>
  <si>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</si>
  <si>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</si>
  <si>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</si>
  <si>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</si>
  <si>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</si>
  <si>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</si>
  <si>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</si>
  <si>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</si>
  <si>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</si>
  <si>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</si>
  <si>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</si>
  <si>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</si>
  <si>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</si>
  <si>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</si>
  <si>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</si>
  <si>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</si>
  <si>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</si>
  <si>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</si>
  <si>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</si>
  <si>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</si>
  <si>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</si>
  <si>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</si>
  <si>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</si>
  <si>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</si>
  <si>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</si>
  <si>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</si>
  <si>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</si>
  <si>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</si>
  <si>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</si>
  <si>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</si>
  <si>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</si>
  <si>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</si>
  <si>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</si>
  <si>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</si>
  <si>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</si>
  <si>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</si>
  <si>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</si>
  <si>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</si>
  <si>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</si>
  <si>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</si>
  <si>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</si>
  <si>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</si>
  <si>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</si>
  <si>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</si>
  <si>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</si>
  <si>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</si>
  <si>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</si>
  <si>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</si>
  <si>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</si>
  <si>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</si>
  <si>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</si>
  <si>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</si>
  <si>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</si>
  <si>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</si>
  <si>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</si>
  <si>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</si>
  <si>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</si>
  <si>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</si>
  <si>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</si>
  <si>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</si>
  <si>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</si>
  <si>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</si>
  <si>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</si>
  <si>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</si>
  <si>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</si>
  <si>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</si>
  <si>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</si>
  <si>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</si>
  <si>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</si>
  <si>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</si>
  <si>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</si>
  <si>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</si>
  <si>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</si>
  <si>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</si>
  <si>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</si>
  <si>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</si>
  <si>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</si>
  <si>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</si>
  <si>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</si>
  <si>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</si>
  <si>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</si>
  <si>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</si>
  <si>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</si>
  <si>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</si>
  <si>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</si>
  <si>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</si>
  <si>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</si>
  <si>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</si>
  <si>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</si>
  <si>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</si>
  <si>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</si>
  <si>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</si>
  <si>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</si>
  <si>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</si>
  <si>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</si>
  <si>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</si>
  <si>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</si>
  <si>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</si>
  <si>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</si>
  <si>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</si>
  <si>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</si>
  <si>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</si>
  <si>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</si>
  <si>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</si>
  <si>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</si>
  <si>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</si>
  <si>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</si>
  <si>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</si>
  <si>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</si>
  <si>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</si>
  <si>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</si>
  <si>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</si>
  <si>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</si>
  <si>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</si>
  <si>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</si>
  <si>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</si>
  <si>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</si>
  <si>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</si>
  <si>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</si>
  <si>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</si>
  <si>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</si>
  <si>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</si>
  <si>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</si>
  <si>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</si>
  <si>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</si>
  <si>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</si>
  <si>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</si>
  <si>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</si>
  <si>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</si>
  <si>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</si>
  <si>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</si>
  <si>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</si>
  <si>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</si>
  <si>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</si>
  <si>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</si>
  <si>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</si>
  <si>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</si>
  <si>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</si>
  <si>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</si>
  <si>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</si>
  <si>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</si>
  <si>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</si>
  <si>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</si>
  <si>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</si>
  <si>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</si>
  <si>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</si>
  <si>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</si>
  <si>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</si>
  <si>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</si>
  <si>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</si>
  <si>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</si>
  <si>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</si>
  <si>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</si>
  <si>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</si>
  <si>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</si>
  <si>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</si>
  <si>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</si>
  <si>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</si>
  <si>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</si>
  <si>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</si>
  <si>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</si>
  <si>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</si>
  <si>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</si>
  <si>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</si>
  <si>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</si>
  <si>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</si>
  <si>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</si>
  <si>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</si>
  <si>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</si>
  <si>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</si>
  <si>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</si>
  <si>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</si>
  <si>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</si>
  <si>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</si>
  <si>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</si>
  <si>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</si>
  <si>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</si>
  <si>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</si>
  <si>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</si>
  <si>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</si>
  <si>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</si>
  <si>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</si>
  <si>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</si>
  <si>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</si>
  <si>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</si>
  <si>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</si>
  <si>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</si>
  <si>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</si>
  <si>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</si>
  <si>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</si>
  <si>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</si>
  <si>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</si>
  <si>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</si>
  <si>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</si>
  <si>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</si>
  <si>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</si>
  <si>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</si>
  <si>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</si>
  <si>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</si>
  <si>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</si>
  <si>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</si>
  <si>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</si>
  <si>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</si>
  <si>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</si>
  <si>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</si>
  <si>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</si>
  <si>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</si>
  <si>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</si>
  <si>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</si>
  <si>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</si>
  <si>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</si>
  <si>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</si>
  <si>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</si>
  <si>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</si>
  <si>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</si>
  <si>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</si>
  <si>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</si>
  <si>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</si>
  <si>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</si>
  <si>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</si>
  <si>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</si>
  <si>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</si>
  <si>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</si>
  <si>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</si>
  <si>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</si>
  <si>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</si>
  <si>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</si>
  <si>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</si>
  <si>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</si>
  <si>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</si>
  <si>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</si>
  <si>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</si>
  <si>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</si>
  <si>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</si>
  <si>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</si>
  <si>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</si>
  <si>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</si>
  <si>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</si>
  <si>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</si>
  <si>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</si>
  <si>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</si>
  <si>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</si>
  <si>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</si>
  <si>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</si>
  <si>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</si>
  <si>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</si>
  <si>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</si>
  <si>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</si>
  <si>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</si>
  <si>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</si>
  <si>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</si>
  <si>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</si>
  <si>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</si>
  <si>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</si>
  <si>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</si>
  <si>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</si>
  <si>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</si>
  <si>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</si>
  <si>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</si>
  <si>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</si>
  <si>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</si>
  <si>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</si>
  <si>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</si>
  <si>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</si>
  <si>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</si>
  <si>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</si>
  <si>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</si>
  <si>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</si>
  <si>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</si>
  <si>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</si>
  <si>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</si>
  <si>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</si>
  <si>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</si>
  <si>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</si>
  <si>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</si>
  <si>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</si>
  <si>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</si>
  <si>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</si>
  <si>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</si>
  <si>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</si>
  <si>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</si>
  <si>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</si>
  <si>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</si>
  <si>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</si>
  <si>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</si>
  <si>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</si>
  <si>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</si>
  <si>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</si>
  <si>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</si>
  <si>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</si>
  <si>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</si>
  <si>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</si>
  <si>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</si>
  <si>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</si>
  <si>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</si>
  <si>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</si>
  <si>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</si>
  <si>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</si>
  <si>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</si>
  <si>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</si>
  <si>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</si>
  <si>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</si>
  <si>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</si>
  <si>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</si>
  <si>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</si>
  <si>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</si>
  <si>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</si>
  <si>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</si>
  <si>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</si>
  <si>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</si>
  <si>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</si>
  <si>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</si>
  <si>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</si>
  <si>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</si>
  <si>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</si>
  <si>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</si>
  <si>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</si>
  <si>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</si>
  <si>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</si>
  <si>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</si>
  <si>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</si>
  <si>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</si>
  <si>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</si>
  <si>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</si>
  <si>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</si>
  <si>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</si>
  <si>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</si>
  <si>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</si>
  <si>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</si>
  <si>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</si>
  <si>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</si>
  <si>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</si>
  <si>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</si>
  <si>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</si>
  <si>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</si>
  <si>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</si>
  <si>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</si>
  <si>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</si>
  <si>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</si>
  <si>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</si>
  <si>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</si>
  <si>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</si>
  <si>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</si>
  <si>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</si>
  <si>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</si>
  <si>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</si>
  <si>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</si>
  <si>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</si>
  <si>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</si>
  <si>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</si>
  <si>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</si>
  <si>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</si>
  <si>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</si>
  <si>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</si>
  <si>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</si>
  <si>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</si>
  <si>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</si>
  <si>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</si>
  <si>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</si>
  <si>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</si>
  <si>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</si>
  <si>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</si>
  <si>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</si>
  <si>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</si>
  <si>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</si>
  <si>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</si>
  <si>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</si>
  <si>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</si>
  <si>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</si>
  <si>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</si>
  <si>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</si>
  <si>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</si>
  <si>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</si>
  <si>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</si>
  <si>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</si>
  <si>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</si>
  <si>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</si>
  <si>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</si>
  <si>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</si>
  <si>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</si>
  <si>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</si>
  <si>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</si>
  <si>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</si>
  <si>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</si>
  <si>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</si>
  <si>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</si>
  <si>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</si>
  <si>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</si>
  <si>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</si>
  <si>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</si>
  <si>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</si>
  <si>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</si>
  <si>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</si>
  <si>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</si>
  <si>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</si>
  <si>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</si>
  <si>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</si>
  <si>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</si>
  <si>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</si>
  <si>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</si>
  <si>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</si>
  <si>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</si>
  <si>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</si>
  <si>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</si>
  <si>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</si>
  <si>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</si>
  <si>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</si>
  <si>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</si>
  <si>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</si>
  <si>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</si>
  <si>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</si>
  <si>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</si>
  <si>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</si>
  <si>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</si>
  <si>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</si>
  <si>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</si>
  <si>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</si>
  <si>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</si>
  <si>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</si>
  <si>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</si>
  <si>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</si>
  <si>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</si>
  <si>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</si>
  <si>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</si>
  <si>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</si>
  <si>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</si>
  <si>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</si>
  <si>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</si>
  <si>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</si>
  <si>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</si>
  <si>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</si>
  <si>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</si>
  <si>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</si>
  <si>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</si>
  <si>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</si>
  <si>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</si>
  <si>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</si>
  <si>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</si>
  <si>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</si>
  <si>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</si>
  <si>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</si>
  <si>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</si>
  <si>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</si>
  <si>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</si>
  <si>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</si>
  <si>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</si>
  <si>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</si>
  <si>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</si>
  <si>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</si>
  <si>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</si>
  <si>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</si>
  <si>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</si>
  <si>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</si>
  <si>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</si>
  <si>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</si>
  <si>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</si>
  <si>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</si>
  <si>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</si>
  <si>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</si>
  <si>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</si>
  <si>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</si>
  <si>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</si>
  <si>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</si>
  <si>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</si>
  <si>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</si>
  <si>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</si>
  <si>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</si>
  <si>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</si>
  <si>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</si>
  <si>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</si>
  <si>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</si>
  <si>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</si>
  <si>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</si>
  <si>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</si>
  <si>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</si>
  <si>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</si>
  <si>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</si>
  <si>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</si>
  <si>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</si>
  <si>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</si>
  <si>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</si>
  <si>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</si>
  <si>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</si>
  <si>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</si>
  <si>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</si>
  <si>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</si>
  <si>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</si>
  <si>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</si>
  <si>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</si>
  <si>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</si>
  <si>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</si>
  <si>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</si>
  <si>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</si>
  <si>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</si>
  <si>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</si>
  <si>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</si>
  <si>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</si>
  <si>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</si>
  <si>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</si>
  <si>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</si>
  <si>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</si>
  <si>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</si>
  <si>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</si>
  <si>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</si>
  <si>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</si>
  <si>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</si>
  <si>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</si>
  <si>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</si>
  <si>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</si>
  <si>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</si>
  <si>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</si>
  <si>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</si>
  <si>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</si>
  <si>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</si>
  <si>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</si>
  <si>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</si>
  <si>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</si>
  <si>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</si>
  <si>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</si>
  <si>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</si>
  <si>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</si>
  <si>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</si>
  <si>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</si>
  <si>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</si>
  <si>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</si>
  <si>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</si>
  <si>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</si>
  <si>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</si>
  <si>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</si>
  <si>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</si>
  <si>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</si>
  <si>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</si>
  <si>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</si>
  <si>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</si>
  <si>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</si>
  <si>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</si>
  <si>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</si>
  <si>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</si>
  <si>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</si>
  <si>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</si>
  <si>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</si>
  <si>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</si>
  <si>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</si>
  <si>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</si>
  <si>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</si>
  <si>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</si>
  <si>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</si>
  <si>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</si>
  <si>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</si>
  <si>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</si>
  <si>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</si>
  <si>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</si>
  <si>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</si>
  <si>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</si>
  <si>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</si>
  <si>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</si>
  <si>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</si>
  <si>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</si>
  <si>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</si>
  <si>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</si>
  <si>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</si>
  <si>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</si>
  <si>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</si>
  <si>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</si>
  <si>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</si>
  <si>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</si>
  <si>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</si>
  <si>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</si>
  <si>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</si>
  <si>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</si>
  <si>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</si>
  <si>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</si>
  <si>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</si>
  <si>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</si>
  <si>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</si>
  <si>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</si>
  <si>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</si>
  <si>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</si>
  <si>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</si>
  <si>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</si>
  <si>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</si>
  <si>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</si>
  <si>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</si>
  <si>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</si>
  <si>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</si>
  <si>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</si>
  <si>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</si>
  <si>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</si>
  <si>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</si>
  <si>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</si>
  <si>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</si>
  <si>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</si>
  <si>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</si>
  <si>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</si>
  <si>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</si>
  <si>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</si>
  <si>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</si>
  <si>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</si>
  <si>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</si>
  <si>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</si>
  <si>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</si>
  <si>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</si>
  <si>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</si>
  <si>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</si>
  <si>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</si>
  <si>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</si>
  <si>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</si>
  <si>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</si>
  <si>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</si>
  <si>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</si>
  <si>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</si>
  <si>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</si>
  <si>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</si>
  <si>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</si>
  <si>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</si>
  <si>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</si>
  <si>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</si>
  <si>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</si>
  <si>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</si>
  <si>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</si>
  <si>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</si>
  <si>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</si>
  <si>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</si>
  <si>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</si>
  <si>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</si>
  <si>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</si>
  <si>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</si>
  <si>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</si>
  <si>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</si>
  <si>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</si>
  <si>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</si>
  <si>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</si>
  <si>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</si>
  <si>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</si>
  <si>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</si>
  <si>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</si>
  <si>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</si>
  <si>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</si>
  <si>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</si>
  <si>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</si>
  <si>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</si>
  <si>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</si>
  <si>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</si>
  <si>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</si>
  <si>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</si>
  <si>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</si>
  <si>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</si>
  <si>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</si>
  <si>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</si>
  <si>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</si>
  <si>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</si>
  <si>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</si>
  <si>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</si>
  <si>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</si>
  <si>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</si>
  <si>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</si>
  <si>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</si>
  <si>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</si>
  <si>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</si>
  <si>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</si>
  <si>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</si>
  <si>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</si>
  <si>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</si>
  <si>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</si>
  <si>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</si>
  <si>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</si>
  <si>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</si>
  <si>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</si>
  <si>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</si>
  <si>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</si>
  <si>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</si>
  <si>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</si>
  <si>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</si>
  <si>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</si>
  <si>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</si>
  <si>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</si>
  <si>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</si>
  <si>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</si>
  <si>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</si>
  <si>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</si>
  <si>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</si>
  <si>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</si>
  <si>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</si>
  <si>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</si>
  <si>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</si>
  <si>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</si>
  <si>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</si>
  <si>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</si>
  <si>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</si>
  <si>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</si>
  <si>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</si>
  <si>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</si>
  <si>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</si>
  <si>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</si>
  <si>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</si>
  <si>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</si>
  <si>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</si>
  <si>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</si>
  <si>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</si>
  <si>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</si>
  <si>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</si>
  <si>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</si>
  <si>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</si>
  <si>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</si>
  <si>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</si>
  <si>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</si>
  <si>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</si>
  <si>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</si>
  <si>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</si>
  <si>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</si>
  <si>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</si>
  <si>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</si>
  <si>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</si>
  <si>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</si>
  <si>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</si>
  <si>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</si>
  <si>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</si>
  <si>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</si>
  <si>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</si>
  <si>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</si>
  <si>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</si>
  <si>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</si>
  <si>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</si>
  <si>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</si>
  <si>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</si>
  <si>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</si>
  <si>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</si>
  <si>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</si>
  <si>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</si>
  <si>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</si>
  <si>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</si>
  <si>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</si>
  <si>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</si>
  <si>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</si>
  <si>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</si>
  <si>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</si>
  <si>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</si>
  <si>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</si>
  <si>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</si>
  <si>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</si>
  <si>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</si>
  <si>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</si>
  <si>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</si>
  <si>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</si>
  <si>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</si>
  <si>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</si>
  <si>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</si>
  <si>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</si>
  <si>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</si>
  <si>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</si>
  <si>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</si>
  <si>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</si>
  <si>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</si>
  <si>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</si>
  <si>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</si>
  <si>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</si>
  <si>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</si>
  <si>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</si>
  <si>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</si>
  <si>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</si>
  <si>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</si>
  <si>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</si>
  <si>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</si>
  <si>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</si>
  <si>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</si>
  <si>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</si>
  <si>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</si>
  <si>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</si>
  <si>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</si>
  <si>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</si>
  <si>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</si>
  <si>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</si>
  <si>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</si>
  <si>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</si>
  <si>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</si>
  <si>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</si>
  <si>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</si>
  <si>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</si>
  <si>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</si>
  <si>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</si>
  <si>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</si>
  <si>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</si>
  <si>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</si>
  <si>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</si>
  <si>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</si>
  <si>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</si>
  <si>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</si>
  <si>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</si>
  <si>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</si>
  <si>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</si>
  <si>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</si>
  <si>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</si>
  <si>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</si>
  <si>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</si>
  <si>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</si>
  <si>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</si>
  <si>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</si>
  <si>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</si>
  <si>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</si>
  <si>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</si>
  <si>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</si>
  <si>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</si>
  <si>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</si>
  <si>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</si>
  <si>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</si>
  <si>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</si>
  <si>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</si>
  <si>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</si>
  <si>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</si>
  <si>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</si>
  <si>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</si>
  <si>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</si>
  <si>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</si>
  <si>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</si>
  <si>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</si>
  <si>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</si>
  <si>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</si>
  <si>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</si>
  <si>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</si>
  <si>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</si>
  <si>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</si>
  <si>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</si>
  <si>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</si>
  <si>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</si>
  <si>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</si>
  <si>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</si>
  <si>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</si>
  <si>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</si>
  <si>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</si>
  <si>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</si>
  <si>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</si>
  <si>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</si>
  <si>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</si>
  <si>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</si>
  <si>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</si>
  <si>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</si>
  <si>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</si>
  <si>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</si>
  <si>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</si>
  <si>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</si>
  <si>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</si>
  <si>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</si>
  <si>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</si>
  <si>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</si>
  <si>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</si>
  <si>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</si>
  <si>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</si>
  <si>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</si>
  <si>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</si>
  <si>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</si>
  <si>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</si>
  <si>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</si>
  <si>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</si>
  <si>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</si>
  <si>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</si>
  <si>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</si>
  <si>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</si>
  <si>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</si>
  <si>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</si>
  <si>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</si>
  <si>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</si>
  <si>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</si>
  <si>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</si>
  <si>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</si>
  <si>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</si>
  <si>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</si>
  <si>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</si>
  <si>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</si>
  <si>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</si>
  <si>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</si>
  <si>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</si>
  <si>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</si>
  <si>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</si>
  <si>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</si>
  <si>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</si>
  <si>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</si>
  <si>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</si>
  <si>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</si>
  <si>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</si>
  <si>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</si>
  <si>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</si>
  <si>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</si>
  <si>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</si>
  <si>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</si>
  <si>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</si>
  <si>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</si>
  <si>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</si>
  <si>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</si>
  <si>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</si>
  <si>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</si>
  <si>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</si>
  <si>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</si>
  <si>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</si>
  <si>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</si>
  <si>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</si>
  <si>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</si>
  <si>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</si>
  <si>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</si>
  <si>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</si>
  <si>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</si>
  <si>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</si>
  <si>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</si>
  <si>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</si>
  <si>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</si>
  <si>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</si>
  <si>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</si>
  <si>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</si>
  <si>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</si>
  <si>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</si>
  <si>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</si>
  <si>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</si>
  <si>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</si>
  <si>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</si>
  <si>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</si>
  <si>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</si>
  <si>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</si>
  <si>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</si>
  <si>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</si>
  <si>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</si>
  <si>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</si>
  <si>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</si>
  <si>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</si>
  <si>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</si>
  <si>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</si>
  <si>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</si>
  <si>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</si>
  <si>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</si>
  <si>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</si>
  <si>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</si>
  <si>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</si>
  <si>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</si>
  <si>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</si>
  <si>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</si>
  <si>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</si>
  <si>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</si>
  <si>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</si>
  <si>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</si>
  <si>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</si>
  <si>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</si>
  <si>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</si>
  <si>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</si>
  <si>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</si>
  <si>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</si>
  <si>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</si>
  <si>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</si>
  <si>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</si>
  <si>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</si>
  <si>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</si>
  <si>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</si>
  <si>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</si>
  <si>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</si>
  <si>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</si>
  <si>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</si>
  <si>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</si>
  <si>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</si>
  <si>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</si>
  <si>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</si>
  <si>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</si>
  <si>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</si>
  <si>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</si>
  <si>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</si>
  <si>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</si>
  <si>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</si>
  <si>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</si>
  <si>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</si>
  <si>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</si>
  <si>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</si>
  <si>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</si>
  <si>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</si>
  <si>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</si>
  <si>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</si>
  <si>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</si>
  <si>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</si>
  <si>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</si>
  <si>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</si>
  <si>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</si>
  <si>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</si>
  <si>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</si>
  <si>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</si>
  <si>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</si>
  <si>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</si>
  <si>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</si>
  <si>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</si>
  <si>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</si>
  <si>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</si>
  <si>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</si>
  <si>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</si>
  <si>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</si>
  <si>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</si>
  <si>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</si>
  <si>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</si>
  <si>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</si>
  <si>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</si>
  <si>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</si>
  <si>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</si>
  <si>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</si>
  <si>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</si>
  <si>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</si>
  <si>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</si>
  <si>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</si>
  <si>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</si>
  <si>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</si>
  <si>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</si>
  <si>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</si>
  <si>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</si>
  <si>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</si>
  <si>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</si>
  <si>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</si>
  <si>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</si>
  <si>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</si>
  <si>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</si>
  <si>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</si>
  <si>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</si>
  <si>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</si>
  <si>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</si>
  <si>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</si>
  <si>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</si>
  <si>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</si>
  <si>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</si>
  <si>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</si>
  <si>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</si>
  <si>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</si>
  <si>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</si>
  <si>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</si>
  <si>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</si>
  <si>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</si>
  <si>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</si>
  <si>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</si>
  <si>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</si>
  <si>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</si>
  <si>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</si>
  <si>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</si>
  <si>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</si>
  <si>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</si>
  <si>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</si>
  <si>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</si>
  <si>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</si>
  <si>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</si>
  <si>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</si>
  <si>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</si>
  <si>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</si>
  <si>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</si>
  <si>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</si>
  <si>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</si>
  <si>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</si>
  <si>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</si>
  <si>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</si>
  <si>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</si>
  <si>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</si>
  <si>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</si>
  <si>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</si>
  <si>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</si>
  <si>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</si>
  <si>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</si>
  <si>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</si>
  <si>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</si>
  <si>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</si>
  <si>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</si>
  <si>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</si>
  <si>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</si>
  <si>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</si>
  <si>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</si>
  <si>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</si>
  <si>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</si>
  <si>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</si>
  <si>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</si>
  <si>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</si>
  <si>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</si>
  <si>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</si>
  <si>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</si>
  <si>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</si>
  <si>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</si>
  <si>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</si>
  <si>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</si>
  <si>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</si>
  <si>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</si>
  <si>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</si>
  <si>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</si>
  <si>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</si>
  <si>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</si>
  <si>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</si>
  <si>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</si>
  <si>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</si>
  <si>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</si>
  <si>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</si>
  <si>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</si>
  <si>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</si>
  <si>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</si>
  <si>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</si>
  <si>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</si>
  <si>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</si>
  <si>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</si>
  <si>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</si>
  <si>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</si>
  <si>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</si>
  <si>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</si>
  <si>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</si>
  <si>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</si>
  <si>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</si>
  <si>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</si>
  <si>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</si>
  <si>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</si>
  <si>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</si>
  <si>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</si>
  <si>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</si>
  <si>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</si>
  <si>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</si>
  <si>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</si>
  <si>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</si>
  <si>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</si>
  <si>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</si>
  <si>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</si>
  <si>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</si>
  <si>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</si>
  <si>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</si>
  <si>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</si>
  <si>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</si>
  <si>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</si>
  <si>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</si>
  <si>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</si>
  <si>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</si>
  <si>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</si>
  <si>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</si>
  <si>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</si>
  <si>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</si>
  <si>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</si>
  <si>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</si>
  <si>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</si>
  <si>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</si>
  <si>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</si>
  <si>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</si>
  <si>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</si>
  <si>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</si>
  <si>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</si>
  <si>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</si>
  <si>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</si>
  <si>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</si>
  <si>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</si>
  <si>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</si>
  <si>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</si>
  <si>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</si>
  <si>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</si>
  <si>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</si>
  <si>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</si>
  <si>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</si>
  <si>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</si>
  <si>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</si>
  <si>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</si>
  <si>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</si>
  <si>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</si>
  <si>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</si>
  <si>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</si>
  <si>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</si>
  <si>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</si>
  <si>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</si>
  <si>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</si>
  <si>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</si>
  <si>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</si>
  <si>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</si>
  <si>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</si>
  <si>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</si>
  <si>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</si>
  <si>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</si>
  <si>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</si>
  <si>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</si>
  <si>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</si>
  <si>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</si>
  <si>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</si>
  <si>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</si>
  <si>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</si>
  <si>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</si>
  <si>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</si>
  <si>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</si>
  <si>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</si>
  <si>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</si>
  <si>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</si>
  <si>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</si>
  <si>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</si>
  <si>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</si>
  <si>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</si>
  <si>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</si>
  <si>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</si>
  <si>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</si>
  <si>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</si>
  <si>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</si>
  <si>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</si>
  <si>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</si>
  <si>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</si>
  <si>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</si>
  <si>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</si>
  <si>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</si>
  <si>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</si>
  <si>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</si>
  <si>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</si>
  <si>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</si>
  <si>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</si>
  <si>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</si>
  <si>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</si>
  <si>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</si>
  <si>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</si>
  <si>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</si>
  <si>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</si>
  <si>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</si>
  <si>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</si>
  <si>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</si>
  <si>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</si>
  <si>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</si>
  <si>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</si>
  <si>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</si>
  <si>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</si>
  <si>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</si>
  <si>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</si>
  <si>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</si>
  <si>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</si>
  <si>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</si>
  <si>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</si>
  <si>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</si>
  <si>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</si>
  <si>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</si>
  <si>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</si>
  <si>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</si>
  <si>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</si>
  <si>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</si>
  <si>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</si>
  <si>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</si>
  <si>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</si>
  <si>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</si>
  <si>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</si>
  <si>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</si>
  <si>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</si>
  <si>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</si>
  <si>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</si>
  <si>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</si>
  <si>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</si>
  <si>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</si>
  <si>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</si>
  <si>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</si>
  <si>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</si>
  <si>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</si>
  <si>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</si>
  <si>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</si>
  <si>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</si>
  <si>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</si>
  <si>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</si>
  <si>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</si>
  <si>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</si>
  <si>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</si>
  <si>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</si>
  <si>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</si>
  <si>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</si>
  <si>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</si>
  <si>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</si>
  <si>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</si>
  <si>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</si>
  <si>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</si>
  <si>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</si>
  <si>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</si>
  <si>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</si>
  <si>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</si>
  <si>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</si>
  <si>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</si>
  <si>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</si>
  <si>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</si>
  <si>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</si>
  <si>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</si>
  <si>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</si>
  <si>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</si>
  <si>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</si>
  <si>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</si>
  <si>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</si>
  <si>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</si>
  <si>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</si>
  <si>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</si>
  <si>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</si>
  <si>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</si>
  <si>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</si>
  <si>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</si>
  <si>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</si>
  <si>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</si>
  <si>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</si>
  <si>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</si>
  <si>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</si>
  <si>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</si>
  <si>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</si>
  <si>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</si>
  <si>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</si>
  <si>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</si>
  <si>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</si>
  <si>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</si>
  <si>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</si>
  <si>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</si>
  <si>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</si>
  <si>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</si>
  <si>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</si>
  <si>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</si>
  <si>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</si>
  <si>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</si>
  <si>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</si>
  <si>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</si>
  <si>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</si>
  <si>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</si>
  <si>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</si>
  <si>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</si>
  <si>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</si>
  <si>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</si>
  <si>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</si>
  <si>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</si>
  <si>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</si>
  <si>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</si>
  <si>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</si>
  <si>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</si>
  <si>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</si>
  <si>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</si>
  <si>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</si>
  <si>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</si>
  <si>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</si>
  <si>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</si>
  <si>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</si>
  <si>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</si>
  <si>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</si>
  <si>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</si>
  <si>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</si>
  <si>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</si>
  <si>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</si>
  <si>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</si>
  <si>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</si>
  <si>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</si>
  <si>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</si>
  <si>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</si>
  <si>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</si>
  <si>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</si>
  <si>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</si>
  <si>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</si>
  <si>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</si>
  <si>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</si>
  <si>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</si>
  <si>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</si>
  <si>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</si>
  <si>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</si>
  <si>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</si>
  <si>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</si>
  <si>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</si>
  <si>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</si>
  <si>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</si>
  <si>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</si>
  <si>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</si>
  <si>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</si>
  <si>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</si>
  <si>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</si>
  <si>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</si>
  <si>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</si>
  <si>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</si>
  <si>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</si>
  <si>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</si>
  <si>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</si>
  <si>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</si>
  <si>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</si>
  <si>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</si>
  <si>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</si>
  <si>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</si>
  <si>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</si>
  <si>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</si>
  <si>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</si>
  <si>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</si>
  <si>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</si>
  <si>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</si>
  <si>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</si>
  <si>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</si>
  <si>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</si>
  <si>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</si>
  <si>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</si>
  <si>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</si>
  <si>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</si>
  <si>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</si>
  <si>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</si>
  <si>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</si>
  <si>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</si>
  <si>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</si>
  <si>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</si>
  <si>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</si>
  <si>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</si>
  <si>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</si>
  <si>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</si>
  <si>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</si>
  <si>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</si>
  <si>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</si>
  <si>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</si>
  <si>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</si>
  <si>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</si>
  <si>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</si>
  <si>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</si>
  <si>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</si>
  <si>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</si>
  <si>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</si>
  <si>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</si>
  <si>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</si>
  <si>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</si>
  <si>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</si>
  <si>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</si>
  <si>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</si>
  <si>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</si>
  <si>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</si>
  <si>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</si>
  <si>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</si>
  <si>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</si>
  <si>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</si>
  <si>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</si>
  <si>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</si>
  <si>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</si>
  <si>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</si>
  <si>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</si>
  <si>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</si>
  <si>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</si>
  <si>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</si>
  <si>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</si>
  <si>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</si>
  <si>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</si>
  <si>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</si>
  <si>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</si>
  <si>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</si>
  <si>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</si>
  <si>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</si>
  <si>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</si>
  <si>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</si>
  <si>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</si>
  <si>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</si>
  <si>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</si>
  <si>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</si>
  <si>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</si>
  <si>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</si>
  <si>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</si>
  <si>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</si>
  <si>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</si>
  <si>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</si>
  <si>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</si>
  <si>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</si>
  <si>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</si>
  <si>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</si>
  <si>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</si>
  <si>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</si>
  <si>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</si>
  <si>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</si>
  <si>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</si>
  <si>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</si>
  <si>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</si>
  <si>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</si>
  <si>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</si>
  <si>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</si>
  <si>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</si>
  <si>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</si>
  <si>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</si>
  <si>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</si>
  <si>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</si>
  <si>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</si>
  <si>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</si>
  <si>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</si>
  <si>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</si>
  <si>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</si>
  <si>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</si>
  <si>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</si>
  <si>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</si>
  <si>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</si>
  <si>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</si>
  <si>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</si>
  <si>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</si>
  <si>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</si>
  <si>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</si>
  <si>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</si>
  <si>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</si>
  <si>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</si>
  <si>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</si>
  <si>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</si>
  <si>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</si>
  <si>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</si>
  <si>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</si>
  <si>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</si>
  <si>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</si>
  <si>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</si>
  <si>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</si>
  <si>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</si>
  <si>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</si>
  <si>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</si>
  <si>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</si>
  <si>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</si>
  <si>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</si>
  <si>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</si>
  <si>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</si>
  <si>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</si>
  <si>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</si>
  <si>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</si>
  <si>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</si>
  <si>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</si>
  <si>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</si>
  <si>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</si>
  <si>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</si>
  <si>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</si>
  <si>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</si>
  <si>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</si>
  <si>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</si>
  <si>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</si>
  <si>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</si>
  <si>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</si>
  <si>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</si>
  <si>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</si>
  <si>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</si>
  <si>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</si>
  <si>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</si>
  <si>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</si>
  <si>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</si>
  <si>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</si>
  <si>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</si>
  <si>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</si>
  <si>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</si>
  <si>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</si>
  <si>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</si>
  <si>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</si>
  <si>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</si>
  <si>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</si>
  <si>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</si>
  <si>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</si>
  <si>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</si>
  <si>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</si>
  <si>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</si>
  <si>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</si>
  <si>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</si>
  <si>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</si>
  <si>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</si>
  <si>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</si>
  <si>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</si>
  <si>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</si>
  <si>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</si>
  <si>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</si>
  <si>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</si>
  <si>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</si>
  <si>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</si>
  <si>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</si>
  <si>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</si>
  <si>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</si>
  <si>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</si>
  <si>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</si>
  <si>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</si>
  <si>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</si>
  <si>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</si>
  <si>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</si>
  <si>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</si>
  <si>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</si>
  <si>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</si>
  <si>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</si>
  <si>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</si>
  <si>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</si>
  <si>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</si>
  <si>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</si>
  <si>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</si>
  <si>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</si>
  <si>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</si>
  <si>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</si>
  <si>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</si>
  <si>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</si>
  <si>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</si>
  <si>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</si>
  <si>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</si>
  <si>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</si>
  <si>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</si>
  <si>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</si>
  <si>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</si>
  <si>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</si>
  <si>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</si>
  <si>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</si>
  <si>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</si>
  <si>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</si>
  <si>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</si>
  <si>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</si>
  <si>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</si>
  <si>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</si>
  <si>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</si>
  <si>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</si>
  <si>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</si>
  <si>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</si>
  <si>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</si>
  <si>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</si>
  <si>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</si>
  <si>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</si>
  <si>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</si>
  <si>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</si>
  <si>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</si>
  <si>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</si>
  <si>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</si>
  <si>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</si>
  <si>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</si>
  <si>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</si>
  <si>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</si>
  <si>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</si>
  <si>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</si>
  <si>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</si>
  <si>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</si>
  <si>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</si>
  <si>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</si>
  <si>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</si>
  <si>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</si>
  <si>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</si>
  <si>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</si>
  <si>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</si>
  <si>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</si>
  <si>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</si>
  <si>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</si>
  <si>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</si>
  <si>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</si>
  <si>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</si>
  <si>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</si>
  <si>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</si>
  <si>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</si>
  <si>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</si>
  <si>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</si>
  <si>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</si>
  <si>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</si>
  <si>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</si>
  <si>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</si>
  <si>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</si>
  <si>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</si>
  <si>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</si>
  <si>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</si>
  <si>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</si>
  <si>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</si>
  <si>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</si>
  <si>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</si>
  <si>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</si>
  <si>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</si>
  <si>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</si>
  <si>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</si>
  <si>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</si>
  <si>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</si>
  <si>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</si>
  <si>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</si>
  <si>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</si>
  <si>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</si>
  <si>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</si>
  <si>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</si>
  <si>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</si>
  <si>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</si>
  <si>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</si>
  <si>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</si>
  <si>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</si>
  <si>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</si>
  <si>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</si>
  <si>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</si>
  <si>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</si>
  <si>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</si>
  <si>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</si>
  <si>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</si>
  <si>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</si>
  <si>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</si>
  <si>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</si>
  <si>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</si>
  <si>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</si>
  <si>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</si>
  <si>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</si>
  <si>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</si>
  <si>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</si>
  <si>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</si>
  <si>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</si>
  <si>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</si>
  <si>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</si>
  <si>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</si>
  <si>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</si>
  <si>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</si>
  <si>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</si>
  <si>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</si>
  <si>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</si>
  <si>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</si>
  <si>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</si>
  <si>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</si>
  <si>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</si>
  <si>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</si>
  <si>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</si>
  <si>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</si>
  <si>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</si>
  <si>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</si>
  <si>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</si>
  <si>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</si>
  <si>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</si>
  <si>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</si>
  <si>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</si>
  <si>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</si>
  <si>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</si>
  <si>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</si>
  <si>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</si>
  <si>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</si>
  <si>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</si>
  <si>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</si>
  <si>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</si>
  <si>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</si>
  <si>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</si>
  <si>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</si>
  <si>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</si>
  <si>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</si>
  <si>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</si>
  <si>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</si>
  <si>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</si>
  <si>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</si>
  <si>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</si>
  <si>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</si>
  <si>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</si>
  <si>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</si>
  <si>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</si>
  <si>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</si>
  <si>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</si>
  <si>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</si>
  <si>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</si>
  <si>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</si>
  <si>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</si>
  <si>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</si>
  <si>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</si>
  <si>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</si>
  <si>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</si>
  <si>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</si>
  <si>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</si>
  <si>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</si>
  <si>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</si>
  <si>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</si>
  <si>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</si>
  <si>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</si>
  <si>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</si>
  <si>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</si>
  <si>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</si>
  <si>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</si>
  <si>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</si>
  <si>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</si>
  <si>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</si>
  <si>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</si>
  <si>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</si>
  <si>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</si>
  <si>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</si>
  <si>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</si>
  <si>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</si>
  <si>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</si>
  <si>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</si>
  <si>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</si>
  <si>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</si>
  <si>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</si>
  <si>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</si>
  <si>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</si>
  <si>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</si>
  <si>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</si>
  <si>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</si>
  <si>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</si>
  <si>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</si>
  <si>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</si>
  <si>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</si>
  <si>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</si>
  <si>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</si>
  <si>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</si>
  <si>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</si>
  <si>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</si>
  <si>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</si>
  <si>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</si>
  <si>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</si>
  <si>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</si>
  <si>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</si>
  <si>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</si>
  <si>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</si>
  <si>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</si>
  <si>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</si>
  <si>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</si>
  <si>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</si>
  <si>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</si>
  <si>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</si>
  <si>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</si>
  <si>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</si>
  <si>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</si>
  <si>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</si>
  <si>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</si>
  <si>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</si>
  <si>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</si>
  <si>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</si>
  <si>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</si>
  <si>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</si>
  <si>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</si>
  <si>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</si>
  <si>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</si>
  <si>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</si>
  <si>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</si>
  <si>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</si>
  <si>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</si>
  <si>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</si>
  <si>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</si>
  <si>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</si>
  <si>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</si>
  <si>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</si>
  <si>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</si>
  <si>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</si>
  <si>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</si>
  <si>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</si>
  <si>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</si>
  <si>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</si>
  <si>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</si>
  <si>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</si>
  <si>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</si>
  <si>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</si>
  <si>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</si>
  <si>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</si>
  <si>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</si>
  <si>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</si>
  <si>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</si>
  <si>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</si>
  <si>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</si>
  <si>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</si>
  <si>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</si>
  <si>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</si>
  <si>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</si>
  <si>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</si>
  <si>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</si>
  <si>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</si>
  <si>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</si>
  <si>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</si>
  <si>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</si>
  <si>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</si>
  <si>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</si>
  <si>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</si>
  <si>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</si>
  <si>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</si>
  <si>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</si>
  <si>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</si>
  <si>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</si>
  <si>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</si>
  <si>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</si>
  <si>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</si>
  <si>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</si>
  <si>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</si>
  <si>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</si>
  <si>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</si>
  <si>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</si>
  <si>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</si>
  <si>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</si>
  <si>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</si>
  <si>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</si>
  <si>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</si>
  <si>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</si>
  <si>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</si>
  <si>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</si>
  <si>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</si>
  <si>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</si>
  <si>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</si>
  <si>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</si>
  <si>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</si>
  <si>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</si>
  <si>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</si>
  <si>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</si>
  <si>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</si>
  <si>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</si>
  <si>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</si>
  <si>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</si>
  <si>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</si>
  <si>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</si>
  <si>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</si>
  <si>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</si>
  <si>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</si>
  <si>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</si>
  <si>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</si>
  <si>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</si>
  <si>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</si>
  <si>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</si>
  <si>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</si>
  <si>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</si>
  <si>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</si>
  <si>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</si>
  <si>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</si>
  <si>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</si>
  <si>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</si>
  <si>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</si>
  <si>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</si>
  <si>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</si>
  <si>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</si>
  <si>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</si>
  <si>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</si>
  <si>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</si>
  <si>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</si>
  <si>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</si>
  <si>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</si>
  <si>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</si>
  <si>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</si>
  <si>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</si>
  <si>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</si>
  <si>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</si>
  <si>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</si>
  <si>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</si>
  <si>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</si>
  <si>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</si>
  <si>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</si>
  <si>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</si>
  <si>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</si>
  <si>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</si>
  <si>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</si>
  <si>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</si>
  <si>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</si>
  <si>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</si>
  <si>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</si>
  <si>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</si>
  <si>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</si>
  <si>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</si>
  <si>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</si>
  <si>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</si>
  <si>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</si>
  <si>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</si>
  <si>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</si>
  <si>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</si>
  <si>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</si>
  <si>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</si>
  <si>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</si>
  <si>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</si>
  <si>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</si>
  <si>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</si>
  <si>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</si>
  <si>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</si>
  <si>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</si>
  <si>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</si>
  <si>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</si>
  <si>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</si>
  <si>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</si>
  <si>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</si>
  <si>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</si>
  <si>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</si>
  <si>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</si>
  <si>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</si>
  <si>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</si>
  <si>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</si>
  <si>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</si>
  <si>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</si>
  <si>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</si>
  <si>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</si>
  <si>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</si>
  <si>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</si>
  <si>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</si>
  <si>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</si>
  <si>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</si>
  <si>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</si>
  <si>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</si>
  <si>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</si>
  <si>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</si>
  <si>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</si>
  <si>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</si>
  <si>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</si>
  <si>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</si>
  <si>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</si>
  <si>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</si>
  <si>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</si>
  <si>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</si>
  <si>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</si>
  <si>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</si>
  <si>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</si>
  <si>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</si>
  <si>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</si>
  <si>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</si>
  <si>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</si>
  <si>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</si>
  <si>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</si>
  <si>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</si>
  <si>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</si>
  <si>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</si>
  <si>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</si>
  <si>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</si>
  <si>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</si>
  <si>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</si>
  <si>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</si>
  <si>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</si>
  <si>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</si>
  <si>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</si>
  <si>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</si>
  <si>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</si>
  <si>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</si>
  <si>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</si>
  <si>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</si>
  <si>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</si>
  <si>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</si>
  <si>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</si>
  <si>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</si>
  <si>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</si>
  <si>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</si>
  <si>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</si>
  <si>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</si>
  <si>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</si>
  <si>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</si>
  <si>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</si>
  <si>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</si>
  <si>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</si>
  <si>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</si>
  <si>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</si>
  <si>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</si>
  <si>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</si>
  <si>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</si>
  <si>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</si>
  <si>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</si>
  <si>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</si>
  <si>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</si>
  <si>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</si>
  <si>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</si>
  <si>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</si>
  <si>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</si>
  <si>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</si>
  <si>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</si>
  <si>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</si>
  <si>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</si>
  <si>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</si>
  <si>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</si>
  <si>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</si>
  <si>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</si>
  <si>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</si>
  <si>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</si>
  <si>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</si>
  <si>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</si>
  <si>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</si>
  <si>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</si>
  <si>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</si>
  <si>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</si>
  <si>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</si>
  <si>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</si>
  <si>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</si>
  <si>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</si>
  <si>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</si>
  <si>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</si>
  <si>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</si>
  <si>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</si>
  <si>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</si>
  <si>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</si>
  <si>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</si>
  <si>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</si>
  <si>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</si>
  <si>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</si>
  <si>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</si>
  <si>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</si>
  <si>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</si>
  <si>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</si>
  <si>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</si>
  <si>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</si>
  <si>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</si>
  <si>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</si>
  <si>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</si>
  <si>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</si>
  <si>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</si>
  <si>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</si>
  <si>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</si>
  <si>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</si>
  <si>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</si>
  <si>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</si>
  <si>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</si>
  <si>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</si>
  <si>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</si>
  <si>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</si>
  <si>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</si>
  <si>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</si>
  <si>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</si>
  <si>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</si>
  <si>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</si>
  <si>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</si>
  <si>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</si>
  <si>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</si>
  <si>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</si>
  <si>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</si>
  <si>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</si>
  <si>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</si>
  <si>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</si>
  <si>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</si>
  <si>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</si>
  <si>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</si>
  <si>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</si>
  <si>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</si>
  <si>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</si>
  <si>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</si>
  <si>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</si>
  <si>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</si>
  <si>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</si>
  <si>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</si>
  <si>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</si>
  <si>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</si>
  <si>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</si>
  <si>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</si>
  <si>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</si>
  <si>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</si>
  <si>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</si>
  <si>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</si>
  <si>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</si>
  <si>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</si>
  <si>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</si>
  <si>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</si>
  <si>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</si>
  <si>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</si>
  <si>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</si>
  <si>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</si>
  <si>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</si>
  <si>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</si>
  <si>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</si>
  <si>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</si>
  <si>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</si>
  <si>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</si>
  <si>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</si>
  <si>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</si>
  <si>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</si>
  <si>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</si>
  <si>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</si>
  <si>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</si>
  <si>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</si>
  <si>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</si>
  <si>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</si>
  <si>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</si>
  <si>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</si>
  <si>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</si>
  <si>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</si>
  <si>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</si>
  <si>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</si>
  <si>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</si>
  <si>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</si>
  <si>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</si>
  <si>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</si>
  <si>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</si>
  <si>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</si>
  <si>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</si>
  <si>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</si>
  <si>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</si>
  <si>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</si>
  <si>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</si>
  <si>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</si>
  <si>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</si>
  <si>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</si>
  <si>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</si>
  <si>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</si>
  <si>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</si>
  <si>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</si>
  <si>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</si>
  <si>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</si>
  <si>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</si>
  <si>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</si>
  <si>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</si>
  <si>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</si>
  <si>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</si>
  <si>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</si>
  <si>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</si>
  <si>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</si>
  <si>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</si>
  <si>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</si>
  <si>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</si>
  <si>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</si>
  <si>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</si>
  <si>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</si>
  <si>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</si>
  <si>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</si>
  <si>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</si>
  <si>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</si>
  <si>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</si>
  <si>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</si>
  <si>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</si>
  <si>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</si>
  <si>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</si>
  <si>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</si>
  <si>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</si>
  <si>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</si>
  <si>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</si>
  <si>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</si>
  <si>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</si>
  <si>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</si>
  <si>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</si>
  <si>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</si>
  <si>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</si>
  <si>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</si>
  <si>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</si>
  <si>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</si>
  <si>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</si>
  <si>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</si>
  <si>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</si>
  <si>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</si>
  <si>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</si>
  <si>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</si>
  <si>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</si>
  <si>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</si>
  <si>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</si>
  <si>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</si>
  <si>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</si>
  <si>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</si>
  <si>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</si>
  <si>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</si>
  <si>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</si>
  <si>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</si>
  <si>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</si>
  <si>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</si>
  <si>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</si>
  <si>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</si>
  <si>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</si>
  <si>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</si>
  <si>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</si>
  <si>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</si>
  <si>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</si>
  <si>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</si>
  <si>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</si>
  <si>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</si>
  <si>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</si>
  <si>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</si>
  <si>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</si>
  <si>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</si>
  <si>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</si>
  <si>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</si>
  <si>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</si>
  <si>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</si>
  <si>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</si>
  <si>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</si>
  <si>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</si>
  <si>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</si>
  <si>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</si>
  <si>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</si>
  <si>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</si>
  <si>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</si>
  <si>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</si>
  <si>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</si>
  <si>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</si>
  <si>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</si>
  <si>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</si>
  <si>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</si>
  <si>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</si>
  <si>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</si>
  <si>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</si>
  <si>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</si>
  <si>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</si>
  <si>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</si>
  <si>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</si>
  <si>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</si>
  <si>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</si>
  <si>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</si>
  <si>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</si>
  <si>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</si>
  <si>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</si>
  <si>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</si>
  <si>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</si>
  <si>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</si>
  <si>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</si>
  <si>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</si>
  <si>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</si>
  <si>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</si>
  <si>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</si>
  <si>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</si>
  <si>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</si>
  <si>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</si>
  <si>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</si>
  <si>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</si>
  <si>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</si>
  <si>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</si>
  <si>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</si>
  <si>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</si>
  <si>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</si>
  <si>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</si>
  <si>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</si>
  <si>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</si>
  <si>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</si>
  <si>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</si>
  <si>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</si>
  <si>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</si>
  <si>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</si>
  <si>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</si>
  <si>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</si>
  <si>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</si>
  <si>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</si>
  <si>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</si>
  <si>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</si>
  <si>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</si>
  <si>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</si>
  <si>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</si>
  <si>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</si>
  <si>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</si>
  <si>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</si>
  <si>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</si>
  <si>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</si>
  <si>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</si>
  <si>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</si>
  <si>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</si>
  <si>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</si>
  <si>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</si>
  <si>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</si>
  <si>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</si>
  <si>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</si>
  <si>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</si>
  <si>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</si>
  <si>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</si>
  <si>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</si>
  <si>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</si>
  <si>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</si>
  <si>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</si>
  <si>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</si>
  <si>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</si>
  <si>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</si>
  <si>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</si>
  <si>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</si>
  <si>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</si>
  <si>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</si>
  <si>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</si>
  <si>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</si>
  <si>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</si>
  <si>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</si>
  <si>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</si>
  <si>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</si>
  <si>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</si>
  <si>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</si>
  <si>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</si>
  <si>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</si>
  <si>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</si>
  <si>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</si>
  <si>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</si>
  <si>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</si>
  <si>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</si>
  <si>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</si>
  <si>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</si>
  <si>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</si>
  <si>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</si>
  <si>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</si>
  <si>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</si>
  <si>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</si>
  <si>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</si>
  <si>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</si>
  <si>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</si>
  <si>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</si>
  <si>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</si>
  <si>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</si>
  <si>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</si>
  <si>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</si>
  <si>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</si>
  <si>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</si>
  <si>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</si>
  <si>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</si>
  <si>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</si>
  <si>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</si>
  <si>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</si>
  <si>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</si>
  <si>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</si>
  <si>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</si>
  <si>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</si>
  <si>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</si>
  <si>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</si>
  <si>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</si>
  <si>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</si>
  <si>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</si>
  <si>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</si>
  <si>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</si>
  <si>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</si>
  <si>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</si>
  <si>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</si>
  <si>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</si>
  <si>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</si>
  <si>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</si>
  <si>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</si>
  <si>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</si>
  <si>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</si>
  <si>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</si>
  <si>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</si>
  <si>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</si>
  <si>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</si>
  <si>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</si>
  <si>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</si>
  <si>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</si>
  <si>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</si>
  <si>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</si>
  <si>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</si>
  <si>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</si>
  <si>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</si>
  <si>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</si>
  <si>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</si>
  <si>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</si>
  <si>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</si>
  <si>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</si>
  <si>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</si>
  <si>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</si>
  <si>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</si>
  <si>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</si>
  <si>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</si>
  <si>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</si>
  <si>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</si>
  <si>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</si>
  <si>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</si>
  <si>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</si>
  <si>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</si>
  <si>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</si>
  <si>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</si>
  <si>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</si>
  <si>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</si>
  <si>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</si>
  <si>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</si>
  <si>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</si>
  <si>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</si>
  <si>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</si>
  <si>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</si>
  <si>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</si>
  <si>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</si>
  <si>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</si>
  <si>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</si>
  <si>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</si>
  <si>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</si>
  <si>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</si>
  <si>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</si>
  <si>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</si>
  <si>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</si>
  <si>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</si>
  <si>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</si>
  <si>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</si>
  <si>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</si>
  <si>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</si>
  <si>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</si>
  <si>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</si>
  <si>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</si>
  <si>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</si>
  <si>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</si>
  <si>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</si>
  <si>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</si>
  <si>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</si>
  <si>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</si>
  <si>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</si>
  <si>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</si>
  <si>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</si>
  <si>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</si>
  <si>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</si>
  <si>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</si>
  <si>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</si>
  <si>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</si>
  <si>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</si>
  <si>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</si>
  <si>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</si>
  <si>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</si>
  <si>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</si>
  <si>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</si>
  <si>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</si>
  <si>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</si>
  <si>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</si>
  <si>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</si>
  <si>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</si>
  <si>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</si>
  <si>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</si>
  <si>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</si>
  <si>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</si>
  <si>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</si>
  <si>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</si>
  <si>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</si>
  <si>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</si>
  <si>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</si>
  <si>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</si>
  <si>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</si>
  <si>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</si>
  <si>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</si>
  <si>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</si>
  <si>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</si>
  <si>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</si>
  <si>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</si>
  <si>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</si>
  <si>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</si>
  <si>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</si>
  <si>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</si>
  <si>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</si>
  <si>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</si>
  <si>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</si>
  <si>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</si>
  <si>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</si>
  <si>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</si>
  <si>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</si>
  <si>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</si>
  <si>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</si>
  <si>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</si>
  <si>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</si>
  <si>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</si>
  <si>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</si>
  <si>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</si>
  <si>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</si>
  <si>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</si>
  <si>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</si>
  <si>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</si>
  <si>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</si>
  <si>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</si>
  <si>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</si>
  <si>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</si>
  <si>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</si>
  <si>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</si>
  <si>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</si>
  <si>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</si>
  <si>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</si>
  <si>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</si>
  <si>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</si>
  <si>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</si>
  <si>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</si>
  <si>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</si>
  <si>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</si>
  <si>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</si>
  <si>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</si>
  <si>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</si>
  <si>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</si>
  <si>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</si>
  <si>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</si>
  <si>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</si>
  <si>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</si>
  <si>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</si>
  <si>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</si>
  <si>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</si>
  <si>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</si>
  <si>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</si>
  <si>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</si>
  <si>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</si>
  <si>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</si>
  <si>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</si>
  <si>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</si>
  <si>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</si>
  <si>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</si>
  <si>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</si>
  <si>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</si>
  <si>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</si>
  <si>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</si>
  <si>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</si>
  <si>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</si>
  <si>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</si>
  <si>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</si>
  <si>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</si>
  <si>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</si>
  <si>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</si>
  <si>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</si>
  <si>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</si>
  <si>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</si>
  <si>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</si>
  <si>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</si>
  <si>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</si>
  <si>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</si>
  <si>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</si>
  <si>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</si>
  <si>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</si>
  <si>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</si>
  <si>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</si>
  <si>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</si>
  <si>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</si>
  <si>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</si>
  <si>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</si>
  <si>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</si>
  <si>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</si>
  <si>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</si>
  <si>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</si>
  <si>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</si>
  <si>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</si>
  <si>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</si>
  <si>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</si>
  <si>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</si>
  <si>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</si>
  <si>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</si>
  <si>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</si>
  <si>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</si>
  <si>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</si>
  <si>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</si>
  <si>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</si>
  <si>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</si>
  <si>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</si>
  <si>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</si>
  <si>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</si>
  <si>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</si>
  <si>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</si>
  <si>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</si>
  <si>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</si>
  <si>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</si>
  <si>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</si>
  <si>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</si>
  <si>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</si>
  <si>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</si>
  <si>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</si>
  <si>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</si>
  <si>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</si>
  <si>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</si>
  <si>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</si>
  <si>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</si>
  <si>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</si>
  <si>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</si>
  <si>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</si>
  <si>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</si>
  <si>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</si>
  <si>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</si>
  <si>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</si>
  <si>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</si>
  <si>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</si>
  <si>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</si>
  <si>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</si>
  <si>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</si>
  <si>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</si>
  <si>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</si>
  <si>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</si>
  <si>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</si>
  <si>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</si>
  <si>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</si>
  <si>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</si>
  <si>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</si>
  <si>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</si>
  <si>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</si>
  <si>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</si>
  <si>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</si>
  <si>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</si>
  <si>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</si>
  <si>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</si>
  <si>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</si>
  <si>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</si>
  <si>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</si>
  <si>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</si>
  <si>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</si>
  <si>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</si>
  <si>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</si>
  <si>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</si>
  <si>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</si>
  <si>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</si>
  <si>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</si>
  <si>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</si>
  <si>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</si>
  <si>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</si>
  <si>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</si>
  <si>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</si>
  <si>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</si>
  <si>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</si>
  <si>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</si>
  <si>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</si>
  <si>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</si>
  <si>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</si>
  <si>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</si>
  <si>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</si>
  <si>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</si>
  <si>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</si>
  <si>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</si>
  <si>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</si>
  <si>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</si>
  <si>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</si>
  <si>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</si>
  <si>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</si>
  <si>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</si>
  <si>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</si>
  <si>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</si>
  <si>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</si>
  <si>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</si>
  <si>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</si>
  <si>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</si>
  <si>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</si>
  <si>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</si>
  <si>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</si>
  <si>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</si>
  <si>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</si>
  <si>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</si>
  <si>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</si>
  <si>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</si>
  <si>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</si>
  <si>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</si>
  <si>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</si>
  <si>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</si>
  <si>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</si>
  <si>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</si>
  <si>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</si>
  <si>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</si>
  <si>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</si>
  <si>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</si>
  <si>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</si>
  <si>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</si>
  <si>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</si>
  <si>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</si>
  <si>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</si>
  <si>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</si>
  <si>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</si>
  <si>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</si>
  <si>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</si>
  <si>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</si>
  <si>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</si>
  <si>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</si>
  <si>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</si>
  <si>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</si>
  <si>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</si>
  <si>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</si>
  <si>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</si>
  <si>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</si>
  <si>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</si>
  <si>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</si>
  <si>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</si>
  <si>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</si>
  <si>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</si>
  <si>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</si>
  <si>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</si>
  <si>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</si>
  <si>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</si>
  <si>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</si>
  <si>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</si>
  <si>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</si>
  <si>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</si>
  <si>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</si>
  <si>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</si>
  <si>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</si>
  <si>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</si>
  <si>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</si>
  <si>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</si>
  <si>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</si>
  <si>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</si>
  <si>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</si>
  <si>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</si>
  <si>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</si>
  <si>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</si>
  <si>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</si>
  <si>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</si>
  <si>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</si>
  <si>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</si>
  <si>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</si>
  <si>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</si>
  <si>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</si>
  <si>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</si>
  <si>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</si>
  <si>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</si>
  <si>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</si>
  <si>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</si>
  <si>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</si>
  <si>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</si>
  <si>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</si>
  <si>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</si>
  <si>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</si>
  <si>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</si>
  <si>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</si>
  <si>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</si>
  <si>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</si>
  <si>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</si>
  <si>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</si>
  <si>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</si>
  <si>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</si>
  <si>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</si>
  <si>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</si>
  <si>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</si>
  <si>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</si>
  <si>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</si>
  <si>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</si>
  <si>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</si>
  <si>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</si>
  <si>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</si>
  <si>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</si>
  <si>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</si>
  <si>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</si>
  <si>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</si>
  <si>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</si>
  <si>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</si>
  <si>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</si>
  <si>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</si>
  <si>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</si>
  <si>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</si>
  <si>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</si>
  <si>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</si>
  <si>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</si>
  <si>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</si>
  <si>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</si>
  <si>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</si>
  <si>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</si>
  <si>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</si>
  <si>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</si>
  <si>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</si>
  <si>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</si>
  <si>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</si>
  <si>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</si>
  <si>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</si>
  <si>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</si>
  <si>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</si>
  <si>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</si>
  <si>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</si>
  <si>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</si>
  <si>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</si>
  <si>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</si>
  <si>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</si>
  <si>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</si>
  <si>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</si>
  <si>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</si>
  <si>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</si>
  <si>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</si>
  <si>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</si>
  <si>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</si>
  <si>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</si>
  <si>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</si>
  <si>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</si>
  <si>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</si>
  <si>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</si>
  <si>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</si>
  <si>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</si>
  <si>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</si>
  <si>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</si>
  <si>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</si>
  <si>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</si>
  <si>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</si>
  <si>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</si>
  <si>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</si>
  <si>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</si>
  <si>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</si>
  <si>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</si>
  <si>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</si>
  <si>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</si>
  <si>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</si>
  <si>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</si>
  <si>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</si>
  <si>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</si>
  <si>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</si>
  <si>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</si>
  <si>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</si>
  <si>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</si>
  <si>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</si>
  <si>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</si>
  <si>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</si>
  <si>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</si>
  <si>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</si>
  <si>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</si>
  <si>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</si>
  <si>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</si>
  <si>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</si>
  <si>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</si>
  <si>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</si>
  <si>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</si>
  <si>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</si>
  <si>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</si>
  <si>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</si>
  <si>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</si>
  <si>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</si>
  <si>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</si>
  <si>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</si>
  <si>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</si>
  <si>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</si>
  <si>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</si>
  <si>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</si>
  <si>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</si>
  <si>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</si>
  <si>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</si>
  <si>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</si>
  <si>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</si>
  <si>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</si>
  <si>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</si>
  <si>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</si>
  <si>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</si>
  <si>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</si>
  <si>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</si>
  <si>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</si>
  <si>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</si>
  <si>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</si>
  <si>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</si>
  <si>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</si>
  <si>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</si>
  <si>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</si>
  <si>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</si>
  <si>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</si>
  <si>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</si>
  <si>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</si>
  <si>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</si>
  <si>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</si>
  <si>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</si>
  <si>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</si>
  <si>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</si>
  <si>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</si>
  <si>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</si>
  <si>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</si>
  <si>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</si>
  <si>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</si>
  <si>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</si>
  <si>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</si>
  <si>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</si>
  <si>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</si>
  <si>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</si>
  <si>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</si>
  <si>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</si>
  <si>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</si>
  <si>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</si>
  <si>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</si>
  <si>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</si>
  <si>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</si>
  <si>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</si>
  <si>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</si>
  <si>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</si>
  <si>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</si>
  <si>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</si>
  <si>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</si>
  <si>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</si>
  <si>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</si>
  <si>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</si>
  <si>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</si>
  <si>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</si>
  <si>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</si>
  <si>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</si>
  <si>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</si>
  <si>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</si>
  <si>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</si>
  <si>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</si>
  <si>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</si>
  <si>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</si>
  <si>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</si>
  <si>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</si>
  <si>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</si>
  <si>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</si>
  <si>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</si>
  <si>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</si>
  <si>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</si>
  <si>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</si>
  <si>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</si>
  <si>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</si>
  <si>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</si>
  <si>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</si>
  <si>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</si>
  <si>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</si>
  <si>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</si>
  <si>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</si>
  <si>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</si>
  <si>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</si>
  <si>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</si>
  <si>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</si>
  <si>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</si>
  <si>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</si>
  <si>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</si>
  <si>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</si>
  <si>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</si>
  <si>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</si>
  <si>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</si>
  <si>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</si>
  <si>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</si>
  <si>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</si>
  <si>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</si>
  <si>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</si>
  <si>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</si>
  <si>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</si>
  <si>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</si>
  <si>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</si>
  <si>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</si>
  <si>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</si>
  <si>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</si>
  <si>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</si>
  <si>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</si>
  <si>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</si>
  <si>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</si>
  <si>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</si>
  <si>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</si>
  <si>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</si>
  <si>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</si>
  <si>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</si>
  <si>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</si>
  <si>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</si>
  <si>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</si>
  <si>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</si>
  <si>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</si>
  <si>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</si>
  <si>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</si>
  <si>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</si>
  <si>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</si>
  <si>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</si>
  <si>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</si>
  <si>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</si>
  <si>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</si>
  <si>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</si>
  <si>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</si>
  <si>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</si>
  <si>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</si>
  <si>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</si>
  <si>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</si>
  <si>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</si>
  <si>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</si>
  <si>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</si>
  <si>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</si>
  <si>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</si>
  <si>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</si>
  <si>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</si>
  <si>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</si>
  <si>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</si>
  <si>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</si>
  <si>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</si>
  <si>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</si>
  <si>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</si>
  <si>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</si>
  <si>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</si>
  <si>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</si>
  <si>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</si>
  <si>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</si>
  <si>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</si>
  <si>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</si>
  <si>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</si>
  <si>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</si>
  <si>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</si>
  <si>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</si>
  <si>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</si>
  <si>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</si>
  <si>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</si>
  <si>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</si>
  <si>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</si>
  <si>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</si>
  <si>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</si>
  <si>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</si>
  <si>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</si>
  <si>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</si>
  <si>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</si>
  <si>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</si>
  <si>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</si>
  <si>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</si>
  <si>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</si>
  <si>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</si>
  <si>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</si>
  <si>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</si>
  <si>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</si>
  <si>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</si>
  <si>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</si>
  <si>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</si>
  <si>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</si>
  <si>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</si>
  <si>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</si>
  <si>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</si>
  <si>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</si>
  <si>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</si>
  <si>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</si>
  <si>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</si>
  <si>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</si>
  <si>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</si>
  <si>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</si>
  <si>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</si>
  <si>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</si>
  <si>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</si>
  <si>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</si>
  <si>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</si>
  <si>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</si>
  <si>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</si>
  <si>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</si>
  <si>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</si>
  <si>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</si>
  <si>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</si>
  <si>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</si>
  <si>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</si>
  <si>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</si>
  <si>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</si>
  <si>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</si>
  <si>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</si>
  <si>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</si>
  <si>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</si>
  <si>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</si>
  <si>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</si>
  <si>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</si>
  <si>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</si>
  <si>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</si>
  <si>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</si>
  <si>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</si>
  <si>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</si>
  <si>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</si>
  <si>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</si>
  <si>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</si>
  <si>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</si>
  <si>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</si>
  <si>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</si>
  <si>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</si>
  <si>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</si>
  <si>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</si>
  <si>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</si>
  <si>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</si>
  <si>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</si>
  <si>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</si>
  <si>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</si>
  <si>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</si>
  <si>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</si>
  <si>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</si>
  <si>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</si>
  <si>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</si>
  <si>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</si>
  <si>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</si>
  <si>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</si>
  <si>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</si>
  <si>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</si>
  <si>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</si>
  <si>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</si>
  <si>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</si>
  <si>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</si>
  <si>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</si>
  <si>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</si>
  <si>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</si>
  <si>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</si>
  <si>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</si>
  <si>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</si>
  <si>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</si>
  <si>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</si>
  <si>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</si>
  <si>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</si>
  <si>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</si>
  <si>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</si>
  <si>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</si>
  <si>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</si>
  <si>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</si>
  <si>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</si>
  <si>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</si>
  <si>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</si>
  <si>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</si>
  <si>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</si>
  <si>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</si>
  <si>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</si>
  <si>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</si>
  <si>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</si>
  <si>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</si>
  <si>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</si>
  <si>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</si>
  <si>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</si>
  <si>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</si>
  <si>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</si>
  <si>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</si>
  <si>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</si>
  <si>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</si>
  <si>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</si>
  <si>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</si>
  <si>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</si>
  <si>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</si>
  <si>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</si>
  <si>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</si>
  <si>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</si>
  <si>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</si>
  <si>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</si>
  <si>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</si>
  <si>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</si>
  <si>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</si>
  <si>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</si>
  <si>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</si>
  <si>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</si>
  <si>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</si>
  <si>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</si>
  <si>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</si>
  <si>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</si>
  <si>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</si>
  <si>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</si>
  <si>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</si>
  <si>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</si>
  <si>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</si>
  <si>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</si>
  <si>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</si>
  <si>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</si>
  <si>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</si>
  <si>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</si>
  <si>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</si>
  <si>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</si>
  <si>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</si>
  <si>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</si>
  <si>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</si>
  <si>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</si>
  <si>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</si>
  <si>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</si>
  <si>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</si>
  <si>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</si>
  <si>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</si>
  <si>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</si>
  <si>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</si>
  <si>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</si>
  <si>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</si>
  <si>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</si>
  <si>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</si>
  <si>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</si>
  <si>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</si>
  <si>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</si>
  <si>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</si>
  <si>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</si>
  <si>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</si>
  <si>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</si>
  <si>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</si>
  <si>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</si>
  <si>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</si>
  <si>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</si>
  <si>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</si>
  <si>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</si>
  <si>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</si>
  <si>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</si>
  <si>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</si>
  <si>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</si>
  <si>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</si>
  <si>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</si>
  <si>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</si>
  <si>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</si>
  <si>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</si>
  <si>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</si>
  <si>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</si>
  <si>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</si>
  <si>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</si>
  <si>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</si>
  <si>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</si>
  <si>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</si>
  <si>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</si>
  <si>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</si>
  <si>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</si>
  <si>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</si>
  <si>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</si>
  <si>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</si>
  <si>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</si>
  <si>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</si>
  <si>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</si>
  <si>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</si>
  <si>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</si>
  <si>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</si>
  <si>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</si>
  <si>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</si>
  <si>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</si>
  <si>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</si>
  <si>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</si>
  <si>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</si>
  <si>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</si>
  <si>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</si>
  <si>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</si>
  <si>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</si>
  <si>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</si>
  <si>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</si>
  <si>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</si>
  <si>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</si>
  <si>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</si>
  <si>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</si>
  <si>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</si>
  <si>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</si>
  <si>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</si>
  <si>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</si>
  <si>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</si>
  <si>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</si>
  <si>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</si>
  <si>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</si>
  <si>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</si>
  <si>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</si>
  <si>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</si>
  <si>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</si>
  <si>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</si>
  <si>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</si>
  <si>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</si>
  <si>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</si>
  <si>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</si>
  <si>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</si>
  <si>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</si>
  <si>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</si>
  <si>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</si>
  <si>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</si>
  <si>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</si>
  <si>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</si>
  <si>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</si>
  <si>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</si>
  <si>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</si>
  <si>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</si>
  <si>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</si>
  <si>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</si>
  <si>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</si>
  <si>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</si>
  <si>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</si>
  <si>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</si>
  <si>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</si>
  <si>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</si>
  <si>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</si>
  <si>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</si>
  <si>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</si>
  <si>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</si>
  <si>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</si>
  <si>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</si>
  <si>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</si>
  <si>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</si>
  <si>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</si>
  <si>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</si>
  <si>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</si>
  <si>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</si>
  <si>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</si>
  <si>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</si>
  <si>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</si>
  <si>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</si>
  <si>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</si>
  <si>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</si>
  <si>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</si>
  <si>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</si>
  <si>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</si>
  <si>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</si>
  <si>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</si>
  <si>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</si>
  <si>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</si>
  <si>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</si>
  <si>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</si>
  <si>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</si>
  <si>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</si>
  <si>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</si>
  <si>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</si>
  <si>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</si>
  <si>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</si>
  <si>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</si>
  <si>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</si>
  <si>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</si>
  <si>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</si>
  <si>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</si>
  <si>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</si>
  <si>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</si>
  <si>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</si>
  <si>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</si>
  <si>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</si>
  <si>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</si>
  <si>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</si>
  <si>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</si>
  <si>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</si>
  <si>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</si>
  <si>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</si>
  <si>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</si>
  <si>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</si>
  <si>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</si>
  <si>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</si>
  <si>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</si>
  <si>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</si>
  <si>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</si>
  <si>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</si>
  <si>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</si>
  <si>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</si>
  <si>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</si>
  <si>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</si>
  <si>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</si>
  <si>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</si>
  <si>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</si>
  <si>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</si>
  <si>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</si>
  <si>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</si>
  <si>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</si>
  <si>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</si>
  <si>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</si>
  <si>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</si>
  <si>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</si>
  <si>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</si>
  <si>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</si>
  <si>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</si>
  <si>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</si>
  <si>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</si>
  <si>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</si>
  <si>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</si>
  <si>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</si>
  <si>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</si>
  <si>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</si>
  <si>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</si>
  <si>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</si>
  <si>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</si>
  <si>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</si>
  <si>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</si>
  <si>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</si>
  <si>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</si>
  <si>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</si>
  <si>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</si>
  <si>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</si>
  <si>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</si>
  <si>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</si>
  <si>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</si>
  <si>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</si>
  <si>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</si>
  <si>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</si>
  <si>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</si>
  <si>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</si>
  <si>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</si>
  <si>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</si>
  <si>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</si>
  <si>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</si>
  <si>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</si>
  <si>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</si>
  <si>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</si>
  <si>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</si>
  <si>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</si>
  <si>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</si>
  <si>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</si>
  <si>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</si>
  <si>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</si>
  <si>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</si>
  <si>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</si>
  <si>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</si>
  <si>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</si>
  <si>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</si>
  <si>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</si>
  <si>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</si>
  <si>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</si>
  <si>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</si>
  <si>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</si>
  <si>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</si>
  <si>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</si>
  <si>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</si>
  <si>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</si>
  <si>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</si>
  <si>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</si>
  <si>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</si>
  <si>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</si>
  <si>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</si>
  <si>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</si>
  <si>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</si>
  <si>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</si>
  <si>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</si>
  <si>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</si>
  <si>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</si>
  <si>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</si>
  <si>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</si>
  <si>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</si>
  <si>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</si>
  <si>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</si>
  <si>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</si>
  <si>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</si>
  <si>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</si>
  <si>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</si>
  <si>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</si>
  <si>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</si>
  <si>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</si>
  <si>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</si>
  <si>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</si>
  <si>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</si>
  <si>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</si>
  <si>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</si>
  <si>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</si>
  <si>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</si>
  <si>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</si>
  <si>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</si>
  <si>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</si>
  <si>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</si>
  <si>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</si>
  <si>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</si>
  <si>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</si>
  <si>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</si>
  <si>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</si>
  <si>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</si>
  <si>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</si>
  <si>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</si>
  <si>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</si>
  <si>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</si>
  <si>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</si>
  <si>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</si>
  <si>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</si>
  <si>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</si>
  <si>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</si>
  <si>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</si>
  <si>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</si>
  <si>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</si>
  <si>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</si>
  <si>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</si>
  <si>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</si>
  <si>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</si>
  <si>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</si>
  <si>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</si>
  <si>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</si>
  <si>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</si>
  <si>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</si>
  <si>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</si>
  <si>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</si>
  <si>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</si>
  <si>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</si>
  <si>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</si>
  <si>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</si>
  <si>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</si>
  <si>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</si>
  <si>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</si>
  <si>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</si>
  <si>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</si>
  <si>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</si>
  <si>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</si>
  <si>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</si>
  <si>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</si>
  <si>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</si>
  <si>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</si>
  <si>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</si>
  <si>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</si>
  <si>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</si>
  <si>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</si>
  <si>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</si>
  <si>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</si>
  <si>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</si>
  <si>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</si>
  <si>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</si>
  <si>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</si>
  <si>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</si>
  <si>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</si>
  <si>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</si>
  <si>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</si>
  <si>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</si>
  <si>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</si>
  <si>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</si>
  <si>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</si>
  <si>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</si>
  <si>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</si>
  <si>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</si>
  <si>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</si>
  <si>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</si>
  <si>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</si>
  <si>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</si>
  <si>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</si>
  <si>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</si>
  <si>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</si>
  <si>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</si>
  <si>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</si>
  <si>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</si>
  <si>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</si>
  <si>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</si>
  <si>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</si>
  <si>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</si>
  <si>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</si>
  <si>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</si>
  <si>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</si>
  <si>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</si>
  <si>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</si>
  <si>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</si>
  <si>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</si>
  <si>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</si>
  <si>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</si>
  <si>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</si>
  <si>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</si>
  <si>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</si>
  <si>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</si>
  <si>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</si>
  <si>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</si>
  <si>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</si>
  <si>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</si>
  <si>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</si>
  <si>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</si>
  <si>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</si>
  <si>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</si>
  <si>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</si>
  <si>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</si>
  <si>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</si>
  <si>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</si>
  <si>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</si>
  <si>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</si>
  <si>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</si>
  <si>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</si>
  <si>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</si>
  <si>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</si>
  <si>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</si>
  <si>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</si>
  <si>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</si>
  <si>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</si>
  <si>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</si>
  <si>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</si>
  <si>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</si>
  <si>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</si>
  <si>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</si>
  <si>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</si>
  <si>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</si>
  <si>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</si>
  <si>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</si>
  <si>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</si>
  <si>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</si>
  <si>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</si>
  <si>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</si>
  <si>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</si>
  <si>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</si>
  <si>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</si>
  <si>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</si>
  <si>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</si>
  <si>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</si>
  <si>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</si>
  <si>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</si>
  <si>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</si>
  <si>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</si>
  <si>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</si>
  <si>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</si>
  <si>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</si>
  <si>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</si>
  <si>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</si>
  <si>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</si>
  <si>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</si>
  <si>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</si>
  <si>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</si>
  <si>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</si>
  <si>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</si>
  <si>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</si>
  <si>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</si>
  <si>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</si>
  <si>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</si>
  <si>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</si>
  <si>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</si>
  <si>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</si>
  <si>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</si>
  <si>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</si>
  <si>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</si>
  <si>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</si>
  <si>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</si>
  <si>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</si>
  <si>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</si>
  <si>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</si>
  <si>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</si>
  <si>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</si>
  <si>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</si>
  <si>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</si>
  <si>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</si>
  <si>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</si>
  <si>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</si>
  <si>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</si>
  <si>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</si>
  <si>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</si>
  <si>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</si>
  <si>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</si>
  <si>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</si>
  <si>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</si>
  <si>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</si>
  <si>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</si>
  <si>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</si>
  <si>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</si>
  <si>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</si>
  <si>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</si>
  <si>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</si>
  <si>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</si>
  <si>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</si>
  <si>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</si>
  <si>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</si>
  <si>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</si>
  <si>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</si>
  <si>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</si>
  <si>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</si>
  <si>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</si>
  <si>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</si>
  <si>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</si>
  <si>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</si>
  <si>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</si>
  <si>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</si>
  <si>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</si>
  <si>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</si>
  <si>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</si>
  <si>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</si>
  <si>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</si>
  <si>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</si>
  <si>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</si>
  <si>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</si>
  <si>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</si>
  <si>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</si>
  <si>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</si>
  <si>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</si>
  <si>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</si>
  <si>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</si>
  <si>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</si>
  <si>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</si>
  <si>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</si>
  <si>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</si>
  <si>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</si>
  <si>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</si>
  <si>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</si>
  <si>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</si>
  <si>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</si>
  <si>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</si>
  <si>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</si>
  <si>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</si>
  <si>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</si>
  <si>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</si>
  <si>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</si>
  <si>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</si>
  <si>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</si>
  <si>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</si>
  <si>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</si>
  <si>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</si>
  <si>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</si>
  <si>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</si>
  <si>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</si>
  <si>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</si>
  <si>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</si>
  <si>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</si>
  <si>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</si>
  <si>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</si>
  <si>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</si>
  <si>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</si>
  <si>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</si>
  <si>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</si>
  <si>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</si>
  <si>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</si>
  <si>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</si>
  <si>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</si>
  <si>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</si>
  <si>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</si>
  <si>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</si>
  <si>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</si>
  <si>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</si>
  <si>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</si>
  <si>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</si>
  <si>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</si>
  <si>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</si>
  <si>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</si>
  <si>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</si>
  <si>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</si>
  <si>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</si>
  <si>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</si>
  <si>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</si>
  <si>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</si>
  <si>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</si>
  <si>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</si>
  <si>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</si>
  <si>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</si>
  <si>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</si>
  <si>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</si>
  <si>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</si>
  <si>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</si>
  <si>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</si>
  <si>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</si>
  <si>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</si>
  <si>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</si>
  <si>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</si>
  <si>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</si>
  <si>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</si>
  <si>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</si>
  <si>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</si>
  <si>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</si>
  <si>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</si>
  <si>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</si>
  <si>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</si>
  <si>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</si>
  <si>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</si>
  <si>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</si>
  <si>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</si>
  <si>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</si>
  <si>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</si>
  <si>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</si>
  <si>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</si>
  <si>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</si>
  <si>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</si>
  <si>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</si>
  <si>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</si>
  <si>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</si>
  <si>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</si>
  <si>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</si>
  <si>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</si>
  <si>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</si>
  <si>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</si>
  <si>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</si>
  <si>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</si>
  <si>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</si>
  <si>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</si>
  <si>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</si>
  <si>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</si>
  <si>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</si>
  <si>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</si>
  <si>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</si>
  <si>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</si>
  <si>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</si>
  <si>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</si>
  <si>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</si>
  <si>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</si>
  <si>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</si>
  <si>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</si>
  <si>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</si>
  <si>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</si>
  <si>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</si>
  <si>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</si>
  <si>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</si>
  <si>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</si>
  <si>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</si>
  <si>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</si>
  <si>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</si>
  <si>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</si>
  <si>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</si>
  <si>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</si>
  <si>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</si>
  <si>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</si>
  <si>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</si>
  <si>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</si>
  <si>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</si>
  <si>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</si>
  <si>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</si>
  <si>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</si>
  <si>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</si>
  <si>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</si>
  <si>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</si>
  <si>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</si>
  <si>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</si>
  <si>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</si>
  <si>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</si>
  <si>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</si>
  <si>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</si>
  <si>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</si>
  <si>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</si>
  <si>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</si>
  <si>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</si>
  <si>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</si>
  <si>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</si>
  <si>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</si>
  <si>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</si>
  <si>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</si>
  <si>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</si>
  <si>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</si>
  <si>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</si>
  <si>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</si>
  <si>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</si>
  <si>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</si>
  <si>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</si>
  <si>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</si>
  <si>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</si>
  <si>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</si>
  <si>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</si>
  <si>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</si>
  <si>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</si>
  <si>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</si>
  <si>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</si>
  <si>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</si>
  <si>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</si>
  <si>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</si>
  <si>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</si>
  <si>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</si>
  <si>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</si>
  <si>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</si>
  <si>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</si>
  <si>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</si>
  <si>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</si>
  <si>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</si>
  <si>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</si>
  <si>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</si>
  <si>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</si>
  <si>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</si>
  <si>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</si>
  <si>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</si>
  <si>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</si>
  <si>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</si>
  <si>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</si>
  <si>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</si>
  <si>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</si>
  <si>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</si>
  <si>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</si>
  <si>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</si>
  <si>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</si>
  <si>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</si>
  <si>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</si>
  <si>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</si>
  <si>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</si>
  <si>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</si>
  <si>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</si>
  <si>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</si>
  <si>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</si>
  <si>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</si>
  <si>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</si>
  <si>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</si>
  <si>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</si>
  <si>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</si>
  <si>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</si>
  <si>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</si>
  <si>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</si>
  <si>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</si>
  <si>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</si>
  <si>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</si>
  <si>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</si>
  <si>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</si>
  <si>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</si>
  <si>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</si>
  <si>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</si>
  <si>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</si>
  <si>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</si>
  <si>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</si>
  <si>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</si>
  <si>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</si>
  <si>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</si>
  <si>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</si>
  <si>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</si>
  <si>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</si>
  <si>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</si>
  <si>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</si>
  <si>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</si>
  <si>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</si>
  <si>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</si>
  <si>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</si>
  <si>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</si>
  <si>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</si>
  <si>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</si>
  <si>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</si>
  <si>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</si>
  <si>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</si>
  <si>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</si>
  <si>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</si>
  <si>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</si>
  <si>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</si>
  <si>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</si>
  <si>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</si>
  <si>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</si>
  <si>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</si>
  <si>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</si>
  <si>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</si>
  <si>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</si>
  <si>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</si>
  <si>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</si>
  <si>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</si>
  <si>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</si>
  <si>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</si>
  <si>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</si>
  <si>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</si>
  <si>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</si>
  <si>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</si>
  <si>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</si>
  <si>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</si>
  <si>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</si>
  <si>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</si>
  <si>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</si>
  <si>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</si>
  <si>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</si>
  <si>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</si>
  <si>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</si>
  <si>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</si>
  <si>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</si>
  <si>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</si>
  <si>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</si>
  <si>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</si>
  <si>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</si>
  <si>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</si>
  <si>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</si>
  <si>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</si>
  <si>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</si>
  <si>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</si>
  <si>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</si>
  <si>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</si>
  <si>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</si>
  <si>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</si>
  <si>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</si>
  <si>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</si>
  <si>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</si>
  <si>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</si>
  <si>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</si>
  <si>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</si>
  <si>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</si>
  <si>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</si>
  <si>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</si>
  <si>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</si>
  <si>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</si>
  <si>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</si>
  <si>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</si>
  <si>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</si>
  <si>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</si>
  <si>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</si>
  <si>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</si>
  <si>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</si>
  <si>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</si>
  <si>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</si>
  <si>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</si>
  <si>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</si>
  <si>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</si>
  <si>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</si>
  <si>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</si>
  <si>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</si>
  <si>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</si>
  <si>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</si>
  <si>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</si>
  <si>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</si>
  <si>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</si>
  <si>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</si>
  <si>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</si>
  <si>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</si>
  <si>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</si>
  <si>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</si>
  <si>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</si>
  <si>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</si>
  <si>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</si>
  <si>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</si>
  <si>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</si>
  <si>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</si>
  <si>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</si>
  <si>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</si>
  <si>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</si>
  <si>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</si>
  <si>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</si>
  <si>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</si>
  <si>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</si>
  <si>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</si>
  <si>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</si>
  <si>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</si>
  <si>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</si>
  <si>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</si>
  <si>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</si>
  <si>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</si>
  <si>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</si>
  <si>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</si>
  <si>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</si>
  <si>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</si>
  <si>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</si>
  <si>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</si>
  <si>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</si>
  <si>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</si>
  <si>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</si>
  <si>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</si>
  <si>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</si>
  <si>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</si>
  <si>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</si>
  <si>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</si>
  <si>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</si>
  <si>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</si>
  <si>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</si>
  <si>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</si>
  <si>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</si>
  <si>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</si>
  <si>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</si>
  <si>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</si>
  <si>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</si>
  <si>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</si>
  <si>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</si>
  <si>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</si>
  <si>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</si>
  <si>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</si>
  <si>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</si>
  <si>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</si>
  <si>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</si>
  <si>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</si>
  <si>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</si>
  <si>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</si>
  <si>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</si>
  <si>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</si>
  <si>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</si>
  <si>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</si>
  <si>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</si>
  <si>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</si>
  <si>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</si>
  <si>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</si>
  <si>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</si>
  <si>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</si>
  <si>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</si>
  <si>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</si>
  <si>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</si>
  <si>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</si>
  <si>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</si>
  <si>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</si>
  <si>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</si>
  <si>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</si>
  <si>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</si>
  <si>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</si>
  <si>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</si>
  <si>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</si>
  <si>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</si>
  <si>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</si>
  <si>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</si>
  <si>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</si>
  <si>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</si>
  <si>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</si>
  <si>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</si>
  <si>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</si>
  <si>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</si>
  <si>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</si>
  <si>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</si>
  <si>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</si>
  <si>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</si>
  <si>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</si>
  <si>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</si>
  <si>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</si>
  <si>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</si>
  <si>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</si>
  <si>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</si>
  <si>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</si>
  <si>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</si>
  <si>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</si>
  <si>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</si>
  <si>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</si>
  <si>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</si>
  <si>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</si>
  <si>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</si>
  <si>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</si>
  <si>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</si>
  <si>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</si>
  <si>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</si>
  <si>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</si>
  <si>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</si>
  <si>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</si>
  <si>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</si>
  <si>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</si>
  <si>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</si>
  <si>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</si>
  <si>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</si>
  <si>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</si>
  <si>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</si>
  <si>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</si>
  <si>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</si>
  <si>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</si>
  <si>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</si>
  <si>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</si>
  <si>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</si>
  <si>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</si>
  <si>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</si>
  <si>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</si>
  <si>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</si>
  <si>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</si>
  <si>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</si>
  <si>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</si>
  <si>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</si>
  <si>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</si>
  <si>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</si>
  <si>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</si>
  <si>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</si>
  <si>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</si>
  <si>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</si>
  <si>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</si>
  <si>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</si>
  <si>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</si>
  <si>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</si>
  <si>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</si>
  <si>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</si>
  <si>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</si>
  <si>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</si>
  <si>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</si>
  <si>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</si>
  <si>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</si>
  <si>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</si>
  <si>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</si>
  <si>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</si>
  <si>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</si>
  <si>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</si>
  <si>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</si>
  <si>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</si>
  <si>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</si>
  <si>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</si>
  <si>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</si>
  <si>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</si>
  <si>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</si>
  <si>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</si>
  <si>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</si>
  <si>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</si>
  <si>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</si>
  <si>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</si>
  <si>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</si>
  <si>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</si>
  <si>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</si>
  <si>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</si>
  <si>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</si>
  <si>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</si>
  <si>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</si>
  <si>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</si>
  <si>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</si>
  <si>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</si>
  <si>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</si>
  <si>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</si>
  <si>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</si>
  <si>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</si>
  <si>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</si>
  <si>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</si>
  <si>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</si>
  <si>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</si>
  <si>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</si>
  <si>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</si>
  <si>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</si>
  <si>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</si>
  <si>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</si>
  <si>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</si>
  <si>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</si>
  <si>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</si>
  <si>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</si>
  <si>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</si>
  <si>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</si>
  <si>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</si>
  <si>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</si>
  <si>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</si>
  <si>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</si>
  <si>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</si>
  <si>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</si>
  <si>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</si>
  <si>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</si>
  <si>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</si>
  <si>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</si>
  <si>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</si>
  <si>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</si>
  <si>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</si>
  <si>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</si>
  <si>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</si>
  <si>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</si>
  <si>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</si>
  <si>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</si>
  <si>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</si>
  <si>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</si>
  <si>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</si>
  <si>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</si>
  <si>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</si>
  <si>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</si>
  <si>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</si>
  <si>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</si>
  <si>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</si>
  <si>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</si>
  <si>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</si>
  <si>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</si>
  <si>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</si>
  <si>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</si>
  <si>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</si>
  <si>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</si>
  <si>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</si>
  <si>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</si>
  <si>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</si>
  <si>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</si>
  <si>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</si>
  <si>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</si>
  <si>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</si>
  <si>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</si>
  <si>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</si>
  <si>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</si>
  <si>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</si>
  <si>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</si>
  <si>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</si>
  <si>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</si>
  <si>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</si>
  <si>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</si>
  <si>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</si>
  <si>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</si>
  <si>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</si>
  <si>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</si>
  <si>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</si>
  <si>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</si>
  <si>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</si>
  <si>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</si>
  <si>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</si>
  <si>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</si>
  <si>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</si>
  <si>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</si>
  <si>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</si>
  <si>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</si>
  <si>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</si>
  <si>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</si>
  <si>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</si>
  <si>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</si>
  <si>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</si>
  <si>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</si>
  <si>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</si>
  <si>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</si>
  <si>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</si>
  <si>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</si>
  <si>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</si>
  <si>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</si>
  <si>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</si>
  <si>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</si>
  <si>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</si>
  <si>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</si>
  <si>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</si>
  <si>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</si>
  <si>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</si>
  <si>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</si>
  <si>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</si>
  <si>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</si>
  <si>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</si>
  <si>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</si>
  <si>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</si>
  <si>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</si>
  <si>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</si>
  <si>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</si>
  <si>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</si>
  <si>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</si>
  <si>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</si>
  <si>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</si>
  <si>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</si>
  <si>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</si>
  <si>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</si>
  <si>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</si>
  <si>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</si>
  <si>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</si>
  <si>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</si>
  <si>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</si>
  <si>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</si>
  <si>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</si>
  <si>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</si>
  <si>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</si>
  <si>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</si>
  <si>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</si>
  <si>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</si>
  <si>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</si>
  <si>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</si>
  <si>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</si>
  <si>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</si>
  <si>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</si>
  <si>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</si>
  <si>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</si>
  <si>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</si>
  <si>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</si>
  <si>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</si>
  <si>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</si>
  <si>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</si>
  <si>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</si>
  <si>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</si>
  <si>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</si>
  <si>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</si>
  <si>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</si>
  <si>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</si>
  <si>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</si>
  <si>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</si>
  <si>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</si>
  <si>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</si>
  <si>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</si>
  <si>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</si>
  <si>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</si>
  <si>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</si>
  <si>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</si>
  <si>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</si>
  <si>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</si>
  <si>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</si>
  <si>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</si>
  <si>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</si>
  <si>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</si>
  <si>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</si>
  <si>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</si>
  <si>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</si>
  <si>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</si>
  <si>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</si>
  <si>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</si>
  <si>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</si>
  <si>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</si>
  <si>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</si>
  <si>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</si>
  <si>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</si>
  <si>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</si>
  <si>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</si>
  <si>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</si>
  <si>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</si>
  <si>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</si>
  <si>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</si>
  <si>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</si>
  <si>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</si>
  <si>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</si>
  <si>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</si>
  <si>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</si>
  <si>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</si>
  <si>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</si>
  <si>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</si>
  <si>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</si>
  <si>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</si>
  <si>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</si>
  <si>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</si>
  <si>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</si>
  <si>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</si>
  <si>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</si>
  <si>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</si>
  <si>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</si>
  <si>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</si>
  <si>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</si>
  <si>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</si>
  <si>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</si>
  <si>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</si>
  <si>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</si>
  <si>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</si>
  <si>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</si>
  <si>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</si>
  <si>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</si>
  <si>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</si>
  <si>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</si>
  <si>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</si>
  <si>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</si>
  <si>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</si>
  <si>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</si>
  <si>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</si>
  <si>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</si>
  <si>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</si>
  <si>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</si>
  <si>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</si>
  <si>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</si>
  <si>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</si>
  <si>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</si>
  <si>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</si>
  <si>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</si>
  <si>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</si>
  <si>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</si>
  <si>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</si>
  <si>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</si>
  <si>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</si>
  <si>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</si>
  <si>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</si>
  <si>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</si>
  <si>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</si>
  <si>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</si>
  <si>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</si>
  <si>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</si>
  <si>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</si>
  <si>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</si>
  <si>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</si>
  <si>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</si>
  <si>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</si>
  <si>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</si>
  <si>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</si>
  <si>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</si>
  <si>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</si>
  <si>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</si>
  <si>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</si>
  <si>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</si>
  <si>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</si>
  <si>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</si>
  <si>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</si>
  <si>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</si>
  <si>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</si>
  <si>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</si>
  <si>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</si>
  <si>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</si>
  <si>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</si>
  <si>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</si>
  <si>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</si>
  <si>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</si>
  <si>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</si>
  <si>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</si>
  <si>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</si>
  <si>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</si>
  <si>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</si>
  <si>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</si>
  <si>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</si>
  <si>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</si>
  <si>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</si>
  <si>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</si>
  <si>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</si>
  <si>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</si>
  <si>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</si>
  <si>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</si>
  <si>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</si>
  <si>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</si>
  <si>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</si>
  <si>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</si>
  <si>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</si>
  <si>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</si>
  <si>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</si>
  <si>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</si>
  <si>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</si>
  <si>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</si>
  <si>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</si>
  <si>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</si>
  <si>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</si>
  <si>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</si>
  <si>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</si>
  <si>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</si>
  <si>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</si>
  <si>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</si>
  <si>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</si>
  <si>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</si>
  <si>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</si>
  <si>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</si>
  <si>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</si>
  <si>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</si>
  <si>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</si>
  <si>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</si>
  <si>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</si>
  <si>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</si>
  <si>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</si>
  <si>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</si>
  <si>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</si>
  <si>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</si>
  <si>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</si>
  <si>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</si>
  <si>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</si>
  <si>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</si>
  <si>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</si>
  <si>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</si>
  <si>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</si>
  <si>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</si>
  <si>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</si>
  <si>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</si>
  <si>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</si>
  <si>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</si>
  <si>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</si>
  <si>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</si>
  <si>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</si>
  <si>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</si>
  <si>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</si>
  <si>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</si>
  <si>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</si>
  <si>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</si>
  <si>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</si>
  <si>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</si>
  <si>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</si>
  <si>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</si>
  <si>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</si>
  <si>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</si>
  <si>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</si>
  <si>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</si>
  <si>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</si>
  <si>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</si>
  <si>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</si>
  <si>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</si>
  <si>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</si>
  <si>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</si>
  <si>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</si>
  <si>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</si>
  <si>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</si>
  <si>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</si>
  <si>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</si>
  <si>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</si>
  <si>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</si>
  <si>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</si>
  <si>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</si>
  <si>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</si>
  <si>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</si>
  <si>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</si>
  <si>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</si>
  <si>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</si>
  <si>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</si>
  <si>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</si>
  <si>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</si>
  <si>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</si>
  <si>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</si>
  <si>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</si>
  <si>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</si>
  <si>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</si>
  <si>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</si>
  <si>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</si>
  <si>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</si>
  <si>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</si>
  <si>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</si>
  <si>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</si>
  <si>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</si>
  <si>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</si>
  <si>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</si>
  <si>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</si>
  <si>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</si>
  <si>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</si>
  <si>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</si>
  <si>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</si>
  <si>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</si>
  <si>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</si>
  <si>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</si>
  <si>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</si>
  <si>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</si>
  <si>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</si>
  <si>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</si>
  <si>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</si>
  <si>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</si>
  <si>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</si>
  <si>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</si>
  <si>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</si>
  <si>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</si>
  <si>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</si>
  <si>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</si>
  <si>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</si>
  <si>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</si>
  <si>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</si>
  <si>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</si>
  <si>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</si>
  <si>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</si>
  <si>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</si>
  <si>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</si>
  <si>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</si>
  <si>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</si>
  <si>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</si>
  <si>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</si>
  <si>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</si>
  <si>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</si>
  <si>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</si>
  <si>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</si>
  <si>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</si>
  <si>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</si>
  <si>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</si>
  <si>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</si>
  <si>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</si>
  <si>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</si>
  <si>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</si>
  <si>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</si>
  <si>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</si>
  <si>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</si>
  <si>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</si>
  <si>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</si>
  <si>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</si>
  <si>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</si>
  <si>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</si>
  <si>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</si>
  <si>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</si>
  <si>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</si>
  <si>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</si>
  <si>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</si>
  <si>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</si>
  <si>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</si>
  <si>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</si>
  <si>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</si>
  <si>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</si>
  <si>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</si>
  <si>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</si>
  <si>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</si>
  <si>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</si>
  <si>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</si>
  <si>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</si>
  <si>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</si>
  <si>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</si>
  <si>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</si>
  <si>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</si>
  <si>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</si>
  <si>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</si>
  <si>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</si>
  <si>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</si>
  <si>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</si>
  <si>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</si>
  <si>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</si>
  <si>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</si>
  <si>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</si>
  <si>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</si>
  <si>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</si>
  <si>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</si>
  <si>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</si>
  <si>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</si>
  <si>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</si>
  <si>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</si>
  <si>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</si>
  <si>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</si>
  <si>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</si>
  <si>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</si>
  <si>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</si>
  <si>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</si>
  <si>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</si>
  <si>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</si>
  <si>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</si>
  <si>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</si>
  <si>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</si>
  <si>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</si>
  <si>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</si>
  <si>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</si>
  <si>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</si>
  <si>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</si>
  <si>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</si>
  <si>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</si>
  <si>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</si>
  <si>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</si>
  <si>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</si>
  <si>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</si>
  <si>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</si>
  <si>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</si>
  <si>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</si>
  <si>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</si>
  <si>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</si>
  <si>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</si>
  <si>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</si>
  <si>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</si>
  <si>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</si>
  <si>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</si>
  <si>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</si>
  <si>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</si>
  <si>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</si>
  <si>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</si>
  <si>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</si>
  <si>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</si>
  <si>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</si>
  <si>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</si>
  <si>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</si>
  <si>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</si>
  <si>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</si>
  <si>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</si>
  <si>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</si>
  <si>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</si>
  <si>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</si>
  <si>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</si>
  <si>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</si>
  <si>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</si>
  <si>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</si>
  <si>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</si>
  <si>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</si>
  <si>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</si>
  <si>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</si>
  <si>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</si>
  <si>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</si>
  <si>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</si>
  <si>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</si>
  <si>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</si>
  <si>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</si>
  <si>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</si>
  <si>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</si>
  <si>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</si>
  <si>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</si>
  <si>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</si>
  <si>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</si>
  <si>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</si>
  <si>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</si>
  <si>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</si>
  <si>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</si>
  <si>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</si>
  <si>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</si>
  <si>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</si>
  <si>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</si>
  <si>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</si>
  <si>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</si>
  <si>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</si>
  <si>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</si>
  <si>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</si>
  <si>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</si>
  <si>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</si>
  <si>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</si>
  <si>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</si>
  <si>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</si>
  <si>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</si>
  <si>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</si>
  <si>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</si>
  <si>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</si>
  <si>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</si>
  <si>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</si>
  <si>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</si>
  <si>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</si>
  <si>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</si>
  <si>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</si>
  <si>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</si>
  <si>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</si>
  <si>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</si>
  <si>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</si>
  <si>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</si>
  <si>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</si>
  <si>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</si>
  <si>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</si>
  <si>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</si>
  <si>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</si>
  <si>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</si>
  <si>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</si>
  <si>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</si>
  <si>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</si>
  <si>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</si>
  <si>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</si>
  <si>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</si>
  <si>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</si>
  <si>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</si>
  <si>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</si>
  <si>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</si>
  <si>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</si>
  <si>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</si>
  <si>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</si>
  <si>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</si>
  <si>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</si>
  <si>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</si>
  <si>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</si>
  <si>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</si>
  <si>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</si>
  <si>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</si>
  <si>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</si>
  <si>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</si>
  <si>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</si>
  <si>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</si>
  <si>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</si>
  <si>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</si>
  <si>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</si>
  <si>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</si>
  <si>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</si>
  <si>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</si>
  <si>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</si>
  <si>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</si>
  <si>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</si>
  <si>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</si>
  <si>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</si>
  <si>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</si>
  <si>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</si>
  <si>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</si>
  <si>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</si>
  <si>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</si>
  <si>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</si>
  <si>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</si>
  <si>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</si>
  <si>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</si>
  <si>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</si>
  <si>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</si>
  <si>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</si>
  <si>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</si>
  <si>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</si>
  <si>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</si>
  <si>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</si>
  <si>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</si>
  <si>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</si>
  <si>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</si>
  <si>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</si>
  <si>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</si>
  <si>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</si>
  <si>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</si>
  <si>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</si>
  <si>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</si>
  <si>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</si>
  <si>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</si>
  <si>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</si>
  <si>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</si>
  <si>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</si>
  <si>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</si>
  <si>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</si>
  <si>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</si>
  <si>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</si>
  <si>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</si>
  <si>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</si>
  <si>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</si>
  <si>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</si>
  <si>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</si>
  <si>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</si>
  <si>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</si>
  <si>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</si>
  <si>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</si>
  <si>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</si>
  <si>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</si>
  <si>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</si>
  <si>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</si>
  <si>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</si>
  <si>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</si>
  <si>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</si>
  <si>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</si>
  <si>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</si>
  <si>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</si>
  <si>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</si>
  <si>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</si>
  <si>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</si>
  <si>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</si>
  <si>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</si>
  <si>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</si>
  <si>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</si>
  <si>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</si>
  <si>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</si>
  <si>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</si>
  <si>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</si>
  <si>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</si>
  <si>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</si>
  <si>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</si>
  <si>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</si>
  <si>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</si>
  <si>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</si>
  <si>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</si>
  <si>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</si>
  <si>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</si>
  <si>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</si>
  <si>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</si>
  <si>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</si>
  <si>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</si>
  <si>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</si>
  <si>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</si>
  <si>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</si>
  <si>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</si>
  <si>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</si>
  <si>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</si>
  <si>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</si>
  <si>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</si>
  <si>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</si>
  <si>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</si>
  <si>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</si>
  <si>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</si>
  <si>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</si>
  <si>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</si>
  <si>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</si>
  <si>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</si>
  <si>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</si>
  <si>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</si>
  <si>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</si>
  <si>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</si>
  <si>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</si>
  <si>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</si>
  <si>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</si>
  <si>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</si>
  <si>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</si>
  <si>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</si>
  <si>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</si>
  <si>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</si>
  <si>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</si>
  <si>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</si>
  <si>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</si>
  <si>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</si>
  <si>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</si>
  <si>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</si>
  <si>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</si>
  <si>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</si>
  <si>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</si>
  <si>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</si>
  <si>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</si>
  <si>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</si>
  <si>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</si>
  <si>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</si>
  <si>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</si>
  <si>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</si>
  <si>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</si>
  <si>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</si>
  <si>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</si>
  <si>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</si>
  <si>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</si>
  <si>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</si>
  <si>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</si>
  <si>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</si>
  <si>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</si>
  <si>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</si>
  <si>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</si>
  <si>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</si>
  <si>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</si>
  <si>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</si>
  <si>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</si>
  <si>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</si>
  <si>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</si>
  <si>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</si>
  <si>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</si>
  <si>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</si>
  <si>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</si>
  <si>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</si>
  <si>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</si>
  <si>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</si>
  <si>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</si>
  <si>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</si>
  <si>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</si>
  <si>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</si>
  <si>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</si>
  <si>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</si>
  <si>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</si>
  <si>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</si>
  <si>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</si>
  <si>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</si>
  <si>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</si>
  <si>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</si>
  <si>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</si>
  <si>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</si>
  <si>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</si>
  <si>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</si>
  <si>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</si>
  <si>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</si>
  <si>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</si>
  <si>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</si>
  <si>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</si>
  <si>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</si>
  <si>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</si>
  <si>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</si>
  <si>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</si>
  <si>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</si>
  <si>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</si>
  <si>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</si>
  <si>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</si>
  <si>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</si>
  <si>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</si>
  <si>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</si>
  <si>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</si>
  <si>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</si>
  <si>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</si>
  <si>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</si>
  <si>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</si>
  <si>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</si>
  <si>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</si>
  <si>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</si>
  <si>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</si>
  <si>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</si>
  <si>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</si>
  <si>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</si>
  <si>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</si>
  <si>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</si>
  <si>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</si>
  <si>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</si>
  <si>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</si>
  <si>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</si>
  <si>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</si>
  <si>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</si>
  <si>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</si>
  <si>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</si>
  <si>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</si>
  <si>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</si>
  <si>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</si>
  <si>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</si>
  <si>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</si>
  <si>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</si>
  <si>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</si>
  <si>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</si>
  <si>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</si>
  <si>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</si>
  <si>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</si>
  <si>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</si>
  <si>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</si>
  <si>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</si>
  <si>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</si>
  <si>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</si>
  <si>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</si>
  <si>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</si>
  <si>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</si>
  <si>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</si>
  <si>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</si>
  <si>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</si>
  <si>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</si>
  <si>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</si>
  <si>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</si>
  <si>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</si>
  <si>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</si>
  <si>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</si>
  <si>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</si>
  <si>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</si>
  <si>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</si>
  <si>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</si>
  <si>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</si>
  <si>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</si>
  <si>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</si>
  <si>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</si>
  <si>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</si>
  <si>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</si>
  <si>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</si>
  <si>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</si>
  <si>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</si>
  <si>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</si>
  <si>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</si>
  <si>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</si>
  <si>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</si>
  <si>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</si>
  <si>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</si>
  <si>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</si>
  <si>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</si>
  <si>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</si>
  <si>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</si>
  <si>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</si>
  <si>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</si>
  <si>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</si>
  <si>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</si>
  <si>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</si>
  <si>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</si>
  <si>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</si>
  <si>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</si>
  <si>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</si>
  <si>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</si>
  <si>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</si>
  <si>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</si>
  <si>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</si>
  <si>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</si>
  <si>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</si>
  <si>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</si>
  <si>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</si>
  <si>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</si>
  <si>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</si>
  <si>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</si>
  <si>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</si>
  <si>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</si>
  <si>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</si>
  <si>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</si>
  <si>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</si>
  <si>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</si>
  <si>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</si>
  <si>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</si>
  <si>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</si>
  <si>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</si>
  <si>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</si>
  <si>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</si>
  <si>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</si>
  <si>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</si>
  <si>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</si>
  <si>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</si>
  <si>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</si>
  <si>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</si>
  <si>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</si>
  <si>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</si>
  <si>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</si>
  <si>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</si>
  <si>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</si>
  <si>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</si>
  <si>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</si>
  <si>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</si>
  <si>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</si>
  <si>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</si>
  <si>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</si>
  <si>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</si>
  <si>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</si>
  <si>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</si>
  <si>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</si>
  <si>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</si>
  <si>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</si>
  <si>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</si>
  <si>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</si>
  <si>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</si>
  <si>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</si>
  <si>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</si>
  <si>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</si>
  <si>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</si>
  <si>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</si>
  <si>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</si>
  <si>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</si>
  <si>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</si>
  <si>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</si>
  <si>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</si>
  <si>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</si>
  <si>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</si>
  <si>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</si>
  <si>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</si>
  <si>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</si>
  <si>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</si>
  <si>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</si>
  <si>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</si>
  <si>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</si>
  <si>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</si>
  <si>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</si>
  <si>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</si>
  <si>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</si>
  <si>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</si>
  <si>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</si>
  <si>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</si>
  <si>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</si>
  <si>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</si>
  <si>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</si>
  <si>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</si>
  <si>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</si>
  <si>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</si>
  <si>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</si>
  <si>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</si>
  <si>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</si>
  <si>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</si>
  <si>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</si>
  <si>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</si>
  <si>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</si>
  <si>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</si>
  <si>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</si>
  <si>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</si>
  <si>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</si>
  <si>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</si>
  <si>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</si>
  <si>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</si>
  <si>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</si>
  <si>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</si>
  <si>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</si>
  <si>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</si>
  <si>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</si>
  <si>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</si>
  <si>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</si>
  <si>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</si>
  <si>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</si>
  <si>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</si>
  <si>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</si>
  <si>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</si>
  <si>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</si>
  <si>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</si>
  <si>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</si>
  <si>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</si>
  <si>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</si>
  <si>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</si>
  <si>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</si>
  <si>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</si>
  <si>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</si>
  <si>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</si>
  <si>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</si>
  <si>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</si>
  <si>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</si>
  <si>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</si>
  <si>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</si>
  <si>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</si>
  <si>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</si>
  <si>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</si>
  <si>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</si>
  <si>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</si>
  <si>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</si>
  <si>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</si>
  <si>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</si>
  <si>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</si>
  <si>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</si>
  <si>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</si>
  <si>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</si>
  <si>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</si>
  <si>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</si>
  <si>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</si>
  <si>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</si>
  <si>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</si>
  <si>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</si>
  <si>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</si>
  <si>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</si>
  <si>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</si>
  <si>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</si>
  <si>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</si>
  <si>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</si>
  <si>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</si>
  <si>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</si>
  <si>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</si>
  <si>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</si>
  <si>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</si>
  <si>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</si>
  <si>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</si>
  <si>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</si>
  <si>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</si>
  <si>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</si>
  <si>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</si>
  <si>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</si>
  <si>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</si>
  <si>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</si>
  <si>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</si>
  <si>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</si>
  <si>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</si>
  <si>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</si>
  <si>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</si>
  <si>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</si>
  <si>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</si>
  <si>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</si>
  <si>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</si>
  <si>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</si>
  <si>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</si>
  <si>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</si>
  <si>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</si>
  <si>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</si>
  <si>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</si>
  <si>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</si>
  <si>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</si>
  <si>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</si>
  <si>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</si>
  <si>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</si>
  <si>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</si>
  <si>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</si>
  <si>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</si>
  <si>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</si>
  <si>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</si>
  <si>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</si>
  <si>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</si>
  <si>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</si>
  <si>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</si>
  <si>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</si>
  <si>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</si>
  <si>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</si>
  <si>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</si>
  <si>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</si>
  <si>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</si>
  <si>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</si>
  <si>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</si>
  <si>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</si>
  <si>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</si>
  <si>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</si>
  <si>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</si>
  <si>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</si>
  <si>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</si>
  <si>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</si>
  <si>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</si>
  <si>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</si>
  <si>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</si>
  <si>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</si>
  <si>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</si>
  <si>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</si>
  <si>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</si>
  <si>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</si>
  <si>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</si>
  <si>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</si>
  <si>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</si>
  <si>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</si>
  <si>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</si>
  <si>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</si>
  <si>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</si>
  <si>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</si>
  <si>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</si>
  <si>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</si>
  <si>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</si>
  <si>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</si>
  <si>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</si>
  <si>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</si>
  <si>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</si>
  <si>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</si>
  <si>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</si>
  <si>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</si>
  <si>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</si>
  <si>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</si>
  <si>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</si>
  <si>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</si>
  <si>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</si>
  <si>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</si>
  <si>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</si>
  <si>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</si>
  <si>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</si>
  <si>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</si>
  <si>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</si>
  <si>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</si>
  <si>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</si>
  <si>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</si>
  <si>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</si>
  <si>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</si>
  <si>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</si>
  <si>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</si>
  <si>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</si>
  <si>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</si>
  <si>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</si>
  <si>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</si>
  <si>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</si>
  <si>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</si>
  <si>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</si>
  <si>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</si>
  <si>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</si>
  <si>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</si>
  <si>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</si>
  <si>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</si>
  <si>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</si>
  <si>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</si>
  <si>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</si>
  <si>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</si>
  <si>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</si>
  <si>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</si>
  <si>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</si>
  <si>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</si>
  <si>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</si>
  <si>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</si>
  <si>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</si>
  <si>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</si>
  <si>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</si>
  <si>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</si>
  <si>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</si>
  <si>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</si>
  <si>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</si>
  <si>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</si>
  <si>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</si>
  <si>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</si>
  <si>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</si>
  <si>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</si>
  <si>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</si>
  <si>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</si>
  <si>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</si>
  <si>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</si>
  <si>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</si>
  <si>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</si>
  <si>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</si>
  <si>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</si>
  <si>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</si>
  <si>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</si>
  <si>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</si>
  <si>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</si>
  <si>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</si>
  <si>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</si>
  <si>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</si>
  <si>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</si>
  <si>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</si>
  <si>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</si>
  <si>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</si>
  <si>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</si>
  <si>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</si>
  <si>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</si>
  <si>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</si>
  <si>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</si>
  <si>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</si>
  <si>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</si>
  <si>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</si>
  <si>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</si>
  <si>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</si>
  <si>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</si>
  <si>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</si>
  <si>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</si>
  <si>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</si>
  <si>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</si>
  <si>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</si>
  <si>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</si>
  <si>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</si>
  <si>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</si>
  <si>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</si>
  <si>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</si>
  <si>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</si>
  <si>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</si>
  <si>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</si>
  <si>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</si>
  <si>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</si>
  <si>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</si>
  <si>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</si>
  <si>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</si>
  <si>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</si>
  <si>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</si>
  <si>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</si>
  <si>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</si>
  <si>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</si>
  <si>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</si>
  <si>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</si>
  <si>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</si>
  <si>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</si>
  <si>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</si>
  <si>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</si>
  <si>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</si>
  <si>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</si>
  <si>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</si>
  <si>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</si>
  <si>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</si>
  <si>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</si>
  <si>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</si>
  <si>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</si>
  <si>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</si>
  <si>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</si>
  <si>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</si>
  <si>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</si>
  <si>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</si>
  <si>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</si>
  <si>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</si>
  <si>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</si>
  <si>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</si>
  <si>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</si>
  <si>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</si>
  <si>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</si>
  <si>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</si>
  <si>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</si>
  <si>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</si>
  <si>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</si>
  <si>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</si>
  <si>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</si>
  <si>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</si>
  <si>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</si>
  <si>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</si>
  <si>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</si>
  <si>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</si>
  <si>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</si>
  <si>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</si>
  <si>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</si>
  <si>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</si>
  <si>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</si>
  <si>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</si>
  <si>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</si>
  <si>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</si>
  <si>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</si>
  <si>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</si>
  <si>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</si>
  <si>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</si>
  <si>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</si>
  <si>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</si>
  <si>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</si>
  <si>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</si>
  <si>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</si>
  <si>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</si>
  <si>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</si>
  <si>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</si>
  <si>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</si>
  <si>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</si>
  <si>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</si>
  <si>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</si>
  <si>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</si>
  <si>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</si>
  <si>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</si>
  <si>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</si>
  <si>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</si>
  <si>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</si>
  <si>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</si>
  <si>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</si>
  <si>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</si>
  <si>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</si>
  <si>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</si>
  <si>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</si>
  <si>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</si>
  <si>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</si>
  <si>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</si>
  <si>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</si>
  <si>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</si>
  <si>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</si>
  <si>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</si>
  <si>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</si>
  <si>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</si>
  <si>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</si>
  <si>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</si>
  <si>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</si>
  <si>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</si>
  <si>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</si>
  <si>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</si>
  <si>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</si>
  <si>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</si>
  <si>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</si>
  <si>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</si>
  <si>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</si>
  <si>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</si>
  <si>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</si>
  <si>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</si>
  <si>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</si>
  <si>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</si>
  <si>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</si>
  <si>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</si>
  <si>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</si>
  <si>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</si>
  <si>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</si>
  <si>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</si>
  <si>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</si>
  <si>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</si>
  <si>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</si>
  <si>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</si>
  <si>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</si>
  <si>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</si>
  <si>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</si>
  <si>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</si>
  <si>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</si>
  <si>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</si>
  <si>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</si>
  <si>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</si>
  <si>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</si>
  <si>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</si>
  <si>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</si>
  <si>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</si>
  <si>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</si>
  <si>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</si>
  <si>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</si>
  <si>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</si>
  <si>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</si>
  <si>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</si>
  <si>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</si>
  <si>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</si>
  <si>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</si>
  <si>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</si>
  <si>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</si>
  <si>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</si>
  <si>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</si>
  <si>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</si>
  <si>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</si>
  <si>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</si>
  <si>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</si>
  <si>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</si>
  <si>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</si>
  <si>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</si>
  <si>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</si>
  <si>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</si>
  <si>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</si>
  <si>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</si>
  <si>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</si>
  <si>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</si>
  <si>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</si>
  <si>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</si>
  <si>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</si>
  <si>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</si>
  <si>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</si>
  <si>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</si>
  <si>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</si>
  <si>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</si>
  <si>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</si>
  <si>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</si>
  <si>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</si>
  <si>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</si>
  <si>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</si>
  <si>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</si>
  <si>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</si>
  <si>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</si>
  <si>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</si>
  <si>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</si>
  <si>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</si>
  <si>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</si>
  <si>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</si>
  <si>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</si>
  <si>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</si>
  <si>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</si>
  <si>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</si>
  <si>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</si>
  <si>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</si>
  <si>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</si>
  <si>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</si>
  <si>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</si>
  <si>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</si>
  <si>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</si>
  <si>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</si>
  <si>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</si>
  <si>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</si>
  <si>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</si>
  <si>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</si>
  <si>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</si>
  <si>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</si>
  <si>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</si>
  <si>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</si>
  <si>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</si>
  <si>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</si>
  <si>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</si>
  <si>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</si>
  <si>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</si>
  <si>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</si>
  <si>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</si>
  <si>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</si>
  <si>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</si>
  <si>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</si>
  <si>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</si>
  <si>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</si>
  <si>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</si>
  <si>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</si>
  <si>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</si>
  <si>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</si>
  <si>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</si>
  <si>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</si>
  <si>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</si>
  <si>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</si>
  <si>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</si>
  <si>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</si>
  <si>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</si>
  <si>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</si>
  <si>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</si>
  <si>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</si>
  <si>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</si>
  <si>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</si>
  <si>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</si>
  <si>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</si>
  <si>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</si>
  <si>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</si>
  <si>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</si>
  <si>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</si>
  <si>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</si>
  <si>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</si>
  <si>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</si>
  <si>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</si>
  <si>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</si>
  <si>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</si>
  <si>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</si>
  <si>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</si>
  <si>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</si>
  <si>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</si>
  <si>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</si>
  <si>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</si>
  <si>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</si>
  <si>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</si>
  <si>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</si>
  <si>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</si>
  <si>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</si>
  <si>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</si>
  <si>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</si>
  <si>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</si>
  <si>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</si>
  <si>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</si>
  <si>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</si>
  <si>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</si>
  <si>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</si>
  <si>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</si>
  <si>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</si>
  <si>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</si>
  <si>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</si>
  <si>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</si>
  <si>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</si>
  <si>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</si>
  <si>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</si>
  <si>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</si>
  <si>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</si>
  <si>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</si>
  <si>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</si>
  <si>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</si>
  <si>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</si>
  <si>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</si>
  <si>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</si>
  <si>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</si>
  <si>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</si>
  <si>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</si>
  <si>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</si>
  <si>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</si>
  <si>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</si>
  <si>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</si>
  <si>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</si>
  <si>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</si>
  <si>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</si>
  <si>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</si>
  <si>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</si>
  <si>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</si>
  <si>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</si>
  <si>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</si>
  <si>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</si>
  <si>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</si>
  <si>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</si>
  <si>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</si>
  <si>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</si>
  <si>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</si>
  <si>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</si>
  <si>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</si>
  <si>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</si>
  <si>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</si>
  <si>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</si>
  <si>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</si>
  <si>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</si>
  <si>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</si>
  <si>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</si>
  <si>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</si>
  <si>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</si>
  <si>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</si>
  <si>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</si>
  <si>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</si>
  <si>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</si>
  <si>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</si>
  <si>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</si>
  <si>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</si>
  <si>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</si>
  <si>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</si>
  <si>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</si>
  <si>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</si>
  <si>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</si>
  <si>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</si>
  <si>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</si>
  <si>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</si>
  <si>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</si>
  <si>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</si>
  <si>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</si>
  <si>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</si>
  <si>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</si>
  <si>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</si>
  <si>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</si>
  <si>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</si>
  <si>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</si>
  <si>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</si>
  <si>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</si>
  <si>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</si>
  <si>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</si>
  <si>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</si>
  <si>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</si>
  <si>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</si>
  <si>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</si>
  <si>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</si>
  <si>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</si>
  <si>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</si>
  <si>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</si>
  <si>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</si>
  <si>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</si>
  <si>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</si>
  <si>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</si>
  <si>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</si>
  <si>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</si>
  <si>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</si>
  <si>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</si>
  <si>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</si>
  <si>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</si>
  <si>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</si>
  <si>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</si>
  <si>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</si>
  <si>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</si>
  <si>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</si>
  <si>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</si>
  <si>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</si>
  <si>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</si>
  <si>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</si>
  <si>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</si>
  <si>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</si>
  <si>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</si>
  <si>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</si>
  <si>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</si>
  <si>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</si>
  <si>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</si>
  <si>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</si>
  <si>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</si>
  <si>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</si>
  <si>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</si>
  <si>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</si>
  <si>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</si>
  <si>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</si>
  <si>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</si>
  <si>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</si>
  <si>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</si>
  <si>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</si>
  <si>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</si>
  <si>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</si>
  <si>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</si>
  <si>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</si>
  <si>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</si>
  <si>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</si>
  <si>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</si>
  <si>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</si>
  <si>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</si>
  <si>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</si>
  <si>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</si>
  <si>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</si>
  <si>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</si>
  <si>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</si>
  <si>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</si>
  <si>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</si>
  <si>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</si>
  <si>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</si>
  <si>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</si>
  <si>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</si>
  <si>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</si>
  <si>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</si>
  <si>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</si>
  <si>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</si>
  <si>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</si>
  <si>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</si>
  <si>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</si>
  <si>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</si>
  <si>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</si>
  <si>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</si>
  <si>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</si>
  <si>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</si>
  <si>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</si>
  <si>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</si>
  <si>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</si>
  <si>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</si>
  <si>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</si>
  <si>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</si>
  <si>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</si>
  <si>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</si>
  <si>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</si>
  <si>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</si>
  <si>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</si>
  <si>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</si>
  <si>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</si>
  <si>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</si>
  <si>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</si>
  <si>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</si>
  <si>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</si>
  <si>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</si>
  <si>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</si>
  <si>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</si>
  <si>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</si>
  <si>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</si>
  <si>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</si>
  <si>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</si>
  <si>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</si>
  <si>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</si>
  <si>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</si>
  <si>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</si>
  <si>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</si>
  <si>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</si>
  <si>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</si>
  <si>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</si>
  <si>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</si>
  <si>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</si>
  <si>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</si>
  <si>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</si>
  <si>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</si>
  <si>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</si>
  <si>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</si>
  <si>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</si>
  <si>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</si>
  <si>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</si>
  <si>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</si>
  <si>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</si>
  <si>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</si>
  <si>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</si>
  <si>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</si>
  <si>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</si>
  <si>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</si>
  <si>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</si>
  <si>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</si>
  <si>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</si>
  <si>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</si>
  <si>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</si>
  <si>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</si>
  <si>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</si>
  <si>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</si>
  <si>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</si>
  <si>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</si>
  <si>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</si>
  <si>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</si>
  <si>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</si>
  <si>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</si>
  <si>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</si>
  <si>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</si>
  <si>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</si>
  <si>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</si>
  <si>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</si>
  <si>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</si>
  <si>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</si>
  <si>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</si>
  <si>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</si>
  <si>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</si>
  <si>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</si>
  <si>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</si>
  <si>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</si>
  <si>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</si>
  <si>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</si>
  <si>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</si>
  <si>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</si>
  <si>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</si>
  <si>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</si>
  <si>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</si>
  <si>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</si>
  <si>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</si>
  <si>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</si>
  <si>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</si>
  <si>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</si>
  <si>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</si>
  <si>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</si>
  <si>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</si>
  <si>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</si>
  <si>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</si>
  <si>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</si>
  <si>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</si>
  <si>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</si>
  <si>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</si>
  <si>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</si>
  <si>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</si>
  <si>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</si>
  <si>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</si>
  <si>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</si>
  <si>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</si>
  <si>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</si>
  <si>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</si>
  <si>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</si>
  <si>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</si>
  <si>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</si>
  <si>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</si>
  <si>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</si>
  <si>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</si>
  <si>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</si>
  <si>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</si>
  <si>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</si>
  <si>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</si>
  <si>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</si>
  <si>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</si>
  <si>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</si>
  <si>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</si>
  <si>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</si>
  <si>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</si>
  <si>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</si>
  <si>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</si>
  <si>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</si>
  <si>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</si>
  <si>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</si>
  <si>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</si>
  <si>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</si>
  <si>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</si>
  <si>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</si>
  <si>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</si>
  <si>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</si>
  <si>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</si>
  <si>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</si>
  <si>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</si>
  <si>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</si>
  <si>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</si>
  <si>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</si>
  <si>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</si>
  <si>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</si>
  <si>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</si>
  <si>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</si>
  <si>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</si>
  <si>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</si>
  <si>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</si>
  <si>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</si>
  <si>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</si>
  <si>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</si>
  <si>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</si>
  <si>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</si>
  <si>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</si>
  <si>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</si>
  <si>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</si>
  <si>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</si>
  <si>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</si>
  <si>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</si>
  <si>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</si>
  <si>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</si>
  <si>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</si>
  <si>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</si>
  <si>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</si>
  <si>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</si>
  <si>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</si>
  <si>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</si>
  <si>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</si>
  <si>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</si>
  <si>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</si>
  <si>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</si>
  <si>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</si>
  <si>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</si>
  <si>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</si>
  <si>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</si>
  <si>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</si>
  <si>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</si>
  <si>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</si>
  <si>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</si>
  <si>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</si>
  <si>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</si>
  <si>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</si>
  <si>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</si>
  <si>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</si>
  <si>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</si>
  <si>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</si>
  <si>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</si>
  <si>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</si>
  <si>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</si>
  <si>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</si>
  <si>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</si>
  <si>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</si>
  <si>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</si>
  <si>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</si>
  <si>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</si>
  <si>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</si>
  <si>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</si>
  <si>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</si>
  <si>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</si>
  <si>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</si>
  <si>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</si>
  <si>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</si>
  <si>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</si>
  <si>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</si>
  <si>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</si>
  <si>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</si>
  <si>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</si>
  <si>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</si>
  <si>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</si>
  <si>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</si>
  <si>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</si>
  <si>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</si>
  <si>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</si>
  <si>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</si>
  <si>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</si>
  <si>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</si>
  <si>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</si>
  <si>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</si>
  <si>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</si>
  <si>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</si>
  <si>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</si>
  <si>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</si>
  <si>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</si>
  <si>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</si>
  <si>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</si>
  <si>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</si>
  <si>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</si>
  <si>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</si>
  <si>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</si>
  <si>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</si>
  <si>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</si>
  <si>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</si>
  <si>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</si>
  <si>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</si>
  <si>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</si>
  <si>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</si>
  <si>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</si>
  <si>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</si>
  <si>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</si>
  <si>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</si>
  <si>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</si>
  <si>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</si>
  <si>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</si>
  <si>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</si>
  <si>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</si>
  <si>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</si>
  <si>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</si>
  <si>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</si>
  <si>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</si>
  <si>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</si>
  <si>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</si>
  <si>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</si>
  <si>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</si>
  <si>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</si>
  <si>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</si>
  <si>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</si>
  <si>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</si>
  <si>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</si>
  <si>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</si>
  <si>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</si>
  <si>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</si>
  <si>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</si>
  <si>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</si>
  <si>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</si>
  <si>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</si>
  <si>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</si>
  <si>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</si>
  <si>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</si>
  <si>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</si>
  <si>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</si>
  <si>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</si>
  <si>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</si>
  <si>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</si>
  <si>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</si>
  <si>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</si>
  <si>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</si>
  <si>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</si>
  <si>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</si>
  <si>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</si>
  <si>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</si>
  <si>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</si>
  <si>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</si>
  <si>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</si>
  <si>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</si>
  <si>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</si>
  <si>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</si>
  <si>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</si>
  <si>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</si>
  <si>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</si>
  <si>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</si>
  <si>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</si>
  <si>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</si>
  <si>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</si>
  <si>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</si>
  <si>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</si>
  <si>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</si>
  <si>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</si>
  <si>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</si>
  <si>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</si>
  <si>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</si>
  <si>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</si>
  <si>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</si>
  <si>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</si>
  <si>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</si>
  <si>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</si>
  <si>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</si>
  <si>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</si>
  <si>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</si>
  <si>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</si>
  <si>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</si>
  <si>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</si>
  <si>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</si>
  <si>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</si>
  <si>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</si>
  <si>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</si>
  <si>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</si>
  <si>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</si>
  <si>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</si>
  <si>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</si>
  <si>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</si>
  <si>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</si>
  <si>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</si>
  <si>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</si>
  <si>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</si>
  <si>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</si>
  <si>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</si>
  <si>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</si>
  <si>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</si>
  <si>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</si>
  <si>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</si>
  <si>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</si>
  <si>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</si>
  <si>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</si>
  <si>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</si>
  <si>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</si>
  <si>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</si>
  <si>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</si>
  <si>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</si>
  <si>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</si>
  <si>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</si>
  <si>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</si>
  <si>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</si>
  <si>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</si>
  <si>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</si>
  <si>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</si>
  <si>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</si>
  <si>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</si>
  <si>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</si>
  <si>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</si>
  <si>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</si>
  <si>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</si>
  <si>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</si>
  <si>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</si>
  <si>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</si>
  <si>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</si>
  <si>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</si>
  <si>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</si>
  <si>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</si>
  <si>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</si>
  <si>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</si>
  <si>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</si>
  <si>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</si>
  <si>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</si>
  <si>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</si>
  <si>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</si>
  <si>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</si>
  <si>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</si>
  <si>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</si>
  <si>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</si>
  <si>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</si>
  <si>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</si>
  <si>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</si>
  <si>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</si>
  <si>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</si>
  <si>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</si>
  <si>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</si>
  <si>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</si>
  <si>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</si>
  <si>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</si>
  <si>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</si>
  <si>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</si>
  <si>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</si>
  <si>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</si>
  <si>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</si>
  <si>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</si>
  <si>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</si>
  <si>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</si>
  <si>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</si>
  <si>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</si>
  <si>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</si>
  <si>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</si>
  <si>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</si>
  <si>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</si>
  <si>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</si>
  <si>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</si>
  <si>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</si>
  <si>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</si>
  <si>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</si>
  <si>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</si>
  <si>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</si>
  <si>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</si>
  <si>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</si>
  <si>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</si>
  <si>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</si>
  <si>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</si>
  <si>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</si>
  <si>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</si>
  <si>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</si>
  <si>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</si>
  <si>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</si>
  <si>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</si>
  <si>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</si>
  <si>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</si>
  <si>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</si>
  <si>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</si>
  <si>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</si>
  <si>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</si>
  <si>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</si>
  <si>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</si>
  <si>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</si>
  <si>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</si>
  <si>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</si>
  <si>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</si>
  <si>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</si>
  <si>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</si>
  <si>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</si>
  <si>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</si>
  <si>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</si>
  <si>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</si>
  <si>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</si>
  <si>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</si>
  <si>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</si>
  <si>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</si>
  <si>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</si>
  <si>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</si>
  <si>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</si>
  <si>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</si>
  <si>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</si>
  <si>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</si>
  <si>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</si>
  <si>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</si>
  <si>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</si>
  <si>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</si>
  <si>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</si>
  <si>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</si>
  <si>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</si>
  <si>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</si>
  <si>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</si>
  <si>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</si>
  <si>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</si>
  <si>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</si>
  <si>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</si>
  <si>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</si>
  <si>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</si>
  <si>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</si>
  <si>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</si>
  <si>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</si>
  <si>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</si>
  <si>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</si>
  <si>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</si>
  <si>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</si>
  <si>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</si>
  <si>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</si>
  <si>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</si>
  <si>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</si>
  <si>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</si>
  <si>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</si>
  <si>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</si>
  <si>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</si>
  <si>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</si>
  <si>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</si>
  <si>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</si>
  <si>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</si>
  <si>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</si>
  <si>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</si>
  <si>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</si>
  <si>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</si>
  <si>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</si>
  <si>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</si>
  <si>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</si>
  <si>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</si>
  <si>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</si>
  <si>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</si>
  <si>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</si>
  <si>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</si>
  <si>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</si>
  <si>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</si>
  <si>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</si>
  <si>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</si>
  <si>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</si>
  <si>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</si>
  <si>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</si>
  <si>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</si>
  <si>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</si>
  <si>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</si>
  <si>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</si>
  <si>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</si>
  <si>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</si>
  <si>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</si>
  <si>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</si>
  <si>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</si>
  <si>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</si>
  <si>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</si>
  <si>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</si>
  <si>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</si>
  <si>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</si>
  <si>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</si>
  <si>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</si>
  <si>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</si>
  <si>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</si>
  <si>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</si>
  <si>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</si>
  <si>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</si>
  <si>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</si>
  <si>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</si>
  <si>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</si>
  <si>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</si>
  <si>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</si>
  <si>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</si>
  <si>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</si>
  <si>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</si>
  <si>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</si>
  <si>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</si>
  <si>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</si>
  <si>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</si>
  <si>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</si>
  <si>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</si>
  <si>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</si>
  <si>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</si>
  <si>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</si>
  <si>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</si>
  <si>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</si>
  <si>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</si>
  <si>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</si>
  <si>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</si>
  <si>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</si>
  <si>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</si>
  <si>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</si>
  <si>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</si>
  <si>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</si>
  <si>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</si>
  <si>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</si>
  <si>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</si>
  <si>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</si>
  <si>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</si>
  <si>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</si>
  <si>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</si>
  <si>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</si>
  <si>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</si>
  <si>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</si>
  <si>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</si>
  <si>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</si>
  <si>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</si>
  <si>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</si>
  <si>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</si>
  <si>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</si>
  <si>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</si>
  <si>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</si>
  <si>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</si>
  <si>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</si>
  <si>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</si>
  <si>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</si>
  <si>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</si>
  <si>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</si>
  <si>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</si>
  <si>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</si>
  <si>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</si>
  <si>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</si>
  <si>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</si>
  <si>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</si>
  <si>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</si>
  <si>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</si>
  <si>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</si>
  <si>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</si>
  <si>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</si>
  <si>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</si>
  <si>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</si>
  <si>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</si>
  <si>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</si>
  <si>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</si>
  <si>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</si>
  <si>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</si>
  <si>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</si>
  <si>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</si>
  <si>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</si>
  <si>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</si>
  <si>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</si>
  <si>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</si>
  <si>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</si>
  <si>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</si>
  <si>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</si>
  <si>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</si>
  <si>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</si>
  <si>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</si>
  <si>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</si>
  <si>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</si>
  <si>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</si>
  <si>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</si>
  <si>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</si>
  <si>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</si>
  <si>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</si>
  <si>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</si>
  <si>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</si>
  <si>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</si>
  <si>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</si>
  <si>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</si>
  <si>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</si>
  <si>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</si>
  <si>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</si>
  <si>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</si>
  <si>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</si>
  <si>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</si>
  <si>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</si>
  <si>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</si>
  <si>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</si>
  <si>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</si>
  <si>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</si>
  <si>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</si>
  <si>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</si>
  <si>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</si>
  <si>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</si>
  <si>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</si>
  <si>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</si>
  <si>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</si>
  <si>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</si>
  <si>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</si>
  <si>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</si>
  <si>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</si>
  <si>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</si>
  <si>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</si>
  <si>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</si>
  <si>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</si>
  <si>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</si>
  <si>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</si>
  <si>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</si>
  <si>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</si>
  <si>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</si>
  <si>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</si>
  <si>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</si>
  <si>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</si>
  <si>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</si>
  <si>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</si>
  <si>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</si>
  <si>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</si>
  <si>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</si>
  <si>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</si>
  <si>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</si>
  <si>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</si>
  <si>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</si>
  <si>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</si>
  <si>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</si>
  <si>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</si>
  <si>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</si>
  <si>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</si>
  <si>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</si>
  <si>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</si>
  <si>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</si>
  <si>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</si>
  <si>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</si>
  <si>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</si>
  <si>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</si>
  <si>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</si>
  <si>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</si>
  <si>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</si>
  <si>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</si>
  <si>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</si>
  <si>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</si>
  <si>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</si>
  <si>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</si>
  <si>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</si>
  <si>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</si>
  <si>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</si>
  <si>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</si>
  <si>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</si>
  <si>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</si>
  <si>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</si>
  <si>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</si>
  <si>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</si>
  <si>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</si>
  <si>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</si>
  <si>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</si>
  <si>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</si>
  <si>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</si>
  <si>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</si>
  <si>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</si>
  <si>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</si>
  <si>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</si>
  <si>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</si>
  <si>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</si>
  <si>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</si>
  <si>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</si>
  <si>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</si>
  <si>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</si>
  <si>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</si>
  <si>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</si>
  <si>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</si>
  <si>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</si>
  <si>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</si>
  <si>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</si>
  <si>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</si>
  <si>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</si>
  <si>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</si>
  <si>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</si>
  <si>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</si>
  <si>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</si>
  <si>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</si>
  <si>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</si>
  <si>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</si>
  <si>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</si>
  <si>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</si>
  <si>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</si>
  <si>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</si>
  <si>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</si>
  <si>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</si>
  <si>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</si>
  <si>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</si>
  <si>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</si>
  <si>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</si>
  <si>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</si>
  <si>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</si>
  <si>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</si>
  <si>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</si>
  <si>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</si>
  <si>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</si>
  <si>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</si>
  <si>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</si>
  <si>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</si>
  <si>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</si>
  <si>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</si>
  <si>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</si>
  <si>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</si>
  <si>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</si>
  <si>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</si>
  <si>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</si>
  <si>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</si>
  <si>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</si>
  <si>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</si>
  <si>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</si>
  <si>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</si>
  <si>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</si>
  <si>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</si>
  <si>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</si>
  <si>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</si>
  <si>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</si>
  <si>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</si>
  <si>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</si>
  <si>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</si>
  <si>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</si>
  <si>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</si>
  <si>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</si>
  <si>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</si>
  <si>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</si>
  <si>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</si>
  <si>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</si>
  <si>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</si>
  <si>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</si>
  <si>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</si>
  <si>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</si>
  <si>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</si>
  <si>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</si>
  <si>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</si>
  <si>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</si>
  <si>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</si>
  <si>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</si>
  <si>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</si>
  <si>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</si>
  <si>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</si>
  <si>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</si>
  <si>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</si>
  <si>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</si>
  <si>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</si>
  <si>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</si>
  <si>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</si>
  <si>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</si>
  <si>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</si>
  <si>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</si>
  <si>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</si>
  <si>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</si>
  <si>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</si>
  <si>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</si>
  <si>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</si>
  <si>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</si>
  <si>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</si>
  <si>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</si>
  <si>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</si>
  <si>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</si>
  <si>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</si>
  <si>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</si>
  <si>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</si>
  <si>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</si>
  <si>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</si>
  <si>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</si>
  <si>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</si>
  <si>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</si>
  <si>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</si>
  <si>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</si>
  <si>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</si>
  <si>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</si>
  <si>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</si>
  <si>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</si>
  <si>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</si>
  <si>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</si>
  <si>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</si>
  <si>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</si>
  <si>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</si>
  <si>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</si>
  <si>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</si>
  <si>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</si>
  <si>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</si>
  <si>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</si>
  <si>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</si>
  <si>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</si>
  <si>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</si>
  <si>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</si>
  <si>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</si>
  <si>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</si>
  <si>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</si>
  <si>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</si>
  <si>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</si>
  <si>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</si>
  <si>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</si>
  <si>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</si>
  <si>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</si>
  <si>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</si>
  <si>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</si>
  <si>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</si>
  <si>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</si>
  <si>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</si>
  <si>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</si>
  <si>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</si>
  <si>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</si>
  <si>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</si>
  <si>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</si>
  <si>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</si>
  <si>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</si>
  <si>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</si>
  <si>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</si>
  <si>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</si>
  <si>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</si>
  <si>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</si>
  <si>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</si>
  <si>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</si>
  <si>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</si>
  <si>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</si>
  <si>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</si>
  <si>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</si>
  <si>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</si>
  <si>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</si>
  <si>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</si>
  <si>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</si>
  <si>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</si>
  <si>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</si>
  <si>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</si>
  <si>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</si>
  <si>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</si>
  <si>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</si>
  <si>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</si>
  <si>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</si>
  <si>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</si>
  <si>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</si>
  <si>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</si>
  <si>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</si>
  <si>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</si>
  <si>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</si>
  <si>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</si>
  <si>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</si>
  <si>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</si>
  <si>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</si>
  <si>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</si>
  <si>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</si>
  <si>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</si>
  <si>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</si>
  <si>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</si>
  <si>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</si>
  <si>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</si>
  <si>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</si>
  <si>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</si>
  <si>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</si>
  <si>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</si>
  <si>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</si>
  <si>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</si>
  <si>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</si>
  <si>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</si>
  <si>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</si>
  <si>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</si>
  <si>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</si>
  <si>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</si>
  <si>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</si>
  <si>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</si>
  <si>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</si>
  <si>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</si>
  <si>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</si>
  <si>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</si>
  <si>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</si>
  <si>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</si>
  <si>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</si>
  <si>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</si>
  <si>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</si>
  <si>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</si>
  <si>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</si>
  <si>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</si>
  <si>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</si>
  <si>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</si>
  <si>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</si>
  <si>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</si>
  <si>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</si>
  <si>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</si>
  <si>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</si>
  <si>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</si>
  <si>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</si>
  <si>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</si>
  <si>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</si>
  <si>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</si>
  <si>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</si>
  <si>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</si>
  <si>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</si>
  <si>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</si>
  <si>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</si>
  <si>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</si>
  <si>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</si>
  <si>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</si>
  <si>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</si>
  <si>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</si>
  <si>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</si>
  <si>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</si>
  <si>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</si>
  <si>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</si>
  <si>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</si>
  <si>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</si>
  <si>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</si>
  <si>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</si>
  <si>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</si>
  <si>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</si>
  <si>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</si>
  <si>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</si>
  <si>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</si>
  <si>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</si>
  <si>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</si>
  <si>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</si>
  <si>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</si>
  <si>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</si>
  <si>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</si>
  <si>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</si>
  <si>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</si>
  <si>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</si>
  <si>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</si>
  <si>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</si>
  <si>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</si>
  <si>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</si>
  <si>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</si>
  <si>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</si>
  <si>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</si>
  <si>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</si>
  <si>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</si>
  <si>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</si>
  <si>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</si>
  <si>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</si>
  <si>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</si>
  <si>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</si>
  <si>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</si>
  <si>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</si>
  <si>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</si>
  <si>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</si>
  <si>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</si>
  <si>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</si>
  <si>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</si>
  <si>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</si>
  <si>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</si>
  <si>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</si>
  <si>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</si>
  <si>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</si>
  <si>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</si>
  <si>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</si>
  <si>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</si>
  <si>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</si>
  <si>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</si>
  <si>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</si>
  <si>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</si>
  <si>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</si>
  <si>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</si>
  <si>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</si>
  <si>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</si>
  <si>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</si>
  <si>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</si>
  <si>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</si>
  <si>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</si>
  <si>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</si>
  <si>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</si>
  <si>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</si>
  <si>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</si>
  <si>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</si>
  <si>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</si>
  <si>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</si>
  <si>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</si>
  <si>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</si>
  <si>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</si>
  <si>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</si>
  <si>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</si>
  <si>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</si>
  <si>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</si>
  <si>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</si>
  <si>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</si>
  <si>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</si>
  <si>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</si>
  <si>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</si>
  <si>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</si>
  <si>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</si>
  <si>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</si>
  <si>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</si>
  <si>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</si>
  <si>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</si>
  <si>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</si>
  <si>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</si>
  <si>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</si>
  <si>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</si>
  <si>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</si>
  <si>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</si>
  <si>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</si>
  <si>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</si>
  <si>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</si>
  <si>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</si>
  <si>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</si>
  <si>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</si>
  <si>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</si>
  <si>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</si>
  <si>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</si>
  <si>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</si>
  <si>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</si>
  <si>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</si>
  <si>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</si>
  <si>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</si>
  <si>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</si>
  <si>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</si>
  <si>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</si>
  <si>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</si>
  <si>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</si>
  <si>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</si>
  <si>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</si>
  <si>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</si>
  <si>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</si>
  <si>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</si>
  <si>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</si>
  <si>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</si>
  <si>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</si>
  <si>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</si>
  <si>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</si>
  <si>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</si>
  <si>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</si>
  <si>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</si>
  <si>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</si>
  <si>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</si>
  <si>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</si>
  <si>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</si>
  <si>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</si>
  <si>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</si>
  <si>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</si>
  <si>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</si>
  <si>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</si>
  <si>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</si>
  <si>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</si>
  <si>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</si>
  <si>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</si>
  <si>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</si>
  <si>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</si>
  <si>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</si>
  <si>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</si>
  <si>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</si>
  <si>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</si>
  <si>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</si>
  <si>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</si>
  <si>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</si>
  <si>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</si>
  <si>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</si>
  <si>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</si>
  <si>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</si>
  <si>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</si>
  <si>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</si>
  <si>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</si>
  <si>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</si>
  <si>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</si>
  <si>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</si>
  <si>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</si>
  <si>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</si>
  <si>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</si>
  <si>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</si>
  <si>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</si>
  <si>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</si>
  <si>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</si>
  <si>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</si>
  <si>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</si>
  <si>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</si>
  <si>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</si>
  <si>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</si>
  <si>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</si>
  <si>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</si>
  <si>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</si>
  <si>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</si>
  <si>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</si>
  <si>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</si>
  <si>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</si>
  <si>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</si>
  <si>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</si>
  <si>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</si>
  <si>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</si>
  <si>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</si>
  <si>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</si>
  <si>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</si>
  <si>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</si>
  <si>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</si>
  <si>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</si>
  <si>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</si>
  <si>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</si>
  <si>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</si>
  <si>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</si>
  <si>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</si>
  <si>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</si>
  <si>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</si>
  <si>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</si>
  <si>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</si>
  <si>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</si>
  <si>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</si>
  <si>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</si>
  <si>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</si>
  <si>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</si>
  <si>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</si>
  <si>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</si>
  <si>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</si>
  <si>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</si>
  <si>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</si>
  <si>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</si>
  <si>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</si>
  <si>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</si>
  <si>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</si>
  <si>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</si>
  <si>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</si>
  <si>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</si>
  <si>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</si>
  <si>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</si>
  <si>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</si>
  <si>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</si>
  <si>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</si>
  <si>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</si>
  <si>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</si>
  <si>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</si>
  <si>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</si>
  <si>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</si>
  <si>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</si>
  <si>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</si>
  <si>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</si>
  <si>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</si>
  <si>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</si>
  <si>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</si>
  <si>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</si>
  <si>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</si>
  <si>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</si>
  <si>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</si>
  <si>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</si>
  <si>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</si>
  <si>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</si>
  <si>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</si>
  <si>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</si>
  <si>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</si>
  <si>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</si>
  <si>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</si>
  <si>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</si>
  <si>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</si>
  <si>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</si>
  <si>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</si>
  <si>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</si>
  <si>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</si>
  <si>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</si>
  <si>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</si>
  <si>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</si>
  <si>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</si>
  <si>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</si>
  <si>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</si>
  <si>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</si>
  <si>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</si>
  <si>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</si>
  <si>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</si>
  <si>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</si>
  <si>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</si>
  <si>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</si>
  <si>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</si>
  <si>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</si>
  <si>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</si>
  <si>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</si>
  <si>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</si>
  <si>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</si>
  <si>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</si>
  <si>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</si>
  <si>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</si>
  <si>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</si>
  <si>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</si>
  <si>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</si>
  <si>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</si>
  <si>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</si>
  <si>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</si>
  <si>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</si>
  <si>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</si>
  <si>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</si>
  <si>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</si>
  <si>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</si>
  <si>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</si>
  <si>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</si>
  <si>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</si>
  <si>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</si>
  <si>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</si>
  <si>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</si>
  <si>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</si>
  <si>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</si>
  <si>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</si>
  <si>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</si>
  <si>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</si>
  <si>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</si>
  <si>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</si>
  <si>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</si>
  <si>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</si>
  <si>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</si>
  <si>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</si>
  <si>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</si>
  <si>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</si>
  <si>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</si>
  <si>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</si>
  <si>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</si>
  <si>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</si>
  <si>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</si>
  <si>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</si>
  <si>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</si>
  <si>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</si>
  <si>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</si>
  <si>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</si>
  <si>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</si>
  <si>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</si>
  <si>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</si>
  <si>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</si>
  <si>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</si>
  <si>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</si>
  <si>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</si>
  <si>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</si>
  <si>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</si>
  <si>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</si>
  <si>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</si>
  <si>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</si>
  <si>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</si>
  <si>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</si>
  <si>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</si>
  <si>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</si>
  <si>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</si>
  <si>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</si>
  <si>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</si>
  <si>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</si>
  <si>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</si>
  <si>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</si>
  <si>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</si>
  <si>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</si>
  <si>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</si>
  <si>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</si>
  <si>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</si>
  <si>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</si>
  <si>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</si>
  <si>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</si>
  <si>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</si>
  <si>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</si>
  <si>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</si>
  <si>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</si>
  <si>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</si>
  <si>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</si>
  <si>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</si>
  <si>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</si>
  <si>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</si>
  <si>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</si>
  <si>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</si>
  <si>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</si>
  <si>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</si>
  <si>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</si>
  <si>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</si>
  <si>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</si>
  <si>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</si>
  <si>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</si>
  <si>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</si>
  <si>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</si>
  <si>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</si>
  <si>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</si>
  <si>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</si>
  <si>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</si>
  <si>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</si>
  <si>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</si>
  <si>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</si>
  <si>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</si>
  <si>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</si>
  <si>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</si>
  <si>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</si>
  <si>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</si>
  <si>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</si>
  <si>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</si>
  <si>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</si>
  <si>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</si>
  <si>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</si>
  <si>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</si>
  <si>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</si>
  <si>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</si>
  <si>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</si>
  <si>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</si>
  <si>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</si>
  <si>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</si>
  <si>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</si>
  <si>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</si>
  <si>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</si>
  <si>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</si>
  <si>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</si>
  <si>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</si>
  <si>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</si>
  <si>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</si>
  <si>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</si>
  <si>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</si>
  <si>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</si>
  <si>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</si>
  <si>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</si>
  <si>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</si>
  <si>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</si>
  <si>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</si>
  <si>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</si>
  <si>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</si>
  <si>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</si>
  <si>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</si>
  <si>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</si>
  <si>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</si>
  <si>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</si>
  <si>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</si>
  <si>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</si>
  <si>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</si>
  <si>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</si>
  <si>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</si>
  <si>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</si>
  <si>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</si>
  <si>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</si>
  <si>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</si>
  <si>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</si>
  <si>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</si>
  <si>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</si>
  <si>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</si>
  <si>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</si>
  <si>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</si>
  <si>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</si>
  <si>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</si>
  <si>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</si>
  <si>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</si>
  <si>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</si>
  <si>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</si>
  <si>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</si>
  <si>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</si>
  <si>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</si>
  <si>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</si>
  <si>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</si>
  <si>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</si>
  <si>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</si>
  <si>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</si>
  <si>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</si>
  <si>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</si>
  <si>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</si>
  <si>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</si>
  <si>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</si>
  <si>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</si>
  <si>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</si>
  <si>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</si>
  <si>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</si>
  <si>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</si>
  <si>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</si>
  <si>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</si>
  <si>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</si>
  <si>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</si>
  <si>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</si>
  <si>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</si>
  <si>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</si>
  <si>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</si>
  <si>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</si>
  <si>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</si>
  <si>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</si>
  <si>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</si>
  <si>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</si>
  <si>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</si>
  <si>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</si>
  <si>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</si>
  <si>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</si>
  <si>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</si>
  <si>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</si>
  <si>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</si>
  <si>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</si>
  <si>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</si>
  <si>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</si>
  <si>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</si>
  <si>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</si>
  <si>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</si>
  <si>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</si>
  <si>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</si>
  <si>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</si>
  <si>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</si>
  <si>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</si>
  <si>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</si>
  <si>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</si>
  <si>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</si>
  <si>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</si>
  <si>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</si>
  <si>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</si>
  <si>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</si>
  <si>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</si>
  <si>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</si>
  <si>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</si>
  <si>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</si>
  <si>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</si>
  <si>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</si>
  <si>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</si>
  <si>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</si>
  <si>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</si>
  <si>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</si>
  <si>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</si>
  <si>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</si>
  <si>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</si>
  <si>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</si>
  <si>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</si>
  <si>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</si>
  <si>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</si>
  <si>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</si>
  <si>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</si>
  <si>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</si>
  <si>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</si>
  <si>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</si>
  <si>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</si>
  <si>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</si>
  <si>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</si>
  <si>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</si>
  <si>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</si>
  <si>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</si>
  <si>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</si>
  <si>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</si>
  <si>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</si>
  <si>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</si>
  <si>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</si>
  <si>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</si>
  <si>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</si>
  <si>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</si>
  <si>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</si>
  <si>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</si>
  <si>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</si>
  <si>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</si>
  <si>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</si>
  <si>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</si>
  <si>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</si>
  <si>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</si>
  <si>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</si>
  <si>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</si>
  <si>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</si>
  <si>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</si>
  <si>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</si>
  <si>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</si>
  <si>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</si>
  <si>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</si>
  <si>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</si>
  <si>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</si>
  <si>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</si>
  <si>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</si>
  <si>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</si>
  <si>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</si>
  <si>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</si>
  <si>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</si>
  <si>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</si>
  <si>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</si>
  <si>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</si>
  <si>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</si>
  <si>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</si>
  <si>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</si>
  <si>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</si>
  <si>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</si>
  <si>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</si>
  <si>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</si>
  <si>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</si>
  <si>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</si>
  <si>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</si>
  <si>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</si>
  <si>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</si>
  <si>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</si>
  <si>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</si>
  <si>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</si>
  <si>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</si>
  <si>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</si>
  <si>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</si>
  <si>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</si>
  <si>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</si>
  <si>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</si>
  <si>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</si>
  <si>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</si>
  <si>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</si>
  <si>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</si>
  <si>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</si>
  <si>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</si>
  <si>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</si>
  <si>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</si>
  <si>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</si>
  <si>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</si>
  <si>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</si>
  <si>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</si>
  <si>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</si>
  <si>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</si>
  <si>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</si>
  <si>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</si>
  <si>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</si>
  <si>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</si>
  <si>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</si>
  <si>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</si>
  <si>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</si>
  <si>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</si>
  <si>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</si>
  <si>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</si>
  <si>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</si>
  <si>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</si>
  <si>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</si>
  <si>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</si>
  <si>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</si>
  <si>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</si>
  <si>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</si>
  <si>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</si>
  <si>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</si>
  <si>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</si>
  <si>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</si>
  <si>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</si>
  <si>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</si>
  <si>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</si>
  <si>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</si>
  <si>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</si>
  <si>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</si>
  <si>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</si>
  <si>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</si>
  <si>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</si>
  <si>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</si>
  <si>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</si>
  <si>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</si>
  <si>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</si>
  <si>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</si>
  <si>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</si>
  <si>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</si>
  <si>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</si>
  <si>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</si>
  <si>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</si>
  <si>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</si>
  <si>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</si>
  <si>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</si>
  <si>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</si>
  <si>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</si>
  <si>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</si>
  <si>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</si>
  <si>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</si>
  <si>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</si>
  <si>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</si>
  <si>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</si>
  <si>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</si>
  <si>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</si>
  <si>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</si>
  <si>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</si>
  <si>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</si>
  <si>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</si>
  <si>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</si>
  <si>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</si>
  <si>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</si>
  <si>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</si>
  <si>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</si>
  <si>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</si>
  <si>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</si>
  <si>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</si>
  <si>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</si>
  <si>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</si>
  <si>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</si>
  <si>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</si>
  <si>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</si>
  <si>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</si>
  <si>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</si>
  <si>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</si>
  <si>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</si>
  <si>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</si>
  <si>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</si>
  <si>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</si>
  <si>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</si>
  <si>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</si>
  <si>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</si>
  <si>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</si>
  <si>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</si>
  <si>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</si>
  <si>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</si>
  <si>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</si>
  <si>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</si>
  <si>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</si>
  <si>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</si>
  <si>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</si>
  <si>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</si>
  <si>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</si>
  <si>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</si>
  <si>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</si>
  <si>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</si>
  <si>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</si>
  <si>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</si>
  <si>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</si>
  <si>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</si>
  <si>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</si>
  <si>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</si>
  <si>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</si>
  <si>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</si>
  <si>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</si>
  <si>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</si>
  <si>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</si>
  <si>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</si>
  <si>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</si>
  <si>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</si>
  <si>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</si>
  <si>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</si>
  <si>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</si>
  <si>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</si>
  <si>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</si>
  <si>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</si>
  <si>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</si>
  <si>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</si>
  <si>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</si>
  <si>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</si>
  <si>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</si>
  <si>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</si>
  <si>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</si>
  <si>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</si>
  <si>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</si>
  <si>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</si>
  <si>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</si>
  <si>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</si>
  <si>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</si>
  <si>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</si>
  <si>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</si>
  <si>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</si>
  <si>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</si>
  <si>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</si>
  <si>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</si>
  <si>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</si>
  <si>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</si>
  <si>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</si>
  <si>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</si>
  <si>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</si>
  <si>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</si>
  <si>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</si>
  <si>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</si>
  <si>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</si>
  <si>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</si>
  <si>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</si>
  <si>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</si>
  <si>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</si>
  <si>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</si>
  <si>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</si>
  <si>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</si>
  <si>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</si>
  <si>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</si>
  <si>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</si>
  <si>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</si>
  <si>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</si>
  <si>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</si>
  <si>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</si>
  <si>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</si>
  <si>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</si>
  <si>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</si>
  <si>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</si>
  <si>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</si>
  <si>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</si>
  <si>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</si>
  <si>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</si>
  <si>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</si>
  <si>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</si>
  <si>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</si>
  <si>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</si>
  <si>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</si>
  <si>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</si>
  <si>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</si>
  <si>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</si>
  <si>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</si>
  <si>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</si>
  <si>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</si>
  <si>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</si>
  <si>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</si>
  <si>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</si>
  <si>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</si>
  <si>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</si>
  <si>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</si>
  <si>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</si>
  <si>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</si>
  <si>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</si>
  <si>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</si>
  <si>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</si>
  <si>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</si>
  <si>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</si>
  <si>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</si>
  <si>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</si>
  <si>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</si>
  <si>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</si>
  <si>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</si>
  <si>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</si>
  <si>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</si>
  <si>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</si>
  <si>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</si>
  <si>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</si>
  <si>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</si>
  <si>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</si>
  <si>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</si>
  <si>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</si>
  <si>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</si>
  <si>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</si>
  <si>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</si>
  <si>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</si>
  <si>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</si>
  <si>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</si>
  <si>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</si>
  <si>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</si>
  <si>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</si>
  <si>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</si>
  <si>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</si>
  <si>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</si>
  <si>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</si>
  <si>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</si>
  <si>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</si>
  <si>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</si>
  <si>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</si>
  <si>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</si>
  <si>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</si>
  <si>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</si>
  <si>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</si>
  <si>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</si>
  <si>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</si>
  <si>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</si>
  <si>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</si>
  <si>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</si>
  <si>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</si>
  <si>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</si>
  <si>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</si>
  <si>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</si>
  <si>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</si>
  <si>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</si>
  <si>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</si>
  <si>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</si>
  <si>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</si>
  <si>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</si>
  <si>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</si>
  <si>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</si>
  <si>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</si>
  <si>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</si>
  <si>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</si>
  <si>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</si>
  <si>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</si>
  <si>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</si>
  <si>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</si>
  <si>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</si>
  <si>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</si>
  <si>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</si>
  <si>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</si>
  <si>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</si>
  <si>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</si>
  <si>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</si>
  <si>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</si>
  <si>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</si>
  <si>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</si>
  <si>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</si>
  <si>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</si>
  <si>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</si>
  <si>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</si>
  <si>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</si>
  <si>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</si>
  <si>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</si>
  <si>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</si>
  <si>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</si>
  <si>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</si>
  <si>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</si>
  <si>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</si>
  <si>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</si>
  <si>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</si>
  <si>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</si>
  <si>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</si>
  <si>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</si>
  <si>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</si>
  <si>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</si>
  <si>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</si>
  <si>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</si>
  <si>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</si>
  <si>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</si>
  <si>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</si>
  <si>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</si>
  <si>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</si>
  <si>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</si>
  <si>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</si>
  <si>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</si>
  <si>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</si>
  <si>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</si>
  <si>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</si>
  <si>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</si>
  <si>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</si>
  <si>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</si>
  <si>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</si>
  <si>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</si>
  <si>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</si>
  <si>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</si>
  <si>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</si>
  <si>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</si>
  <si>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</si>
  <si>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</si>
  <si>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</si>
  <si>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</si>
  <si>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</si>
  <si>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</si>
  <si>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</si>
  <si>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</si>
  <si>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</si>
  <si>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</si>
  <si>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</si>
  <si>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</si>
  <si>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</si>
  <si>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</si>
  <si>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</si>
  <si>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</si>
  <si>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</si>
  <si>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</si>
  <si>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</si>
  <si>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</si>
  <si>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</si>
  <si>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</si>
  <si>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</si>
  <si>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</si>
  <si>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</si>
  <si>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</si>
  <si>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</si>
  <si>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</si>
  <si>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</si>
  <si>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</si>
  <si>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</si>
  <si>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</si>
  <si>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</si>
  <si>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</si>
  <si>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</si>
  <si>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</si>
  <si>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</si>
  <si>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</si>
  <si>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</si>
  <si>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</si>
  <si>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</si>
  <si>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</si>
  <si>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</si>
  <si>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</si>
  <si>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</si>
  <si>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</si>
  <si>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</si>
  <si>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</si>
  <si>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</si>
  <si>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</si>
  <si>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</si>
  <si>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</si>
  <si>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</si>
  <si>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</si>
  <si>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</si>
  <si>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</si>
  <si>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</si>
  <si>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</si>
  <si>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</si>
  <si>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</si>
  <si>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</si>
  <si>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</si>
  <si>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</si>
  <si>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</si>
  <si>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</si>
  <si>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</si>
  <si>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</si>
  <si>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</si>
  <si>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</si>
  <si>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</si>
  <si>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</si>
  <si>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</si>
  <si>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</si>
  <si>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</si>
  <si>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</si>
  <si>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</si>
  <si>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</si>
  <si>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</si>
  <si>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</si>
  <si>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</si>
  <si>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</si>
  <si>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</si>
  <si>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</si>
  <si>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</si>
  <si>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</si>
  <si>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</si>
  <si>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</si>
  <si>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</si>
  <si>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</si>
  <si>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</si>
  <si>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</si>
  <si>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</si>
  <si>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</si>
  <si>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</si>
  <si>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</si>
  <si>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</si>
  <si>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</si>
  <si>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</si>
  <si>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</si>
  <si>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</si>
  <si>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</si>
  <si>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</si>
  <si>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</si>
  <si>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</si>
  <si>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</si>
  <si>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</si>
  <si>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</si>
  <si>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</si>
  <si>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</si>
  <si>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</si>
  <si>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</si>
  <si>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</si>
  <si>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</si>
  <si>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</si>
  <si>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</si>
  <si>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</si>
  <si>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</si>
  <si>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</si>
  <si>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</si>
  <si>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</si>
  <si>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</si>
  <si>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</si>
  <si>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</si>
  <si>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</si>
  <si>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</si>
  <si>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</si>
  <si>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</si>
  <si>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</si>
  <si>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</si>
  <si>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</si>
  <si>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</si>
  <si>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</si>
  <si>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</si>
  <si>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</si>
  <si>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</si>
  <si>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</si>
  <si>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</si>
  <si>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</si>
  <si>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</si>
  <si>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</si>
  <si>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</si>
  <si>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</si>
  <si>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</si>
  <si>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</si>
  <si>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</si>
  <si>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</si>
  <si>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</si>
  <si>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</si>
  <si>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</si>
  <si>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</si>
  <si>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</si>
  <si>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</si>
  <si>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</si>
  <si>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</si>
  <si>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</si>
  <si>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</si>
  <si>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</si>
  <si>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</si>
  <si>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</si>
  <si>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</si>
  <si>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</si>
  <si>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</si>
  <si>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</si>
  <si>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</si>
  <si>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</si>
  <si>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</si>
  <si>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</si>
  <si>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</si>
  <si>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</si>
  <si>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</si>
  <si>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</si>
  <si>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</si>
  <si>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</si>
  <si>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</si>
  <si>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</si>
  <si>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</si>
  <si>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</si>
  <si>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</si>
  <si>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</si>
  <si>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</si>
  <si>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</si>
  <si>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</si>
  <si>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</si>
  <si>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</si>
  <si>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</si>
  <si>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</si>
  <si>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</si>
  <si>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</si>
  <si>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</si>
  <si>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</si>
  <si>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</si>
  <si>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</si>
  <si>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</si>
  <si>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</si>
  <si>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</si>
  <si>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</si>
  <si>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</si>
  <si>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</si>
  <si>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</si>
  <si>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</si>
  <si>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</si>
  <si>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</si>
  <si>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</si>
  <si>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</si>
  <si>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</si>
  <si>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</si>
  <si>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</si>
  <si>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</si>
  <si>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</si>
  <si>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</si>
  <si>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</si>
  <si>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</si>
  <si>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</si>
  <si>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</si>
  <si>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</si>
  <si>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</si>
  <si>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</si>
  <si>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</si>
  <si>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</si>
  <si>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</si>
  <si>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</si>
  <si>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</si>
  <si>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</si>
  <si>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</si>
  <si>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</si>
  <si>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</si>
  <si>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</si>
  <si>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</si>
  <si>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</si>
  <si>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</si>
  <si>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</si>
  <si>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</si>
  <si>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</si>
  <si>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</si>
  <si>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</si>
  <si>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</si>
  <si>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</si>
  <si>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</si>
  <si>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</si>
  <si>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</si>
  <si>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</si>
  <si>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</si>
  <si>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</si>
  <si>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</si>
  <si>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</si>
  <si>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</si>
  <si>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</si>
  <si>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</si>
  <si>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</si>
  <si>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</si>
  <si>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</si>
  <si>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</si>
  <si>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</si>
  <si>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</si>
  <si>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</si>
  <si>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</si>
  <si>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</si>
  <si>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</si>
  <si>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</si>
  <si>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</si>
  <si>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</si>
  <si>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</si>
  <si>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</si>
  <si>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</si>
  <si>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</si>
  <si>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</si>
  <si>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</si>
  <si>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</si>
  <si>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</si>
  <si>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</si>
  <si>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</si>
  <si>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</si>
  <si>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</si>
  <si>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</si>
  <si>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</si>
  <si>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</si>
  <si>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</si>
  <si>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</si>
  <si>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</si>
  <si>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</si>
  <si>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</si>
  <si>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</si>
  <si>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</si>
  <si>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</si>
  <si>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</si>
  <si>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</si>
  <si>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</si>
  <si>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</si>
  <si>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</si>
  <si>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</si>
  <si>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</si>
  <si>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</si>
  <si>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</si>
  <si>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</si>
  <si>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</si>
  <si>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</si>
  <si>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</si>
  <si>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</si>
  <si>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</si>
  <si>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</si>
  <si>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</si>
  <si>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</si>
  <si>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</si>
  <si>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</si>
  <si>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</si>
  <si>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</si>
  <si>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</si>
  <si>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</si>
  <si>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</si>
  <si>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</si>
  <si>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</si>
  <si>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</si>
  <si>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</si>
  <si>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</si>
  <si>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</si>
  <si>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</si>
  <si>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</si>
  <si>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</si>
  <si>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</si>
  <si>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</si>
  <si>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</si>
  <si>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</si>
  <si>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</si>
  <si>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</si>
  <si>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</si>
  <si>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</si>
  <si>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</si>
  <si>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</si>
  <si>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</si>
  <si>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</si>
  <si>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</si>
  <si>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</si>
  <si>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</si>
  <si>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</si>
  <si>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</si>
  <si>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</si>
  <si>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</si>
  <si>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</si>
  <si>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</si>
  <si>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</si>
  <si>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</si>
  <si>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</si>
  <si>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</si>
  <si>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</si>
  <si>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</si>
  <si>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</si>
  <si>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</si>
  <si>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</si>
  <si>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</si>
  <si>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</si>
  <si>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</si>
  <si>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</si>
  <si>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</si>
  <si>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</si>
  <si>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</si>
  <si>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</si>
  <si>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</si>
  <si>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</si>
  <si>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</si>
  <si>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</si>
  <si>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</si>
  <si>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</si>
  <si>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</si>
  <si>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</si>
  <si>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</si>
  <si>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</si>
  <si>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</si>
  <si>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</si>
  <si>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</si>
  <si>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</si>
  <si>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</si>
  <si>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</si>
  <si>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</si>
  <si>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</si>
  <si>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</si>
  <si>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</si>
  <si>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</si>
  <si>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</si>
  <si>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</si>
  <si>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</si>
  <si>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</si>
  <si>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</si>
  <si>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</si>
  <si>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</si>
  <si>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</si>
  <si>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</si>
  <si>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</si>
  <si>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</si>
  <si>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</si>
  <si>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</si>
  <si>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</si>
  <si>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</si>
  <si>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</si>
  <si>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</si>
  <si>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</si>
  <si>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</si>
  <si>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</si>
  <si>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</si>
  <si>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</si>
  <si>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</si>
  <si>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</si>
  <si>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</si>
  <si>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</si>
  <si>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</si>
  <si>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</si>
  <si>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</si>
  <si>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</si>
  <si>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</si>
  <si>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</si>
  <si>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</si>
  <si>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</si>
  <si>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</si>
  <si>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</si>
  <si>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</si>
  <si>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</si>
  <si>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</si>
  <si>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</si>
  <si>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</si>
  <si>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</si>
  <si>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</si>
  <si>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</si>
  <si>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</si>
  <si>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</si>
  <si>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</si>
  <si>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</si>
  <si>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</si>
  <si>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</si>
  <si>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</si>
  <si>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</si>
  <si>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</si>
  <si>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</si>
  <si>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</si>
  <si>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</si>
  <si>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</si>
  <si>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</si>
  <si>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</si>
  <si>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</si>
  <si>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</si>
  <si>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</si>
  <si>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</si>
  <si>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</si>
  <si>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</si>
  <si>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</si>
  <si>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</si>
  <si>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</si>
  <si>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</si>
  <si>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</si>
  <si>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</si>
  <si>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</si>
  <si>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</si>
  <si>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</si>
  <si>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</si>
  <si>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</si>
  <si>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</si>
  <si>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</si>
  <si>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</si>
  <si>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</si>
  <si>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</si>
  <si>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</si>
  <si>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</si>
  <si>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</si>
  <si>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</si>
  <si>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</si>
  <si>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</si>
  <si>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</si>
  <si>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</si>
  <si>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</si>
  <si>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</si>
  <si>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</si>
  <si>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</si>
  <si>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</si>
  <si>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</si>
  <si>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</si>
  <si>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</si>
  <si>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</si>
  <si>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</si>
  <si>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</si>
  <si>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</si>
  <si>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</si>
  <si>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</si>
  <si>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</si>
  <si>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</si>
  <si>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</si>
  <si>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</si>
  <si>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</si>
  <si>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</si>
  <si>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</si>
  <si>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</si>
  <si>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</si>
  <si>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</si>
  <si>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</si>
  <si>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</si>
  <si>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</si>
  <si>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</si>
  <si>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</si>
  <si>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</si>
  <si>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</si>
  <si>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</si>
  <si>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</si>
  <si>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</si>
  <si>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</si>
  <si>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</si>
  <si>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</si>
  <si>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</si>
  <si>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</si>
  <si>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</si>
  <si>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</si>
  <si>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</si>
  <si>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</si>
  <si>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</si>
  <si>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</si>
  <si>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</si>
  <si>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</si>
  <si>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</si>
  <si>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</si>
  <si>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</si>
  <si>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</si>
  <si>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</si>
  <si>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</si>
  <si>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</si>
  <si>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</si>
  <si>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</si>
  <si>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</si>
  <si>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</si>
  <si>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</si>
  <si>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</si>
  <si>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</si>
  <si>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</si>
  <si>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</si>
  <si>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</si>
  <si>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</si>
  <si>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</si>
  <si>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</si>
  <si>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</si>
  <si>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</si>
  <si>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</si>
  <si>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</si>
  <si>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</si>
  <si>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</si>
  <si>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</si>
  <si>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</si>
  <si>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</si>
  <si>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</si>
  <si>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</si>
  <si>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</si>
  <si>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</si>
  <si>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</si>
  <si>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</si>
  <si>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</si>
  <si>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</si>
  <si>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</si>
  <si>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</si>
  <si>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</si>
  <si>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</si>
  <si>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</si>
  <si>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</si>
  <si>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</si>
  <si>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</si>
  <si>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</si>
  <si>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</si>
  <si>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</si>
  <si>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</si>
  <si>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</si>
  <si>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</si>
  <si>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</si>
  <si>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</si>
  <si>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</si>
  <si>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</si>
  <si>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</si>
  <si>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</si>
  <si>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</si>
  <si>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</si>
  <si>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</si>
  <si>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</si>
  <si>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</si>
  <si>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</si>
  <si>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</si>
  <si>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</si>
  <si>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</si>
  <si>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</si>
  <si>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</si>
  <si>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</si>
  <si>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</si>
  <si>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</si>
  <si>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</si>
  <si>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</si>
  <si>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</si>
  <si>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</si>
  <si>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</si>
  <si>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</si>
  <si>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</si>
  <si>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</si>
  <si>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</si>
  <si>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</si>
  <si>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</si>
  <si>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</si>
  <si>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</si>
  <si>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</si>
  <si>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</si>
  <si>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</si>
  <si>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</si>
  <si>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</si>
  <si>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</si>
  <si>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</si>
  <si>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</si>
  <si>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</si>
  <si>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</si>
  <si>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</si>
  <si>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</si>
  <si>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</si>
  <si>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</si>
  <si>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</si>
  <si>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</si>
  <si>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</si>
  <si>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</si>
  <si>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</si>
  <si>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</si>
  <si>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</si>
  <si>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</si>
  <si>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</si>
  <si>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</si>
  <si>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</si>
  <si>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</si>
  <si>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</si>
  <si>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</si>
  <si>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</si>
  <si>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</si>
  <si>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</si>
  <si>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</si>
  <si>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</si>
  <si>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</si>
  <si>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</si>
  <si>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</si>
  <si>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</si>
  <si>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</si>
  <si>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</si>
  <si>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</si>
  <si>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</si>
  <si>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</si>
  <si>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</si>
  <si>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</si>
  <si>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</si>
  <si>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</si>
  <si>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</si>
  <si>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</si>
  <si>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</si>
  <si>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</si>
  <si>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</si>
  <si>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</si>
  <si>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</si>
  <si>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</si>
  <si>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</si>
  <si>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</si>
  <si>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</si>
  <si>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</si>
  <si>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</si>
  <si>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</si>
  <si>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</si>
  <si>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</si>
  <si>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</si>
  <si>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</si>
  <si>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</si>
  <si>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</si>
  <si>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</si>
  <si>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</si>
  <si>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</si>
  <si>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</si>
  <si>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</si>
  <si>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</si>
  <si>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</si>
  <si>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</si>
  <si>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</si>
  <si>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</si>
  <si>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</si>
  <si>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</si>
  <si>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</si>
  <si>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</si>
  <si>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</si>
  <si>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</si>
  <si>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</si>
  <si>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</si>
  <si>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</si>
  <si>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</si>
  <si>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</si>
  <si>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</si>
  <si>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</si>
  <si>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</si>
  <si>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</si>
  <si>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</si>
  <si>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</si>
  <si>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</si>
  <si>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</si>
  <si>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</si>
  <si>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</si>
  <si>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</si>
  <si>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</si>
  <si>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</si>
  <si>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</si>
  <si>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</si>
  <si>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</si>
  <si>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</si>
  <si>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</si>
  <si>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</si>
  <si>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</si>
  <si>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</si>
  <si>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</si>
  <si>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</si>
  <si>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</si>
  <si>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</si>
  <si>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</si>
  <si>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</si>
  <si>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</si>
  <si>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</si>
  <si>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</si>
  <si>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</si>
  <si>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</si>
  <si>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</si>
  <si>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</si>
  <si>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</si>
  <si>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</si>
  <si>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</si>
  <si>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</si>
  <si>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</si>
  <si>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</si>
  <si>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</si>
  <si>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</si>
  <si>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</si>
  <si>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</si>
  <si>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</si>
  <si>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</si>
  <si>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</si>
  <si>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</si>
  <si>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</si>
  <si>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</si>
  <si>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</si>
  <si>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</si>
  <si>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</si>
  <si>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</si>
  <si>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</si>
  <si>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</si>
  <si>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</si>
  <si>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</si>
  <si>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</si>
  <si>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</si>
  <si>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</si>
  <si>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</si>
  <si>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</si>
  <si>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</si>
  <si>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</si>
  <si>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</si>
  <si>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</si>
  <si>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</si>
  <si>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</si>
  <si>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</si>
  <si>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</si>
  <si>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</si>
  <si>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</si>
  <si>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</si>
  <si>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</si>
  <si>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</si>
  <si>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</si>
  <si>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</si>
  <si>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</si>
  <si>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</si>
  <si>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</si>
  <si>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</si>
  <si>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</si>
  <si>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</si>
  <si>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</si>
  <si>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</si>
  <si>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</si>
  <si>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</si>
  <si>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</si>
  <si>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</si>
  <si>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</si>
  <si>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</si>
  <si>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</si>
  <si>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</si>
  <si>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</si>
  <si>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</si>
  <si>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</si>
  <si>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</si>
  <si>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</si>
  <si>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</si>
  <si>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</si>
  <si>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</si>
  <si>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</si>
  <si>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</si>
  <si>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</si>
  <si>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</si>
  <si>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</si>
  <si>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</si>
  <si>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</si>
  <si>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</si>
  <si>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</si>
  <si>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</si>
  <si>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</si>
  <si>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</si>
  <si>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</si>
  <si>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</si>
  <si>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</si>
  <si>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</si>
  <si>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</si>
  <si>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</si>
  <si>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</si>
  <si>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</si>
  <si>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</si>
  <si>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</si>
  <si>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</si>
  <si>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</si>
  <si>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</si>
  <si>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</si>
  <si>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</si>
  <si>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</si>
  <si>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</si>
  <si>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</si>
  <si>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</si>
  <si>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</si>
  <si>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</si>
  <si>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</si>
  <si>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</si>
  <si>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</si>
  <si>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</si>
  <si>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</si>
  <si>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</si>
  <si>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</si>
  <si>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</si>
  <si>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</si>
  <si>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</si>
  <si>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</si>
  <si>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</si>
  <si>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</si>
  <si>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</si>
  <si>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</si>
  <si>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</si>
  <si>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</si>
  <si>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</si>
  <si>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</si>
  <si>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</si>
  <si>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</si>
  <si>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</si>
  <si>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</si>
  <si>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</si>
  <si>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</si>
  <si>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</si>
  <si>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</si>
  <si>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</si>
  <si>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</si>
  <si>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</si>
  <si>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</si>
  <si>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</si>
  <si>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</si>
  <si>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</si>
  <si>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</si>
  <si>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</si>
  <si>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</si>
  <si>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</si>
  <si>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</si>
  <si>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</si>
  <si>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</si>
  <si>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</si>
  <si>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</si>
  <si>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</si>
  <si>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</si>
  <si>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</si>
  <si>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</si>
  <si>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</si>
  <si>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</si>
  <si>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</si>
  <si>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</si>
  <si>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</si>
  <si>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</si>
  <si>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</si>
  <si>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</si>
  <si>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</si>
  <si>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</si>
  <si>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</si>
  <si>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</si>
  <si>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</si>
  <si>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</si>
  <si>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</si>
  <si>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</si>
  <si>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</si>
  <si>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</si>
  <si>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</si>
  <si>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</si>
  <si>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</si>
  <si>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</si>
  <si>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</si>
  <si>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</si>
  <si>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</si>
  <si>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</si>
  <si>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</si>
  <si>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</si>
  <si>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</si>
  <si>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</si>
  <si>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</si>
  <si>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</si>
  <si>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</si>
  <si>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</si>
  <si>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</si>
  <si>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</si>
  <si>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</si>
  <si>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</si>
  <si>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</si>
  <si>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</si>
  <si>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</si>
  <si>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</si>
  <si>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</si>
  <si>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</si>
  <si>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</si>
  <si>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</si>
  <si>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</si>
  <si>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</si>
  <si>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</si>
  <si>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</si>
  <si>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</si>
  <si>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</si>
  <si>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</si>
  <si>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</si>
  <si>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</si>
  <si>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</si>
  <si>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</si>
  <si>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</si>
  <si>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</si>
  <si>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</si>
  <si>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</si>
  <si>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</si>
  <si>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</si>
  <si>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</si>
  <si>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</si>
  <si>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</si>
  <si>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</si>
  <si>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</si>
  <si>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</si>
  <si>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</si>
  <si>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</si>
  <si>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</si>
  <si>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</si>
  <si>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</si>
  <si>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</si>
  <si>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</si>
  <si>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</si>
  <si>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</si>
  <si>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</si>
  <si>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</si>
  <si>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</si>
  <si>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</si>
  <si>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</si>
  <si>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</si>
  <si>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</si>
  <si>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</si>
  <si>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</si>
  <si>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</si>
  <si>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</si>
  <si>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</si>
  <si>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</si>
  <si>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</si>
  <si>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</si>
  <si>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</si>
  <si>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</si>
  <si>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</si>
  <si>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</si>
  <si>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</si>
  <si>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</si>
  <si>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</si>
  <si>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</si>
  <si>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</si>
  <si>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</si>
  <si>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</si>
  <si>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</si>
  <si>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</si>
  <si>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</si>
  <si>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</si>
  <si>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</si>
  <si>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</si>
  <si>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</si>
  <si>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</si>
  <si>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</si>
  <si>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</si>
  <si>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</si>
  <si>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</si>
  <si>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</si>
  <si>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</si>
  <si>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</si>
  <si>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</si>
  <si>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</si>
  <si>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</si>
  <si>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</si>
  <si>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</si>
  <si>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</si>
  <si>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</si>
  <si>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</si>
  <si>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</si>
  <si>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</si>
  <si>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</si>
  <si>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</si>
  <si>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</si>
  <si>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</si>
  <si>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</si>
  <si>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</si>
  <si>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</si>
  <si>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</si>
  <si>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</si>
  <si>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</si>
  <si>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</si>
  <si>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</si>
  <si>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</si>
  <si>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</si>
  <si>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</si>
  <si>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</si>
  <si>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</si>
  <si>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</si>
  <si>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</si>
  <si>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</si>
  <si>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</si>
  <si>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</si>
  <si>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</si>
  <si>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</si>
  <si>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</si>
  <si>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</si>
  <si>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</si>
  <si>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</si>
  <si>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</si>
  <si>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</si>
  <si>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</si>
  <si>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</si>
  <si>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</si>
  <si>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</si>
  <si>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</si>
  <si>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</si>
  <si>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</si>
  <si>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</si>
  <si>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</si>
  <si>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</si>
  <si>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</si>
  <si>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</si>
  <si>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</si>
  <si>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</si>
  <si>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</si>
  <si>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</si>
  <si>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</si>
  <si>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</si>
  <si>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</si>
  <si>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</si>
  <si>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</si>
  <si>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</si>
  <si>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</si>
  <si>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</si>
  <si>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</si>
  <si>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</si>
  <si>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</si>
  <si>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</si>
  <si>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</si>
  <si>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</si>
  <si>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</si>
  <si>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</si>
  <si>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</si>
  <si>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</si>
  <si>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</si>
  <si>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</si>
  <si>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</si>
  <si>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</si>
  <si>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</si>
  <si>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</si>
  <si>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</si>
  <si>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</si>
  <si>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</si>
  <si>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</si>
  <si>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</si>
  <si>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</si>
  <si>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</si>
  <si>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</si>
  <si>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</si>
  <si>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</si>
  <si>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</si>
  <si>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</si>
  <si>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</si>
  <si>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</si>
  <si>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</si>
  <si>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</si>
  <si>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</si>
  <si>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</si>
  <si>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</si>
  <si>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</si>
  <si>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</si>
  <si>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</si>
  <si>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</si>
  <si>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</si>
  <si>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</si>
  <si>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</si>
  <si>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</si>
  <si>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</si>
  <si>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</si>
  <si>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</si>
  <si>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</si>
  <si>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</si>
  <si>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</si>
  <si>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</si>
  <si>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</si>
  <si>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</si>
  <si>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</si>
  <si>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</si>
  <si>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</si>
  <si>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</si>
  <si>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</si>
  <si>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</si>
  <si>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</si>
  <si>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</si>
  <si>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</si>
  <si>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</si>
  <si>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</si>
  <si>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</si>
  <si>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</si>
  <si>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</si>
  <si>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</si>
  <si>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</si>
  <si>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</si>
  <si>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</si>
  <si>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</si>
  <si>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</si>
  <si>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</si>
  <si>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</si>
  <si>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</si>
  <si>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</si>
  <si>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</si>
  <si>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</si>
  <si>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</si>
  <si>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</si>
  <si>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</si>
  <si>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</si>
  <si>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</si>
  <si>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</si>
  <si>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</si>
  <si>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</si>
  <si>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</si>
  <si>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</si>
  <si>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</si>
  <si>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</si>
  <si>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</si>
  <si>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</si>
  <si>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</si>
  <si>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</si>
  <si>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</si>
  <si>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</si>
  <si>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</si>
  <si>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</si>
  <si>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</si>
  <si>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</si>
  <si>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</si>
  <si>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</si>
  <si>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</si>
  <si>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</si>
  <si>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</si>
  <si>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</si>
  <si>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</si>
  <si>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</si>
  <si>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</si>
  <si>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</si>
  <si>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</si>
  <si>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</si>
  <si>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</si>
  <si>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</si>
  <si>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</si>
  <si>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</si>
  <si>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</si>
  <si>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</si>
  <si>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</si>
  <si>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</si>
  <si>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</si>
  <si>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</si>
  <si>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</si>
  <si>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</si>
  <si>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</si>
  <si>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</si>
  <si>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</si>
  <si>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</si>
  <si>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</si>
  <si>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</si>
  <si>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</si>
  <si>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</si>
  <si>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</si>
  <si>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</si>
  <si>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</si>
  <si>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</si>
  <si>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</si>
  <si>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</si>
  <si>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</si>
  <si>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</si>
  <si>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</si>
  <si>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</si>
  <si>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</si>
  <si>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</si>
  <si>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</si>
  <si>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</si>
  <si>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</si>
  <si>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</si>
  <si>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</si>
  <si>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</si>
  <si>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</si>
  <si>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</si>
  <si>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</si>
  <si>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</si>
  <si>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</si>
  <si>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</si>
  <si>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</si>
  <si>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</si>
  <si>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</si>
  <si>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</si>
  <si>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</si>
  <si>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</si>
  <si>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</si>
  <si>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</si>
  <si>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</si>
  <si>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</si>
  <si>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</si>
  <si>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</si>
  <si>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</si>
  <si>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</si>
  <si>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</si>
  <si>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</si>
  <si>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</si>
  <si>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</si>
  <si>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</si>
  <si>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</si>
  <si>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</si>
  <si>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</si>
  <si>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</si>
  <si>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</si>
  <si>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</si>
  <si>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</si>
  <si>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</si>
  <si>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</si>
  <si>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</si>
  <si>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</si>
  <si>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</si>
  <si>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</si>
  <si>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</si>
  <si>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</si>
  <si>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</si>
  <si>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</si>
  <si>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</si>
  <si>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</si>
  <si>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</si>
  <si>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</si>
  <si>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</si>
  <si>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</si>
  <si>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</si>
  <si>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</si>
  <si>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</si>
  <si>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</si>
  <si>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</si>
  <si>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</si>
  <si>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</si>
  <si>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</si>
  <si>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</si>
  <si>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</si>
  <si>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</si>
  <si>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</si>
  <si>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</si>
  <si>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</si>
  <si>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</si>
  <si>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</si>
  <si>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</si>
  <si>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</si>
  <si>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</si>
  <si>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</si>
  <si>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</si>
  <si>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</si>
  <si>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</si>
  <si>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</si>
  <si>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</si>
  <si>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</si>
  <si>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</si>
  <si>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</si>
  <si>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</si>
  <si>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</si>
  <si>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</si>
  <si>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</si>
  <si>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</si>
  <si>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</si>
  <si>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</si>
  <si>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</si>
  <si>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</si>
  <si>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</si>
  <si>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</si>
  <si>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</si>
  <si>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</si>
  <si>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</si>
  <si>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</si>
  <si>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</si>
  <si>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</si>
  <si>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</si>
  <si>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</si>
  <si>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</si>
  <si>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</si>
  <si>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</si>
  <si>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</si>
  <si>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</si>
  <si>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</si>
  <si>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</si>
  <si>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</si>
  <si>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</si>
  <si>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</si>
  <si>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</si>
  <si>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</si>
  <si>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</si>
  <si>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</si>
  <si>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</si>
  <si>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</si>
  <si>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</si>
  <si>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</si>
  <si>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</si>
  <si>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</si>
  <si>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</si>
  <si>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</si>
  <si>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</si>
  <si>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</si>
  <si>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</si>
  <si>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</si>
  <si>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</si>
  <si>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</si>
  <si>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</si>
  <si>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</si>
  <si>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</si>
  <si>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</si>
  <si>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</si>
  <si>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</si>
  <si>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</si>
  <si>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</si>
  <si>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</si>
  <si>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</si>
  <si>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</si>
  <si>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</si>
  <si>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</si>
  <si>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</si>
  <si>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</si>
  <si>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</si>
  <si>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</si>
  <si>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</si>
  <si>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</si>
  <si>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</si>
  <si>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</si>
  <si>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</si>
  <si>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</si>
  <si>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</si>
  <si>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</si>
  <si>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</si>
  <si>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</si>
  <si>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</si>
  <si>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</si>
  <si>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</si>
  <si>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</si>
  <si>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</si>
  <si>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</si>
  <si>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</si>
  <si>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</si>
  <si>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</si>
  <si>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</si>
  <si>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</si>
  <si>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</si>
  <si>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</si>
  <si>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</si>
  <si>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</si>
  <si>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</si>
  <si>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</si>
  <si>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</si>
  <si>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</si>
  <si>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</si>
  <si>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</si>
  <si>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</si>
  <si>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</si>
  <si>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</si>
  <si>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</si>
  <si>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</si>
  <si>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</si>
  <si>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</si>
  <si>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</si>
  <si>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</si>
  <si>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</si>
  <si>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</si>
  <si>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</si>
  <si>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</si>
  <si>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</si>
  <si>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</si>
  <si>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</si>
  <si>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</si>
  <si>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</si>
  <si>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</si>
  <si>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</si>
  <si>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</si>
  <si>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</si>
  <si>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</si>
  <si>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</si>
  <si>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</si>
  <si>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</si>
  <si>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</si>
  <si>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</si>
  <si>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</si>
  <si>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</si>
  <si>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</si>
  <si>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</si>
  <si>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</si>
  <si>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</si>
  <si>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</si>
  <si>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</si>
  <si>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</si>
  <si>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</si>
  <si>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</si>
  <si>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</si>
  <si>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</si>
  <si>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</si>
  <si>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</si>
  <si>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</si>
  <si>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</si>
  <si>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</si>
  <si>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</si>
  <si>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</si>
  <si>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</si>
  <si>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</si>
  <si>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</si>
  <si>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</si>
  <si>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</si>
  <si>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</si>
  <si>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</si>
  <si>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</si>
  <si>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</si>
  <si>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</si>
  <si>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</si>
  <si>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</si>
  <si>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</si>
  <si>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</si>
  <si>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</si>
  <si>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</si>
  <si>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</si>
  <si>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</si>
  <si>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</si>
  <si>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</si>
  <si>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</si>
  <si>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</si>
  <si>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</si>
  <si>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</si>
  <si>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</si>
  <si>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</si>
  <si>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</si>
  <si>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</si>
  <si>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</si>
  <si>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</si>
  <si>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</si>
  <si>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</si>
  <si>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</si>
  <si>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</si>
  <si>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</si>
  <si>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</si>
  <si>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</si>
  <si>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</si>
  <si>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</si>
  <si>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</si>
  <si>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</si>
  <si>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</si>
  <si>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</si>
  <si>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</si>
  <si>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</si>
  <si>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</si>
  <si>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</si>
  <si>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</si>
  <si>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</si>
  <si>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</si>
  <si>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</si>
  <si>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</si>
  <si>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</si>
  <si>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</si>
  <si>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</si>
  <si>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</si>
  <si>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</si>
  <si>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</si>
  <si>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</si>
  <si>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</si>
  <si>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</si>
  <si>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</si>
  <si>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</si>
  <si>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</si>
  <si>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</si>
  <si>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</si>
  <si>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</si>
  <si>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</si>
  <si>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</si>
  <si>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</si>
  <si>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</si>
  <si>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</si>
  <si>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</si>
  <si>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</si>
  <si>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</si>
  <si>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</si>
  <si>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</si>
  <si>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</si>
  <si>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</si>
  <si>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</si>
  <si>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</si>
  <si>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</si>
  <si>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</si>
  <si>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</si>
  <si>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</si>
  <si>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</si>
  <si>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</si>
  <si>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</si>
  <si>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</si>
  <si>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</si>
  <si>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</si>
  <si>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</si>
  <si>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</si>
  <si>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</si>
  <si>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</si>
  <si>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</si>
  <si>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</si>
  <si>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</si>
  <si>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</si>
  <si>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</si>
  <si>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</si>
  <si>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</si>
  <si>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</si>
  <si>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</si>
  <si>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</si>
  <si>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</si>
  <si>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</si>
  <si>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</si>
  <si>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</si>
  <si>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</si>
  <si>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</si>
  <si>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</si>
  <si>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</si>
  <si>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</si>
  <si>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</si>
  <si>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</si>
  <si>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</si>
  <si>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</si>
  <si>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</si>
  <si>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</si>
  <si>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</si>
  <si>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</si>
  <si>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</si>
  <si>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</si>
  <si>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</si>
  <si>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</si>
  <si>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</si>
  <si>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</si>
  <si>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</si>
  <si>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</si>
  <si>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</si>
  <si>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</si>
  <si>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</si>
  <si>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</si>
  <si>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</si>
  <si>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</si>
  <si>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</si>
  <si>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</si>
  <si>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</si>
  <si>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</si>
  <si>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</si>
  <si>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</si>
  <si>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</si>
  <si>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</si>
  <si>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</si>
  <si>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</si>
  <si>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</si>
  <si>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</si>
  <si>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</si>
  <si>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</si>
  <si>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</si>
  <si>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</si>
  <si>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</si>
  <si>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</si>
  <si>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</si>
  <si>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</si>
  <si>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</si>
  <si>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</si>
  <si>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</si>
  <si>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</si>
  <si>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</si>
  <si>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</si>
  <si>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</si>
  <si>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</si>
  <si>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</si>
  <si>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</si>
  <si>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</si>
  <si>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</si>
  <si>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</si>
  <si>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</si>
  <si>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</si>
  <si>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</si>
  <si>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</si>
  <si>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</si>
  <si>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</si>
  <si>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</si>
  <si>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</si>
  <si>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</si>
  <si>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</si>
  <si>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</si>
  <si>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</si>
  <si>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</si>
  <si>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</si>
  <si>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</si>
  <si>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</si>
  <si>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</si>
  <si>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</si>
  <si>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</si>
  <si>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</si>
  <si>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</si>
  <si>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</si>
  <si>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</si>
  <si>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</si>
  <si>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</si>
  <si>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</si>
  <si>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</si>
  <si>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</si>
  <si>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</si>
  <si>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</si>
  <si>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</si>
  <si>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</si>
  <si>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</si>
  <si>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</si>
  <si>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</si>
  <si>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</si>
  <si>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</si>
  <si>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</si>
  <si>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</si>
  <si>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</si>
  <si>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</si>
  <si>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</si>
  <si>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</si>
  <si>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</si>
  <si>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</si>
  <si>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</si>
  <si>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</si>
  <si>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</si>
  <si>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</si>
  <si>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</si>
  <si>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</si>
  <si>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</si>
  <si>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</si>
  <si>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</si>
  <si>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</si>
  <si>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</si>
  <si>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</si>
  <si>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</si>
  <si>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</si>
  <si>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</si>
  <si>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</si>
  <si>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</si>
  <si>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</si>
  <si>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</si>
  <si>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</si>
  <si>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</si>
  <si>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</si>
  <si>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</si>
  <si>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</si>
  <si>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</si>
  <si>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</si>
  <si>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</si>
  <si>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</si>
  <si>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</si>
  <si>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</si>
  <si>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</si>
  <si>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</si>
  <si>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</si>
  <si>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</si>
  <si>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</si>
  <si>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</si>
  <si>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</si>
  <si>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</si>
  <si>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</si>
  <si>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</si>
  <si>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</si>
  <si>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</si>
  <si>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</si>
  <si>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</si>
  <si>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</si>
  <si>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</si>
  <si>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</si>
  <si>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</si>
  <si>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</si>
  <si>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</si>
  <si>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</si>
  <si>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</si>
  <si>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</si>
  <si>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</si>
  <si>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</si>
  <si>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</si>
  <si>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</si>
  <si>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</si>
  <si>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</si>
  <si>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</si>
  <si>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</si>
  <si>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</si>
  <si>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</si>
  <si>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</si>
  <si>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</si>
  <si>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</si>
  <si>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</si>
  <si>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</si>
  <si>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</si>
  <si>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</si>
  <si>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</si>
  <si>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</si>
  <si>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</si>
  <si>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</si>
  <si>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</si>
  <si>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</si>
  <si>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</si>
  <si>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</si>
  <si>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</si>
  <si>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</si>
  <si>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</si>
  <si>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</si>
  <si>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</si>
  <si>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</si>
  <si>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</si>
  <si>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</si>
  <si>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</si>
  <si>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</si>
  <si>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</si>
  <si>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</si>
  <si>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</si>
  <si>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</si>
  <si>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</si>
  <si>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</si>
  <si>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</si>
  <si>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</si>
  <si>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</si>
  <si>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</si>
  <si>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</si>
  <si>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</si>
  <si>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</si>
  <si>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</si>
  <si>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</si>
  <si>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</si>
  <si>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</si>
  <si>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</si>
  <si>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</si>
  <si>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</si>
  <si>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</si>
  <si>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</si>
  <si>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</si>
  <si>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</si>
  <si>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</si>
  <si>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</si>
  <si>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</si>
  <si>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</si>
  <si>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</si>
  <si>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</si>
  <si>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</si>
  <si>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</si>
  <si>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</si>
  <si>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</si>
  <si>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</si>
  <si>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</si>
  <si>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</si>
  <si>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</si>
  <si>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</si>
  <si>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</si>
  <si>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</si>
  <si>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</si>
  <si>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</si>
  <si>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</si>
  <si>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</si>
  <si>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</si>
  <si>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</si>
  <si>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</si>
  <si>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</si>
  <si>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</si>
  <si>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</si>
  <si>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</si>
  <si>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</si>
  <si>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</si>
  <si>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</si>
  <si>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</si>
  <si>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</si>
  <si>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</si>
  <si>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</si>
  <si>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</si>
  <si>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</si>
  <si>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</si>
  <si>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</si>
  <si>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</si>
  <si>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</si>
  <si>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</si>
  <si>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</si>
  <si>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</si>
  <si>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</si>
  <si>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</si>
  <si>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</si>
  <si>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</si>
  <si>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</si>
  <si>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</si>
  <si>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</si>
  <si>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</si>
  <si>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</si>
  <si>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</si>
  <si>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</si>
  <si>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</si>
  <si>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</si>
  <si>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</si>
  <si>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</si>
  <si>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</si>
  <si>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</si>
  <si>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</si>
  <si>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</si>
  <si>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</si>
  <si>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</si>
  <si>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</si>
  <si>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</si>
  <si>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</si>
  <si>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</si>
  <si>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</si>
  <si>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</si>
  <si>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</si>
  <si>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</si>
  <si>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</si>
  <si>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</si>
  <si>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</si>
  <si>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</si>
  <si>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</si>
  <si>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</si>
  <si>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</si>
  <si>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</si>
  <si>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</si>
  <si>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</si>
  <si>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</si>
  <si>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</si>
  <si>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</si>
  <si>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</si>
  <si>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</si>
  <si>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</si>
  <si>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</si>
  <si>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</si>
  <si>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</si>
  <si>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</si>
  <si>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</si>
  <si>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</si>
  <si>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</si>
  <si>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</si>
  <si>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</si>
  <si>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</si>
  <si>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</si>
  <si>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</si>
  <si>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</si>
  <si>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</si>
  <si>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</si>
  <si>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</si>
  <si>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</si>
  <si>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</si>
  <si>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</si>
  <si>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</si>
  <si>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</si>
  <si>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</si>
  <si>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</si>
  <si>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</si>
  <si>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</si>
  <si>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</si>
  <si>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</si>
  <si>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</si>
  <si>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</si>
  <si>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</si>
  <si>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</si>
  <si>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</si>
  <si>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</si>
  <si>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</si>
  <si>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</si>
  <si>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</si>
  <si>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</si>
  <si>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</si>
  <si>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</si>
  <si>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</si>
  <si>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</si>
  <si>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</si>
  <si>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</si>
  <si>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</si>
  <si>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</si>
  <si>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</si>
  <si>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</si>
  <si>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</si>
  <si>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</si>
  <si>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</si>
  <si>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</si>
  <si>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</si>
  <si>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</si>
  <si>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</si>
  <si>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</si>
  <si>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</si>
  <si>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</si>
  <si>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</si>
  <si>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</si>
  <si>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</si>
  <si>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</si>
  <si>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</si>
  <si>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</si>
  <si>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</si>
  <si>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</si>
  <si>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</si>
  <si>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</si>
  <si>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</si>
  <si>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</si>
  <si>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</si>
  <si>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</si>
  <si>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</si>
  <si>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</si>
  <si>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</si>
  <si>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</si>
  <si>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</si>
  <si>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</si>
  <si>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</si>
  <si>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</si>
  <si>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</si>
  <si>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</si>
  <si>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</si>
  <si>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</si>
  <si>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</si>
  <si>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</si>
  <si>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</si>
  <si>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</si>
  <si>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</si>
  <si>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</si>
  <si>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</si>
  <si>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</si>
  <si>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</si>
  <si>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</si>
  <si>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</si>
  <si>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</si>
  <si>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</si>
  <si>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</si>
  <si>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</si>
  <si>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</si>
  <si>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</si>
  <si>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</si>
  <si>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</si>
  <si>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</si>
  <si>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</si>
  <si>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</si>
  <si>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</si>
  <si>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</si>
  <si>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</si>
  <si>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</si>
  <si>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</si>
  <si>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</si>
  <si>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</si>
  <si>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</si>
  <si>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</si>
  <si>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</si>
  <si>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</si>
  <si>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</si>
  <si>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</si>
  <si>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</si>
  <si>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</si>
  <si>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</si>
  <si>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</si>
  <si>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</si>
  <si>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</si>
  <si>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</si>
  <si>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</si>
  <si>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</si>
  <si>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</si>
  <si>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</si>
  <si>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</si>
  <si>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</si>
  <si>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</si>
  <si>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</si>
  <si>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</si>
  <si>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</si>
  <si>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</si>
  <si>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</si>
  <si>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</si>
  <si>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</si>
  <si>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</si>
  <si>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</si>
  <si>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</si>
  <si>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</si>
  <si>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</si>
  <si>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</si>
  <si>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</si>
  <si>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</si>
  <si>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</si>
  <si>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</si>
  <si>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</si>
  <si>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</si>
  <si>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</si>
  <si>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</si>
  <si>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</si>
  <si>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</si>
  <si>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</si>
  <si>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</si>
  <si>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</si>
  <si>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</si>
  <si>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</si>
  <si>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</si>
  <si>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</si>
  <si>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</si>
  <si>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</si>
  <si>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</si>
  <si>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</si>
  <si>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</si>
  <si>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</si>
  <si>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</si>
  <si>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</si>
  <si>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</si>
  <si>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</si>
  <si>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</si>
  <si>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</si>
  <si>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</si>
  <si>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</si>
  <si>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</si>
  <si>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</si>
  <si>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</si>
  <si>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</si>
  <si>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</si>
  <si>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</si>
  <si>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</si>
  <si>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</si>
  <si>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</si>
  <si>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</si>
  <si>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</si>
  <si>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</si>
  <si>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</si>
  <si>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</si>
  <si>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</si>
  <si>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</si>
  <si>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</si>
  <si>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</si>
  <si>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</si>
  <si>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</si>
  <si>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</si>
  <si>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</si>
  <si>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</si>
  <si>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</si>
  <si>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</si>
  <si>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</si>
  <si>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</si>
  <si>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</si>
  <si>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</si>
  <si>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</si>
  <si>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</si>
  <si>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</si>
  <si>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</si>
  <si>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</si>
  <si>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</si>
  <si>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</si>
  <si>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</si>
  <si>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</si>
  <si>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</si>
  <si>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</si>
  <si>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</si>
  <si>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</si>
  <si>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</si>
  <si>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</si>
  <si>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</si>
  <si>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</si>
  <si>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</si>
  <si>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</si>
  <si>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</si>
  <si>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</si>
  <si>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</si>
  <si>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</si>
  <si>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</si>
  <si>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</si>
  <si>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</si>
  <si>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</si>
  <si>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</si>
  <si>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</si>
  <si>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</si>
  <si>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</si>
  <si>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</si>
  <si>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</si>
  <si>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</si>
  <si>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</si>
  <si>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</si>
  <si>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</si>
  <si>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</si>
  <si>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</si>
  <si>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</si>
  <si>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</si>
  <si>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</si>
  <si>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</si>
  <si>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</si>
  <si>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</si>
  <si>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</si>
  <si>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</si>
  <si>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</si>
  <si>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</si>
  <si>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</si>
  <si>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</si>
  <si>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</si>
  <si>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</si>
  <si>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</si>
  <si>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</si>
  <si>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</si>
  <si>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</si>
  <si>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</si>
  <si>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</si>
  <si>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</si>
  <si>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</si>
  <si>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</si>
  <si>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</si>
  <si>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</si>
  <si>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</si>
  <si>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</si>
  <si>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</si>
  <si>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</si>
  <si>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</si>
  <si>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</si>
  <si>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</si>
  <si>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</si>
  <si>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</si>
  <si>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</si>
  <si>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</si>
  <si>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</si>
  <si>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</si>
  <si>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</si>
  <si>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</si>
  <si>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</si>
  <si>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</si>
  <si>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</si>
  <si>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</si>
  <si>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</si>
  <si>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</si>
  <si>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</si>
  <si>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</si>
  <si>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</si>
  <si>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</si>
  <si>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</si>
  <si>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</si>
  <si>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</si>
  <si>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</si>
  <si>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</si>
  <si>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</si>
  <si>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</si>
  <si>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</si>
  <si>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</si>
  <si>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</si>
  <si>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</si>
  <si>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</si>
  <si>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</si>
  <si>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</si>
  <si>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</si>
  <si>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</si>
  <si>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</si>
  <si>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</si>
  <si>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</si>
  <si>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</si>
  <si>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</si>
  <si>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</si>
  <si>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</si>
  <si>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</si>
  <si>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</si>
  <si>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</si>
  <si>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</si>
  <si>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</si>
  <si>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</si>
  <si>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</si>
  <si>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</si>
  <si>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</si>
  <si>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</si>
  <si>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</si>
  <si>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</si>
  <si>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</si>
  <si>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</si>
  <si>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</si>
  <si>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</si>
  <si>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</si>
  <si>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</si>
  <si>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</si>
  <si>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</si>
  <si>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</si>
  <si>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</si>
  <si>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</si>
  <si>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</si>
  <si>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</si>
  <si>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</si>
  <si>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</si>
  <si>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</si>
  <si>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</si>
  <si>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</si>
  <si>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</si>
  <si>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</si>
  <si>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</si>
  <si>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</si>
  <si>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</si>
  <si>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</si>
  <si>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</si>
  <si>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</si>
  <si>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</si>
  <si>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</si>
  <si>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</si>
  <si>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</si>
  <si>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</si>
  <si>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</si>
  <si>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</si>
  <si>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</si>
  <si>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</si>
  <si>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</si>
  <si>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</si>
  <si>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</si>
  <si>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</si>
  <si>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</si>
  <si>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</si>
  <si>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</si>
  <si>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</si>
  <si>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</si>
  <si>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</si>
  <si>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</si>
  <si>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</si>
  <si>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</si>
  <si>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</si>
  <si>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</si>
  <si>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</si>
  <si>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</si>
  <si>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</si>
  <si>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</si>
  <si>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</si>
  <si>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</si>
  <si>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</si>
  <si>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</si>
  <si>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</si>
  <si>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</si>
  <si>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</si>
  <si>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</si>
  <si>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</si>
  <si>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</si>
  <si>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</si>
  <si>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</si>
  <si>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</si>
  <si>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</si>
  <si>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</si>
  <si>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</si>
  <si>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</si>
  <si>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</si>
  <si>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</si>
  <si>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</si>
  <si>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</si>
  <si>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</si>
  <si>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</si>
  <si>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</si>
  <si>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</si>
  <si>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</si>
  <si>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</si>
  <si>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</si>
  <si>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</si>
  <si>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</si>
  <si>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</si>
  <si>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</si>
  <si>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</si>
  <si>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</si>
  <si>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</si>
  <si>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</si>
  <si>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</si>
  <si>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</si>
  <si>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</si>
  <si>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</si>
  <si>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</si>
  <si>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</si>
  <si>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</si>
  <si>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</si>
  <si>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</si>
  <si>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</si>
  <si>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</si>
  <si>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</si>
  <si>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</si>
  <si>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</si>
  <si>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</si>
  <si>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</si>
  <si>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</si>
  <si>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</si>
  <si>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</si>
  <si>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</si>
  <si>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</si>
  <si>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</si>
  <si>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</si>
  <si>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</si>
  <si>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</si>
  <si>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</si>
  <si>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</si>
  <si>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</si>
  <si>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</si>
  <si>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</si>
  <si>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</si>
  <si>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</si>
  <si>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</si>
  <si>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</si>
  <si>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</si>
  <si>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</si>
  <si>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</si>
  <si>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</si>
  <si>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</si>
  <si>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</si>
  <si>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</si>
  <si>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</si>
  <si>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</si>
  <si>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</si>
  <si>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</si>
  <si>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</si>
  <si>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</si>
  <si>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</si>
  <si>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</si>
  <si>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</si>
  <si>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</si>
  <si>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</si>
  <si>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</si>
  <si>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</si>
  <si>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</si>
  <si>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</si>
  <si>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</si>
  <si>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</si>
  <si>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</si>
  <si>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</si>
  <si>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</si>
  <si>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</si>
  <si>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</si>
  <si>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</si>
  <si>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</si>
  <si>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</si>
  <si>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</si>
  <si>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</si>
  <si>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</si>
  <si>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</si>
  <si>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</si>
  <si>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</si>
  <si>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</si>
  <si>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</si>
  <si>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</si>
  <si>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</si>
  <si>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</si>
  <si>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</si>
  <si>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</si>
  <si>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</si>
  <si>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</si>
  <si>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</si>
  <si>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</si>
  <si>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</si>
  <si>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</si>
  <si>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</si>
  <si>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</si>
  <si>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</si>
  <si>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</si>
  <si>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</si>
  <si>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</si>
  <si>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</si>
  <si>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</si>
  <si>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</si>
  <si>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</si>
  <si>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</si>
  <si>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</si>
  <si>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</si>
  <si>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</si>
  <si>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</si>
  <si>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</si>
  <si>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</si>
  <si>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</si>
  <si>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</si>
  <si>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</si>
  <si>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</si>
  <si>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</si>
  <si>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</si>
  <si>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</si>
  <si>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</si>
  <si>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</si>
  <si>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</si>
  <si>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</si>
  <si>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</si>
  <si>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</si>
  <si>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</si>
  <si>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</si>
  <si>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</si>
  <si>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</si>
  <si>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</si>
  <si>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</si>
  <si>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</si>
  <si>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</si>
  <si>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</si>
  <si>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</si>
  <si>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</si>
  <si>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</si>
  <si>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</si>
  <si>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</si>
  <si>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</si>
  <si>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</si>
  <si>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</si>
  <si>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</si>
  <si>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</si>
  <si>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</si>
  <si>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</si>
  <si>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</si>
  <si>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</si>
  <si>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</si>
  <si>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</si>
  <si>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</si>
  <si>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</si>
  <si>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</si>
  <si>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</si>
  <si>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</si>
  <si>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</si>
  <si>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</si>
  <si>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</si>
  <si>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</si>
  <si>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</si>
  <si>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</si>
  <si>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</si>
  <si>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</si>
  <si>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</si>
  <si>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</si>
  <si>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</si>
  <si>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</si>
  <si>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</si>
  <si>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</si>
  <si>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</si>
  <si>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</si>
  <si>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</si>
  <si>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</si>
  <si>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</si>
  <si>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</si>
  <si>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</si>
  <si>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</si>
  <si>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</si>
  <si>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</si>
  <si>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</si>
  <si>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</si>
  <si>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</si>
  <si>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</si>
  <si>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</si>
  <si>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</si>
  <si>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</si>
  <si>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</si>
  <si>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</si>
  <si>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</si>
  <si>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</si>
  <si>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</si>
  <si>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</si>
  <si>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</si>
  <si>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</si>
  <si>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</si>
  <si>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</si>
  <si>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</si>
  <si>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</si>
  <si>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</si>
  <si>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</si>
  <si>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</si>
  <si>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</si>
  <si>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</si>
  <si>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</si>
  <si>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</si>
  <si>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</si>
  <si>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</si>
  <si>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</si>
  <si>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</si>
  <si>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</si>
  <si>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</si>
  <si>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</si>
  <si>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</si>
  <si>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</si>
  <si>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</si>
  <si>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</si>
  <si>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</si>
  <si>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</si>
  <si>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</si>
  <si>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</si>
  <si>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</si>
  <si>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</si>
  <si>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</si>
  <si>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</si>
  <si>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</si>
  <si>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</si>
  <si>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</si>
  <si>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</si>
  <si>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</si>
  <si>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</si>
  <si>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</si>
  <si>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</si>
  <si>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</si>
  <si>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</si>
  <si>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</si>
  <si>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</si>
  <si>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</si>
  <si>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</si>
  <si>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</si>
  <si>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</si>
  <si>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</si>
  <si>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</si>
  <si>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</si>
  <si>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</si>
  <si>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</si>
  <si>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</si>
  <si>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</si>
  <si>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</si>
  <si>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</si>
  <si>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</si>
  <si>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</si>
  <si>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</si>
  <si>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</si>
  <si>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</si>
  <si>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</si>
  <si>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</si>
  <si>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</si>
  <si>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</si>
  <si>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</si>
  <si>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</si>
  <si>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</si>
  <si>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</si>
  <si>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</si>
  <si>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</si>
  <si>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</si>
  <si>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</si>
  <si>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</si>
  <si>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</si>
  <si>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</si>
  <si>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</si>
  <si>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</si>
  <si>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</si>
  <si>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</si>
  <si>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</si>
  <si>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</si>
  <si>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</si>
  <si>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</si>
  <si>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</si>
  <si>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</si>
  <si>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</si>
  <si>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</si>
  <si>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</si>
  <si>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</si>
  <si>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</si>
  <si>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</si>
  <si>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</si>
  <si>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</si>
  <si>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</si>
  <si>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</si>
  <si>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</si>
  <si>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</si>
  <si>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</si>
  <si>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</si>
  <si>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</si>
  <si>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</si>
  <si>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</si>
  <si>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</si>
  <si>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</si>
  <si>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</si>
  <si>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</si>
  <si>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</si>
  <si>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</si>
  <si>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</si>
  <si>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</si>
  <si>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</si>
  <si>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</si>
  <si>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</si>
  <si>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</si>
  <si>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</si>
  <si>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</si>
  <si>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</si>
  <si>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</si>
  <si>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</si>
  <si>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</si>
  <si>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</si>
  <si>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</si>
  <si>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</si>
  <si>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</si>
  <si>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</si>
  <si>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</si>
  <si>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</si>
  <si>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</si>
  <si>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</si>
  <si>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</si>
  <si>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</si>
  <si>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</si>
  <si>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</si>
  <si>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</si>
  <si>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</si>
  <si>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</si>
  <si>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</si>
  <si>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</si>
  <si>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</si>
  <si>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</si>
  <si>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</si>
  <si>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</si>
  <si>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</si>
  <si>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</si>
  <si>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</si>
  <si>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</si>
  <si>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</si>
  <si>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</si>
  <si>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</si>
  <si>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</si>
  <si>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</si>
  <si>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</si>
  <si>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</si>
  <si>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</si>
  <si>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</si>
  <si>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</si>
  <si>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</si>
  <si>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</si>
  <si>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</si>
  <si>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</si>
  <si>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</si>
  <si>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</si>
  <si>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</si>
  <si>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</si>
  <si>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</si>
  <si>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</si>
  <si>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</si>
  <si>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</si>
  <si>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</si>
  <si>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</si>
  <si>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</si>
  <si>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</si>
  <si>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</si>
  <si>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</si>
  <si>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</si>
  <si>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</si>
  <si>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</si>
  <si>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</si>
  <si>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</si>
  <si>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</si>
  <si>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</si>
  <si>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</si>
  <si>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</si>
  <si>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</si>
  <si>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</si>
  <si>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</si>
  <si>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</si>
  <si>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</si>
  <si>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</si>
  <si>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</si>
  <si>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</si>
  <si>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</si>
  <si>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</si>
  <si>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</si>
  <si>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</si>
  <si>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</si>
  <si>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</si>
  <si>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</si>
  <si>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</si>
  <si>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</si>
  <si>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</si>
  <si>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</si>
  <si>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</si>
  <si>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</si>
  <si>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</si>
  <si>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</si>
  <si>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</si>
  <si>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</si>
  <si>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</si>
  <si>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</si>
  <si>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</si>
  <si>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</si>
  <si>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</si>
  <si>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</si>
  <si>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</si>
  <si>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</si>
  <si>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</si>
  <si>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</si>
  <si>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</si>
  <si>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</si>
  <si>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</si>
  <si>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</si>
  <si>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</si>
  <si>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</si>
  <si>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</si>
  <si>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</si>
  <si>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</si>
  <si>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</si>
  <si>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</si>
  <si>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</si>
  <si>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</si>
  <si>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</si>
  <si>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</si>
  <si>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</si>
  <si>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</si>
  <si>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</si>
  <si>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</si>
  <si>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</si>
  <si>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</si>
  <si>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</si>
  <si>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</si>
  <si>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</si>
  <si>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</si>
  <si>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</si>
  <si>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</si>
  <si>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</si>
  <si>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</si>
  <si>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</si>
  <si>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</si>
  <si>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</si>
  <si>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</si>
  <si>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</si>
  <si>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</si>
  <si>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</si>
  <si>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</si>
  <si>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</si>
  <si>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</si>
  <si>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</si>
  <si>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</si>
  <si>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</si>
  <si>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</si>
  <si>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</si>
  <si>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</si>
  <si>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</si>
  <si>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</si>
  <si>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</si>
  <si>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</si>
  <si>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</si>
  <si>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</si>
  <si>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</si>
  <si>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</si>
  <si>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</si>
  <si>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</si>
  <si>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</si>
  <si>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</si>
  <si>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</si>
  <si>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</si>
  <si>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</si>
  <si>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</si>
  <si>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</si>
  <si>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</si>
  <si>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</si>
  <si>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</si>
  <si>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</si>
  <si>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</si>
  <si>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</si>
  <si>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</si>
  <si>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</si>
  <si>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</si>
  <si>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</si>
  <si>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</si>
  <si>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</si>
  <si>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</si>
  <si>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</si>
  <si>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</si>
  <si>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</si>
  <si>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</si>
  <si>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</si>
  <si>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</si>
  <si>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</si>
  <si>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</si>
  <si>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</si>
  <si>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</si>
  <si>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</si>
  <si>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</si>
  <si>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</si>
  <si>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</si>
  <si>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</si>
  <si>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</si>
  <si>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</si>
  <si>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</si>
  <si>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</si>
  <si>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</si>
  <si>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</si>
  <si>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</si>
  <si>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</si>
  <si>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</si>
  <si>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</si>
  <si>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</si>
  <si>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</si>
  <si>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</si>
  <si>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</si>
  <si>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</si>
  <si>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</si>
  <si>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</si>
  <si>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</si>
  <si>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</si>
  <si>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</si>
  <si>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</si>
  <si>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</si>
  <si>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</si>
  <si>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</si>
  <si>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</si>
  <si>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</si>
  <si>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</si>
  <si>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</si>
  <si>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</si>
  <si>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</si>
  <si>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</si>
  <si>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</si>
  <si>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</si>
  <si>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</si>
  <si>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</si>
  <si>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</si>
  <si>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</si>
  <si>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</si>
  <si>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</si>
  <si>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</si>
  <si>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</si>
  <si>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</si>
  <si>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</si>
  <si>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</si>
  <si>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</si>
  <si>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</si>
  <si>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</si>
  <si>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</si>
  <si>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</si>
  <si>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</si>
  <si>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</si>
  <si>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</si>
  <si>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</si>
  <si>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</si>
  <si>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</si>
  <si>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</si>
  <si>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</si>
  <si>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</si>
  <si>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</si>
  <si>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</si>
  <si>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</si>
  <si>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</si>
  <si>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</si>
  <si>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</si>
  <si>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</si>
  <si>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</si>
  <si>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</si>
  <si>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</si>
  <si>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</si>
  <si>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</si>
  <si>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</si>
  <si>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</si>
  <si>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</si>
  <si>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</si>
  <si>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</si>
  <si>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</si>
  <si>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</si>
  <si>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</si>
  <si>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</si>
  <si>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</si>
  <si>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</si>
  <si>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</si>
  <si>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</si>
  <si>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</si>
  <si>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</si>
  <si>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</si>
  <si>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</si>
  <si>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</si>
  <si>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</si>
  <si>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</si>
  <si>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</si>
  <si>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</si>
  <si>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</si>
  <si>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</si>
  <si>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</si>
  <si>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</si>
  <si>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</si>
  <si>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</si>
  <si>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</si>
  <si>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</si>
  <si>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</si>
  <si>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</si>
  <si>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</si>
  <si>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</si>
  <si>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</si>
  <si>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</si>
  <si>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</si>
  <si>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</si>
  <si>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</si>
  <si>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</si>
  <si>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</si>
  <si>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</si>
  <si>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</si>
  <si>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</si>
  <si>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</si>
  <si>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</si>
  <si>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</si>
  <si>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</si>
  <si>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</si>
  <si>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</si>
  <si>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</si>
  <si>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</si>
  <si>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</si>
  <si>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</si>
  <si>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</si>
  <si>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</si>
  <si>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</si>
  <si>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</si>
  <si>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</si>
  <si>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</si>
  <si>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</si>
  <si>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</si>
  <si>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</si>
  <si>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</si>
  <si>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</si>
  <si>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</si>
  <si>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</si>
  <si>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</si>
  <si>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</si>
  <si>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</si>
  <si>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</si>
  <si>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</si>
  <si>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</si>
  <si>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</si>
  <si>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</si>
  <si>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</si>
  <si>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</si>
  <si>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</si>
  <si>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</si>
  <si>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</si>
  <si>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</si>
  <si>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</si>
  <si>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</si>
  <si>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</si>
  <si>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</si>
  <si>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</si>
  <si>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</si>
  <si>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</si>
  <si>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</si>
  <si>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</si>
  <si>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</si>
  <si>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</si>
  <si>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</si>
  <si>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</si>
  <si>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</si>
  <si>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</si>
  <si>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</si>
  <si>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</si>
  <si>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</si>
  <si>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</si>
  <si>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</si>
  <si>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</si>
  <si>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</si>
  <si>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</si>
  <si>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</si>
  <si>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</si>
  <si>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</si>
  <si>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</si>
  <si>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</si>
  <si>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</si>
  <si>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</si>
  <si>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</si>
  <si>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</si>
  <si>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</si>
  <si>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</si>
  <si>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</si>
  <si>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</si>
  <si>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</si>
  <si>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</si>
  <si>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</si>
  <si>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</si>
  <si>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</si>
  <si>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</si>
  <si>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</si>
  <si>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</si>
  <si>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</si>
  <si>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</si>
  <si>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</si>
  <si>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</si>
  <si>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</si>
  <si>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</si>
  <si>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</si>
  <si>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</si>
  <si>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</si>
  <si>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</si>
  <si>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</si>
  <si>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</si>
  <si>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</si>
  <si>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</si>
  <si>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</si>
  <si>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</si>
  <si>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</si>
  <si>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</si>
  <si>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</si>
  <si>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</si>
  <si>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</si>
  <si>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</si>
  <si>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</si>
  <si>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</si>
  <si>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</si>
  <si>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</si>
  <si>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</si>
  <si>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</si>
  <si>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</si>
  <si>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</si>
  <si>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</si>
  <si>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</si>
  <si>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</si>
  <si>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</si>
  <si>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</si>
  <si>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</si>
  <si>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</si>
  <si>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</si>
  <si>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</si>
  <si>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</si>
  <si>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</si>
  <si>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</si>
  <si>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</si>
  <si>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</si>
  <si>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</si>
  <si>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</si>
  <si>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</si>
  <si>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</si>
  <si>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</si>
  <si>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</si>
  <si>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</si>
  <si>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</si>
  <si>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</si>
  <si>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</si>
  <si>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</si>
  <si>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</si>
  <si>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</si>
  <si>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</si>
  <si>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</si>
  <si>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</si>
  <si>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</si>
  <si>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</si>
  <si>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</si>
  <si>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</si>
  <si>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</si>
  <si>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</si>
  <si>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</si>
  <si>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</si>
  <si>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</si>
  <si>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</si>
  <si>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</si>
  <si>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</si>
  <si>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</si>
  <si>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</si>
  <si>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</si>
  <si>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</si>
  <si>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</si>
  <si>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</si>
  <si>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</si>
  <si>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</si>
  <si>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</si>
  <si>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</si>
  <si>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</si>
  <si>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</si>
  <si>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</si>
  <si>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</si>
  <si>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</si>
  <si>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</si>
  <si>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</si>
  <si>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</si>
  <si>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</si>
  <si>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</si>
  <si>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</si>
  <si>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</si>
  <si>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</si>
  <si>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</si>
  <si>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</si>
  <si>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</si>
  <si>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</si>
  <si>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</si>
  <si>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</si>
  <si>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</si>
  <si>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</si>
  <si>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</si>
  <si>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</si>
  <si>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</si>
  <si>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</si>
  <si>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</si>
  <si>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</si>
  <si>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</si>
  <si>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</si>
  <si>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</si>
  <si>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</si>
  <si>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</si>
  <si>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</si>
  <si>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</si>
  <si>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</si>
  <si>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</si>
  <si>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</si>
  <si>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</si>
  <si>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</si>
  <si>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</si>
  <si>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</si>
  <si>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</si>
  <si>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</si>
  <si>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</si>
  <si>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</si>
  <si>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</si>
  <si>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</si>
  <si>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</si>
  <si>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</si>
  <si>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</si>
  <si>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</si>
  <si>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</si>
  <si>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</si>
  <si>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</si>
  <si>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</si>
  <si>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</si>
  <si>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</si>
  <si>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</si>
  <si>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</si>
  <si>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</si>
  <si>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</si>
  <si>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</si>
  <si>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</si>
  <si>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</si>
  <si>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</si>
  <si>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</si>
  <si>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</si>
  <si>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</si>
  <si>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</si>
  <si>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</si>
  <si>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</si>
  <si>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</si>
  <si>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</si>
  <si>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</si>
  <si>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</si>
  <si>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</si>
  <si>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</si>
  <si>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</si>
  <si>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</si>
  <si>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</si>
  <si>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</si>
  <si>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</si>
  <si>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</si>
  <si>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</si>
  <si>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</si>
  <si>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</si>
  <si>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</si>
  <si>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</si>
  <si>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</si>
  <si>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</si>
  <si>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</si>
  <si>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</si>
  <si>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</si>
  <si>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</si>
  <si>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</si>
  <si>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</si>
  <si>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</si>
  <si>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</si>
  <si>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</si>
  <si>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</si>
  <si>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</si>
  <si>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</si>
  <si>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</si>
  <si>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</si>
  <si>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</si>
  <si>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</si>
  <si>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</si>
  <si>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</si>
  <si>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</si>
  <si>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</si>
  <si>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</si>
  <si>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</si>
  <si>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</si>
  <si>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</si>
  <si>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</si>
  <si>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</si>
  <si>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</si>
  <si>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</si>
  <si>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</si>
  <si>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</si>
  <si>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</si>
  <si>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</si>
  <si>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</si>
  <si>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</si>
  <si>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</si>
  <si>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</si>
  <si>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</si>
  <si>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</si>
  <si>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</si>
  <si>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</si>
  <si>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</si>
  <si>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</si>
  <si>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</si>
  <si>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</si>
  <si>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</si>
  <si>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</si>
  <si>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</si>
  <si>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</si>
  <si>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</si>
  <si>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</si>
  <si>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</si>
  <si>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</si>
  <si>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</si>
  <si>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</si>
  <si>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</si>
  <si>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</si>
  <si>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</si>
  <si>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</si>
  <si>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</si>
  <si>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</si>
  <si>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</si>
  <si>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</si>
  <si>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</si>
  <si>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</si>
  <si>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</si>
  <si>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</si>
  <si>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</si>
  <si>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</si>
  <si>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</si>
  <si>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</si>
  <si>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</si>
  <si>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</si>
  <si>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</si>
  <si>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</si>
  <si>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</si>
  <si>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</si>
  <si>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</si>
  <si>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</si>
  <si>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</si>
  <si>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</si>
  <si>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</si>
  <si>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</si>
  <si>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</si>
  <si>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</si>
  <si>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</si>
  <si>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</si>
  <si>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</si>
  <si>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</si>
  <si>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</si>
  <si>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</si>
  <si>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</si>
  <si>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</si>
  <si>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</si>
  <si>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</si>
  <si>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</si>
  <si>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</si>
  <si>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</si>
  <si>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</si>
  <si>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</si>
  <si>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</si>
  <si>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</si>
  <si>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</si>
  <si>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</si>
  <si>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</si>
  <si>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</si>
  <si>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</si>
  <si>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</si>
  <si>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</si>
  <si>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</si>
  <si>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</si>
  <si>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</si>
  <si>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</si>
  <si>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</si>
  <si>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</si>
  <si>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</si>
  <si>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</si>
  <si>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</si>
  <si>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</si>
  <si>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</si>
  <si>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</si>
  <si>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</si>
  <si>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</si>
  <si>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</si>
  <si>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</si>
  <si>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</si>
  <si>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</si>
  <si>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</si>
  <si>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</si>
  <si>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</si>
  <si>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</si>
  <si>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</si>
  <si>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</si>
  <si>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</si>
  <si>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</si>
  <si>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</si>
  <si>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</si>
  <si>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</si>
  <si>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</si>
  <si>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</si>
  <si>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</si>
  <si>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</si>
  <si>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</si>
  <si>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</si>
  <si>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</si>
  <si>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</si>
  <si>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</si>
  <si>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</si>
  <si>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</si>
  <si>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</si>
  <si>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</si>
  <si>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</si>
  <si>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</si>
  <si>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</si>
  <si>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</si>
  <si>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</si>
  <si>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</si>
  <si>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</si>
  <si>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</si>
  <si>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</si>
  <si>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</si>
  <si>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</si>
  <si>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</si>
  <si>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</si>
  <si>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</si>
  <si>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</si>
  <si>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</si>
  <si>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</si>
  <si>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</si>
  <si>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</si>
  <si>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</si>
  <si>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</si>
  <si>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</si>
  <si>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</si>
  <si>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</si>
  <si>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</si>
  <si>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</si>
  <si>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</si>
  <si>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</si>
  <si>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</si>
  <si>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</si>
  <si>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</si>
  <si>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</si>
  <si>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</si>
  <si>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</si>
  <si>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</si>
  <si>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</si>
  <si>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</si>
  <si>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</si>
  <si>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</si>
  <si>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</si>
  <si>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</si>
  <si>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</si>
  <si>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</si>
  <si>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</si>
  <si>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</si>
  <si>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</si>
  <si>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</si>
  <si>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</si>
  <si>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</si>
  <si>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</si>
  <si>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</si>
  <si>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</si>
  <si>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</si>
  <si>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</si>
  <si>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</si>
  <si>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</si>
  <si>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</si>
  <si>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</si>
  <si>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</si>
  <si>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</si>
  <si>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</si>
  <si>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</si>
  <si>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</si>
  <si>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</si>
  <si>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</si>
  <si>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</si>
  <si>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</si>
  <si>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</si>
  <si>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</si>
  <si>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</si>
  <si>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</si>
  <si>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</si>
  <si>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</si>
  <si>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</si>
  <si>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</si>
  <si>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</si>
  <si>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</si>
  <si>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</si>
  <si>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</si>
  <si>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</si>
  <si>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</si>
  <si>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</si>
  <si>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</si>
  <si>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</si>
  <si>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</si>
  <si>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</si>
  <si>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</si>
  <si>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</si>
  <si>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</si>
  <si>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</si>
  <si>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</si>
  <si>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</si>
  <si>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</si>
  <si>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</si>
  <si>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</si>
  <si>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</si>
  <si>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</si>
  <si>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</si>
  <si>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</si>
  <si>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</si>
  <si>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</si>
  <si>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</si>
  <si>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</si>
  <si>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</si>
  <si>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</si>
  <si>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</si>
  <si>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</si>
  <si>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</si>
  <si>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</si>
  <si>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</si>
  <si>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</si>
  <si>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</si>
  <si>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</si>
  <si>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</si>
  <si>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</si>
  <si>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</si>
  <si>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</si>
  <si>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</si>
  <si>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</si>
  <si>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</si>
  <si>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</si>
  <si>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</si>
  <si>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</si>
  <si>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</si>
  <si>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</si>
  <si>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</si>
  <si>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</si>
  <si>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</si>
  <si>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</si>
  <si>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</si>
  <si>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</si>
  <si>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</si>
  <si>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</si>
  <si>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</si>
  <si>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</si>
  <si>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</si>
  <si>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</si>
  <si>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</si>
  <si>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</si>
  <si>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</si>
  <si>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</si>
  <si>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</si>
  <si>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</si>
  <si>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</si>
  <si>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</si>
  <si>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</si>
  <si>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</si>
  <si>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</si>
  <si>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</si>
  <si>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</si>
  <si>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</si>
  <si>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</si>
  <si>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</si>
  <si>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</si>
  <si>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</si>
  <si>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</si>
  <si>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</si>
  <si>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</si>
  <si>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</si>
  <si>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</si>
  <si>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</si>
  <si>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</si>
  <si>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</si>
  <si>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</si>
  <si>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</si>
  <si>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</si>
  <si>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</si>
  <si>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</si>
  <si>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</si>
  <si>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</si>
  <si>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</si>
  <si>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</si>
  <si>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</si>
  <si>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</si>
  <si>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</si>
  <si>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</si>
  <si>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</si>
  <si>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</si>
  <si>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</si>
  <si>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</si>
  <si>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</si>
  <si>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</si>
  <si>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</si>
  <si>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</si>
  <si>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</si>
  <si>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</si>
  <si>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</si>
  <si>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</si>
  <si>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</si>
  <si>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</si>
  <si>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</si>
  <si>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</si>
  <si>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</si>
  <si>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</si>
  <si>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</si>
  <si>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</si>
  <si>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</si>
  <si>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</si>
  <si>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</si>
  <si>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</si>
  <si>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</si>
  <si>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</si>
  <si>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</si>
  <si>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</si>
  <si>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</si>
  <si>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</si>
  <si>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</si>
  <si>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</si>
  <si>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</si>
  <si>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</si>
  <si>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</si>
  <si>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</si>
  <si>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</si>
  <si>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</si>
  <si>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</si>
  <si>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</si>
  <si>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</si>
  <si>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</si>
  <si>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</si>
  <si>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</si>
  <si>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</si>
  <si>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</si>
  <si>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</si>
  <si>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</si>
  <si>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</si>
  <si>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</si>
  <si>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</si>
  <si>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</si>
  <si>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</si>
  <si>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</si>
  <si>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</si>
  <si>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</si>
  <si>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</si>
  <si>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</si>
  <si>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</si>
  <si>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</si>
  <si>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</si>
  <si>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</si>
  <si>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</si>
  <si>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</si>
  <si>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</si>
  <si>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</si>
  <si>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</si>
  <si>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</si>
  <si>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</si>
  <si>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</si>
  <si>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</si>
  <si>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</si>
  <si>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</si>
  <si>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</si>
  <si>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</si>
  <si>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</si>
  <si>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</si>
  <si>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</si>
  <si>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</si>
  <si>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</si>
  <si>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</si>
  <si>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</si>
  <si>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</si>
  <si>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</si>
  <si>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</si>
  <si>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</si>
  <si>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</si>
  <si>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</si>
  <si>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</si>
  <si>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</si>
  <si>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</si>
  <si>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</si>
  <si>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</si>
  <si>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</si>
  <si>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</si>
  <si>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</si>
  <si>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</si>
  <si>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</si>
  <si>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</si>
  <si>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</si>
  <si>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</si>
  <si>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</si>
  <si>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</si>
  <si>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</si>
  <si>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</si>
  <si>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</si>
  <si>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</si>
  <si>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</si>
  <si>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</si>
  <si>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</si>
  <si>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</si>
  <si>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</si>
  <si>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</si>
  <si>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</si>
  <si>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</si>
  <si>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</si>
  <si>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</si>
  <si>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</si>
  <si>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</si>
  <si>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</si>
  <si>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</si>
  <si>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</si>
  <si>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</si>
  <si>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</si>
  <si>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</si>
  <si>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</si>
  <si>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</si>
  <si>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</si>
  <si>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</si>
  <si>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</si>
  <si>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</si>
  <si>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</si>
  <si>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</si>
  <si>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</si>
  <si>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</si>
  <si>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</si>
  <si>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</si>
  <si>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</si>
  <si>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</si>
  <si>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</si>
  <si>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</si>
  <si>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</si>
  <si>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</si>
  <si>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</si>
  <si>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</si>
  <si>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</si>
  <si>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</si>
  <si>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</si>
  <si>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</si>
  <si>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</si>
  <si>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</si>
  <si>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</si>
  <si>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</si>
  <si>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</si>
  <si>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</si>
  <si>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</si>
  <si>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</si>
  <si>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</si>
  <si>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</si>
  <si>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</si>
  <si>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</si>
  <si>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</si>
  <si>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</si>
  <si>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</si>
  <si>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</si>
  <si>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</si>
  <si>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</si>
  <si>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</si>
  <si>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</si>
  <si>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</si>
  <si>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</si>
  <si>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</si>
  <si>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</si>
  <si>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</si>
  <si>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</si>
  <si>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</si>
  <si>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</si>
  <si>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</si>
  <si>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</si>
  <si>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</si>
  <si>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</si>
  <si>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</si>
  <si>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</si>
  <si>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</si>
  <si>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</si>
  <si>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</si>
  <si>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</si>
  <si>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</si>
  <si>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</si>
  <si>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</si>
  <si>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</si>
  <si>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</si>
  <si>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</si>
  <si>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</si>
  <si>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</si>
  <si>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</si>
  <si>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</si>
  <si>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</si>
  <si>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</si>
  <si>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</si>
  <si>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</si>
  <si>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</si>
  <si>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</si>
  <si>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</si>
  <si>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</si>
  <si>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</si>
  <si>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</si>
  <si>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</si>
  <si>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</si>
  <si>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</si>
  <si>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</si>
  <si>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</si>
  <si>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</si>
  <si>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</si>
  <si>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</si>
  <si>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</si>
  <si>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</si>
  <si>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</si>
  <si>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</si>
  <si>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</si>
  <si>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</si>
  <si>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</si>
  <si>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</si>
  <si>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</si>
  <si>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</si>
  <si>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</si>
  <si>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</si>
  <si>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</si>
  <si>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</si>
  <si>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</si>
  <si>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</si>
  <si>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</si>
  <si>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</si>
  <si>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</si>
  <si>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</si>
  <si>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</si>
  <si>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</si>
  <si>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</si>
  <si>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</si>
  <si>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</si>
  <si>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</si>
  <si>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</si>
  <si>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</si>
  <si>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</si>
  <si>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</si>
  <si>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</si>
  <si>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</si>
  <si>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</si>
  <si>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</si>
  <si>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</si>
  <si>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</si>
  <si>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</si>
  <si>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</si>
  <si>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</si>
  <si>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</si>
  <si>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</si>
  <si>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</si>
  <si>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</si>
  <si>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</si>
  <si>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</si>
  <si>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</si>
  <si>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</si>
  <si>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</si>
  <si>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</si>
  <si>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</si>
  <si>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</si>
  <si>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</si>
  <si>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</si>
  <si>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</si>
  <si>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</si>
  <si>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</si>
  <si>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</si>
  <si>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</si>
  <si>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</si>
  <si>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</si>
  <si>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</si>
  <si>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</si>
  <si>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</si>
  <si>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</si>
  <si>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</si>
  <si>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</si>
  <si>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</si>
  <si>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</si>
  <si>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</si>
  <si>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</si>
  <si>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</si>
  <si>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</si>
  <si>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</si>
  <si>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</si>
  <si>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</si>
  <si>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</si>
  <si>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</si>
  <si>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</si>
  <si>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</si>
  <si>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</si>
  <si>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</si>
  <si>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</si>
  <si>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</si>
  <si>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</si>
  <si>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</si>
  <si>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</si>
  <si>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</si>
  <si>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</si>
  <si>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</si>
  <si>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</si>
  <si>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</si>
  <si>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</si>
  <si>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</si>
  <si>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</si>
  <si>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</si>
  <si>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</si>
  <si>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</si>
  <si>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</si>
  <si>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</si>
  <si>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</si>
  <si>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</si>
  <si>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</si>
  <si>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</si>
  <si>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</si>
  <si>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</si>
  <si>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</si>
  <si>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</si>
  <si>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</si>
  <si>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</si>
  <si>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</si>
  <si>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</si>
  <si>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</si>
  <si>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</si>
  <si>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</si>
  <si>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</si>
  <si>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</si>
  <si>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</si>
  <si>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</si>
  <si>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</si>
  <si>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</si>
  <si>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</si>
  <si>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</si>
  <si>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</si>
  <si>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</si>
  <si>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</si>
  <si>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</si>
  <si>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</si>
  <si>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</si>
  <si>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</si>
  <si>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</si>
  <si>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</si>
  <si>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</si>
  <si>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</si>
  <si>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</si>
  <si>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</si>
  <si>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</si>
  <si>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</si>
  <si>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</si>
  <si>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</si>
  <si>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</si>
  <si>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</si>
  <si>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</si>
  <si>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</si>
  <si>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</si>
  <si>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</si>
  <si>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</si>
  <si>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</si>
  <si>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</si>
  <si>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</si>
  <si>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</si>
  <si>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</si>
  <si>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</si>
  <si>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</si>
  <si>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</si>
  <si>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</si>
  <si>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</si>
  <si>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</si>
  <si>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</si>
  <si>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</si>
  <si>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</si>
  <si>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</si>
  <si>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</si>
  <si>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</si>
  <si>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</si>
  <si>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</si>
  <si>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</si>
  <si>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</si>
  <si>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</si>
  <si>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</si>
  <si>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</si>
  <si>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</si>
  <si>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</si>
  <si>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</si>
  <si>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</si>
  <si>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</si>
  <si>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</si>
  <si>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</si>
  <si>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</si>
  <si>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</si>
  <si>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</si>
  <si>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</si>
  <si>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</si>
  <si>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</si>
  <si>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</si>
  <si>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</si>
  <si>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</si>
  <si>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</si>
  <si>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</si>
  <si>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</si>
  <si>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</si>
  <si>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</si>
  <si>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</si>
  <si>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</si>
  <si>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</si>
  <si>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</si>
  <si>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</si>
  <si>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</si>
  <si>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</si>
  <si>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</si>
  <si>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</si>
  <si>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</si>
  <si>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</si>
  <si>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</si>
  <si>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</si>
  <si>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</si>
  <si>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</si>
  <si>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</si>
  <si>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</si>
  <si>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</si>
  <si>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</si>
  <si>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</si>
  <si>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</si>
  <si>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</si>
  <si>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</si>
  <si>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</si>
  <si>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</si>
  <si>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</si>
  <si>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</si>
  <si>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</si>
  <si>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</si>
  <si>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</si>
  <si>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</si>
  <si>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</si>
  <si>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</si>
  <si>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</si>
  <si>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</si>
  <si>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</si>
  <si>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</si>
  <si>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</si>
  <si>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</si>
  <si>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</si>
  <si>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</si>
  <si>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</si>
  <si>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</si>
  <si>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</si>
  <si>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</si>
  <si>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</si>
  <si>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</si>
  <si>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</si>
  <si>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</si>
  <si>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</si>
  <si>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</si>
  <si>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</si>
  <si>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</si>
  <si>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</si>
  <si>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</si>
  <si>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</si>
  <si>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</si>
  <si>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</si>
  <si>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</si>
  <si>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</si>
  <si>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</si>
  <si>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</si>
  <si>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</si>
  <si>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</si>
  <si>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</si>
  <si>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</si>
  <si>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</si>
  <si>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</si>
  <si>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</si>
  <si>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</si>
  <si>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</si>
  <si>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</si>
  <si>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</si>
  <si>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</si>
  <si>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</si>
  <si>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</si>
  <si>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</si>
  <si>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</si>
  <si>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</si>
  <si>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</si>
  <si>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</si>
  <si>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</si>
  <si>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</si>
  <si>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</si>
  <si>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</si>
  <si>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</si>
  <si>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</si>
  <si>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</si>
  <si>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</si>
  <si>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</si>
  <si>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</si>
  <si>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</si>
  <si>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</si>
  <si>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</si>
  <si>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</si>
  <si>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</si>
  <si>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</si>
  <si>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</si>
  <si>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</si>
  <si>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</si>
  <si>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</si>
  <si>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</si>
  <si>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</si>
  <si>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</si>
  <si>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</si>
  <si>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</si>
  <si>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</si>
  <si>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</si>
  <si>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</si>
  <si>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</si>
  <si>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</si>
  <si>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</si>
  <si>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</si>
  <si>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</si>
  <si>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</si>
  <si>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</si>
  <si>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</si>
  <si>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</si>
  <si>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</si>
  <si>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</si>
  <si>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</si>
  <si>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</si>
  <si>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</si>
  <si>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</si>
  <si>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</si>
  <si>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</si>
  <si>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</si>
  <si>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</si>
  <si>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</si>
  <si>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</si>
  <si>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</si>
  <si>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</si>
  <si>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</si>
  <si>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</si>
  <si>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</si>
  <si>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</si>
  <si>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</si>
  <si>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</si>
  <si>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</si>
  <si>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</si>
  <si>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</si>
  <si>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</si>
  <si>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</si>
  <si>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</si>
  <si>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</si>
  <si>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</si>
  <si>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</si>
  <si>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</si>
  <si>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</si>
  <si>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</si>
  <si>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</si>
  <si>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</si>
  <si>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</si>
  <si>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</si>
  <si>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</si>
  <si>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</si>
  <si>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</si>
  <si>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</si>
  <si>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</si>
  <si>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</si>
  <si>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</si>
  <si>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</si>
  <si>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</si>
  <si>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</si>
  <si>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</si>
  <si>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</si>
  <si>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</si>
  <si>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</si>
  <si>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</si>
  <si>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</si>
  <si>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</si>
  <si>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</si>
  <si>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</si>
  <si>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</si>
  <si>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</si>
  <si>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</si>
  <si>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</si>
  <si>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</si>
  <si>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</si>
  <si>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</si>
  <si>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</si>
  <si>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</si>
  <si>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</si>
  <si>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</si>
  <si>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</si>
  <si>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</si>
  <si>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</si>
  <si>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</si>
  <si>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</si>
  <si>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</si>
  <si>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</si>
  <si>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</si>
  <si>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</si>
  <si>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</si>
  <si>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</si>
  <si>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</si>
  <si>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</si>
  <si>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</si>
  <si>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</si>
  <si>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</si>
  <si>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</si>
  <si>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</si>
  <si>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</si>
  <si>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</si>
  <si>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</si>
  <si>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</si>
  <si>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</si>
  <si>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</si>
  <si>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</si>
  <si>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</si>
  <si>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</si>
  <si>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</si>
  <si>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</si>
  <si>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</si>
  <si>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</si>
  <si>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</si>
  <si>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</si>
  <si>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</si>
  <si>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</si>
  <si>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</si>
  <si>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</si>
  <si>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</si>
  <si>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</si>
  <si>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</si>
  <si>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</si>
  <si>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</si>
  <si>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</si>
  <si>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</si>
  <si>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</si>
  <si>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</si>
  <si>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</si>
  <si>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</si>
  <si>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</si>
  <si>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</si>
  <si>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</si>
  <si>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</si>
  <si>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</si>
  <si>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</si>
  <si>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</si>
  <si>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</si>
  <si>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</si>
  <si>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</si>
  <si>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</si>
  <si>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</si>
  <si>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</si>
  <si>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</si>
  <si>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</si>
  <si>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</si>
  <si>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</si>
  <si>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</si>
  <si>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</si>
  <si>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</si>
  <si>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</si>
  <si>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</si>
  <si>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</si>
  <si>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</si>
  <si>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</si>
  <si>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</si>
  <si>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</si>
  <si>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</si>
  <si>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</si>
  <si>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</si>
  <si>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</si>
  <si>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</si>
  <si>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</si>
  <si>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</si>
  <si>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</si>
  <si>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</si>
  <si>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</si>
  <si>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</si>
  <si>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</si>
  <si>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</si>
  <si>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</si>
  <si>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</si>
  <si>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</si>
  <si>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</si>
  <si>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</si>
  <si>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</si>
  <si>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</si>
  <si>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</si>
  <si>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</si>
  <si>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</si>
  <si>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</si>
  <si>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</si>
  <si>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</si>
  <si>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</si>
  <si>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</si>
  <si>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</si>
  <si>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</si>
  <si>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</si>
  <si>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</si>
  <si>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</si>
  <si>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</si>
  <si>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</si>
  <si>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</si>
  <si>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</si>
  <si>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</si>
  <si>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</si>
  <si>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</si>
  <si>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</si>
  <si>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</si>
  <si>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</si>
  <si>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</si>
  <si>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</si>
  <si>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</si>
  <si>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</si>
  <si>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</si>
  <si>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</si>
  <si>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</si>
  <si>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</si>
  <si>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</si>
  <si>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</si>
  <si>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</si>
  <si>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</si>
  <si>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</si>
  <si>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</si>
  <si>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</si>
  <si>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</si>
  <si>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</si>
  <si>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</si>
  <si>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</si>
  <si>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</si>
  <si>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</si>
  <si>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</si>
  <si>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</si>
  <si>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</si>
  <si>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</si>
  <si>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</si>
  <si>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</si>
  <si>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</si>
  <si>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</si>
  <si>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</si>
  <si>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</si>
  <si>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</si>
  <si>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</si>
  <si>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</si>
  <si>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</si>
  <si>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</si>
  <si>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</si>
  <si>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</si>
  <si>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</si>
  <si>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</si>
  <si>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</si>
  <si>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</si>
  <si>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</si>
  <si>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</si>
  <si>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</si>
  <si>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</si>
  <si>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</si>
  <si>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</si>
  <si>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</si>
  <si>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</si>
  <si>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</si>
  <si>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</si>
  <si>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</si>
  <si>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</si>
  <si>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</si>
  <si>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</si>
  <si>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</si>
  <si>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</si>
  <si>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</si>
  <si>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</si>
  <si>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</si>
  <si>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</si>
  <si>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</si>
  <si>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</si>
  <si>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</si>
  <si>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</si>
  <si>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</si>
  <si>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</si>
  <si>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</si>
  <si>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</si>
  <si>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</si>
  <si>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</si>
  <si>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</si>
  <si>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</si>
  <si>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</si>
  <si>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</si>
  <si>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</si>
  <si>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</si>
  <si>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</si>
  <si>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</si>
  <si>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</si>
  <si>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</si>
  <si>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</si>
  <si>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</si>
  <si>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</si>
  <si>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</si>
  <si>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</si>
  <si>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</si>
  <si>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</si>
  <si>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</si>
  <si>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</si>
  <si>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</si>
  <si>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</si>
  <si>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</si>
  <si>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</si>
  <si>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</si>
  <si>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</si>
  <si>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</si>
  <si>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</si>
  <si>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</si>
  <si>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</si>
  <si>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</si>
  <si>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</si>
  <si>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</si>
  <si>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</si>
  <si>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</si>
  <si>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</si>
  <si>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</si>
  <si>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</si>
  <si>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</si>
  <si>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</si>
  <si>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</si>
  <si>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</si>
  <si>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</si>
  <si>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</si>
  <si>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</si>
  <si>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</si>
  <si>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</si>
  <si>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</si>
  <si>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</si>
  <si>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</si>
  <si>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</si>
  <si>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</si>
  <si>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</si>
  <si>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</si>
  <si>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</si>
  <si>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</si>
  <si>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</si>
  <si>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</si>
  <si>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</si>
  <si>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</si>
  <si>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</si>
  <si>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</si>
  <si>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</si>
  <si>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</si>
  <si>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</si>
  <si>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</si>
  <si>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</si>
  <si>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</si>
  <si>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</si>
  <si>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</si>
  <si>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</si>
  <si>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</si>
  <si>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</si>
  <si>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</si>
  <si>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</si>
  <si>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</si>
  <si>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</si>
  <si>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</si>
  <si>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</si>
  <si>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</si>
  <si>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</si>
  <si>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</si>
  <si>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</si>
  <si>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</si>
  <si>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</si>
  <si>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</si>
  <si>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</si>
  <si>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</si>
  <si>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</si>
  <si>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</si>
  <si>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</si>
  <si>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</si>
  <si>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</si>
  <si>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</si>
  <si>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</si>
  <si>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</si>
  <si>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</si>
  <si>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</si>
  <si>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</si>
  <si>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</si>
  <si>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</si>
  <si>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</si>
  <si>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</si>
  <si>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</si>
  <si>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</si>
  <si>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</si>
  <si>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</si>
  <si>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</si>
  <si>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</si>
  <si>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</si>
  <si>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</si>
  <si>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</si>
  <si>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</si>
  <si>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</si>
  <si>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</si>
  <si>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</si>
  <si>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</si>
  <si>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</si>
  <si>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</si>
  <si>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</si>
  <si>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</si>
  <si>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</si>
  <si>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</si>
  <si>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</si>
  <si>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</si>
  <si>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</si>
  <si>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</si>
  <si>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</si>
  <si>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</si>
  <si>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</si>
  <si>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</si>
  <si>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</si>
  <si>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</si>
  <si>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</si>
  <si>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</si>
  <si>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</si>
  <si>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</si>
  <si>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</si>
  <si>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</si>
  <si>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</si>
  <si>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</si>
  <si>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</si>
  <si>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</si>
  <si>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</si>
  <si>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</si>
  <si>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</si>
  <si>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</si>
  <si>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</si>
  <si>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</si>
  <si>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</si>
  <si>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</si>
  <si>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</si>
  <si>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</si>
  <si>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</si>
  <si>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</si>
  <si>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</si>
  <si>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</si>
  <si>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</si>
  <si>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</si>
  <si>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</si>
  <si>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</si>
  <si>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</si>
  <si>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</si>
  <si>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</si>
  <si>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</si>
  <si>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</si>
  <si>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</si>
  <si>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</si>
  <si>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</si>
  <si>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</si>
  <si>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</si>
  <si>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</si>
  <si>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</si>
  <si>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</si>
  <si>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</si>
  <si>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</si>
  <si>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</si>
  <si>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</si>
  <si>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</si>
  <si>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</si>
  <si>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</si>
  <si>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</si>
  <si>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</si>
  <si>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</si>
  <si>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</si>
  <si>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</si>
  <si>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</si>
  <si>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</si>
  <si>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</si>
  <si>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</si>
  <si>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</si>
  <si>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</si>
  <si>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</si>
  <si>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</si>
  <si>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</si>
  <si>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</si>
  <si>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</si>
  <si>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</si>
  <si>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</si>
  <si>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</si>
  <si>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</si>
  <si>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</si>
  <si>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</si>
  <si>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</si>
  <si>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</si>
  <si>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</si>
  <si>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</si>
  <si>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</si>
  <si>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</si>
  <si>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</si>
  <si>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</si>
  <si>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</si>
  <si>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</si>
  <si>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</si>
  <si>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</si>
  <si>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</si>
  <si>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</si>
  <si>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</si>
  <si>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</si>
  <si>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</si>
  <si>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</si>
  <si>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</si>
  <si>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</si>
  <si>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</si>
  <si>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</si>
  <si>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</si>
  <si>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</si>
  <si>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</si>
  <si>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</si>
  <si>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</si>
  <si>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</si>
  <si>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</si>
  <si>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</si>
  <si>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</si>
  <si>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</si>
  <si>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</si>
  <si>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</si>
  <si>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</si>
  <si>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</si>
  <si>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</si>
  <si>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</si>
  <si>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</si>
  <si>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</si>
  <si>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</si>
  <si>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</si>
  <si>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</si>
  <si>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</si>
  <si>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</si>
  <si>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</si>
  <si>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</si>
  <si>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</si>
  <si>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</si>
  <si>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</si>
  <si>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</si>
  <si>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</si>
  <si>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</si>
  <si>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</si>
  <si>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</si>
  <si>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</si>
  <si>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</si>
  <si>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</si>
  <si>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</si>
  <si>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</si>
  <si>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</si>
  <si>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</si>
  <si>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</si>
  <si>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</si>
  <si>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</si>
  <si>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</si>
  <si>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</si>
  <si>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</si>
  <si>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</si>
  <si>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</si>
  <si>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</si>
  <si>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</si>
  <si>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</si>
  <si>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</si>
  <si>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</si>
  <si>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</si>
  <si>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</si>
  <si>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</si>
  <si>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</si>
  <si>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</si>
  <si>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</si>
  <si>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</si>
  <si>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</si>
  <si>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</si>
  <si>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</si>
  <si>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</si>
  <si>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</si>
  <si>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</si>
  <si>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</si>
  <si>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</si>
  <si>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</si>
  <si>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</si>
  <si>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</si>
  <si>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</si>
  <si>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</si>
  <si>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</si>
  <si>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</si>
  <si>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</si>
  <si>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</si>
  <si>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</si>
  <si>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</si>
  <si>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</si>
  <si>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</si>
  <si>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</si>
  <si>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</si>
  <si>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</si>
  <si>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</si>
  <si>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</si>
  <si>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</si>
  <si>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</si>
  <si>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</si>
  <si>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</si>
  <si>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</si>
  <si>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</si>
  <si>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</si>
  <si>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</si>
  <si>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</si>
  <si>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</si>
  <si>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</si>
  <si>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</si>
  <si>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</si>
  <si>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</si>
  <si>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</si>
  <si>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</si>
  <si>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</si>
  <si>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</si>
  <si>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</si>
  <si>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</si>
  <si>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</si>
  <si>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</si>
  <si>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</si>
  <si>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</si>
  <si>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</si>
  <si>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</si>
  <si>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</si>
  <si>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</si>
  <si>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</si>
  <si>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</si>
  <si>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</si>
  <si>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</si>
  <si>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</si>
  <si>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</si>
  <si>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</si>
  <si>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</si>
  <si>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</si>
  <si>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</si>
  <si>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</si>
  <si>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</si>
  <si>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</si>
  <si>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</si>
  <si>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</si>
  <si>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</si>
  <si>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</si>
  <si>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</si>
  <si>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</si>
  <si>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</si>
  <si>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</si>
  <si>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</si>
  <si>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</si>
  <si>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</si>
  <si>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</si>
  <si>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</si>
  <si>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</si>
  <si>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</si>
  <si>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</si>
  <si>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</si>
  <si>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</si>
  <si>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</si>
  <si>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</si>
  <si>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</si>
  <si>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</si>
  <si>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</si>
  <si>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</si>
  <si>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</si>
  <si>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</si>
  <si>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</si>
  <si>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</si>
  <si>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</si>
  <si>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</si>
  <si>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</si>
  <si>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</si>
  <si>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</si>
  <si>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</si>
  <si>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</si>
  <si>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</si>
  <si>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</si>
  <si>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</si>
  <si>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</si>
  <si>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</si>
  <si>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</si>
  <si>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</si>
  <si>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</si>
  <si>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</si>
  <si>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</si>
  <si>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</si>
  <si>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</si>
  <si>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</si>
  <si>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</si>
  <si>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</si>
  <si>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</si>
  <si>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</si>
  <si>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</si>
  <si>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</si>
  <si>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</si>
  <si>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</si>
  <si>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</si>
  <si>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</si>
  <si>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</si>
  <si>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</si>
  <si>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</si>
  <si>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</si>
  <si>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</si>
  <si>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</si>
  <si>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</si>
  <si>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</si>
  <si>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</si>
  <si>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</si>
  <si>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</si>
  <si>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</si>
  <si>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</si>
  <si>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</si>
  <si>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</si>
  <si>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</si>
  <si>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</si>
  <si>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</si>
  <si>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</si>
  <si>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</si>
  <si>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</si>
  <si>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</si>
  <si>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</si>
  <si>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</si>
  <si>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</si>
  <si>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</si>
  <si>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</si>
  <si>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</si>
  <si>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</si>
  <si>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</si>
  <si>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</si>
  <si>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</si>
  <si>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</si>
  <si>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</si>
  <si>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</si>
  <si>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</si>
  <si>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</si>
  <si>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</si>
  <si>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</si>
  <si>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</si>
  <si>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</si>
  <si>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</si>
  <si>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</si>
  <si>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</si>
  <si>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</si>
  <si>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</si>
  <si>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</si>
  <si>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</si>
  <si>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</si>
  <si>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</si>
  <si>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</si>
  <si>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</si>
  <si>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</si>
  <si>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</si>
  <si>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</si>
  <si>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</si>
  <si>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</si>
  <si>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</si>
  <si>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</si>
  <si>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</si>
  <si>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</si>
  <si>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</si>
  <si>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</si>
  <si>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</si>
  <si>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</si>
  <si>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</si>
  <si>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</si>
  <si>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</si>
  <si>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</si>
  <si>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</si>
  <si>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</si>
  <si>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</si>
  <si>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</si>
  <si>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</si>
  <si>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</si>
  <si>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</si>
  <si>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</si>
  <si>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</si>
  <si>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</si>
  <si>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</si>
  <si>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</si>
  <si>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</si>
  <si>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</si>
  <si>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</si>
  <si>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</si>
  <si>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</si>
  <si>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</si>
  <si>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</si>
  <si>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</si>
  <si>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</si>
  <si>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</si>
  <si>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</si>
  <si>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</si>
  <si>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</si>
  <si>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</si>
  <si>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</si>
  <si>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</si>
  <si>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</si>
  <si>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</si>
  <si>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</si>
  <si>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</si>
  <si>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</si>
  <si>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</si>
  <si>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</si>
  <si>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</si>
  <si>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</si>
  <si>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</si>
  <si>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</si>
  <si>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</si>
  <si>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</si>
  <si>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</si>
  <si>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</si>
  <si>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</si>
  <si>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</si>
  <si>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</si>
  <si>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</si>
  <si>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</si>
  <si>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</si>
  <si>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</si>
  <si>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</si>
  <si>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</si>
  <si>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</si>
  <si>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</si>
  <si>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</si>
  <si>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</si>
  <si>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</si>
  <si>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</si>
  <si>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</si>
  <si>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</si>
  <si>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</si>
  <si>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</si>
  <si>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</si>
  <si>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</si>
  <si>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</si>
  <si>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</si>
  <si>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</si>
  <si>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</si>
  <si>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</si>
  <si>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</si>
  <si>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</si>
  <si>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</si>
  <si>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</si>
  <si>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</si>
  <si>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</si>
  <si>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</si>
  <si>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</si>
  <si>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</si>
  <si>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</si>
  <si>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</si>
  <si>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</si>
  <si>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</si>
  <si>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</si>
  <si>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</si>
  <si>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</si>
  <si>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</si>
  <si>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</si>
  <si>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</si>
  <si>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</si>
  <si>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</si>
  <si>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</si>
  <si>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</si>
  <si>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</si>
  <si>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</si>
  <si>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</si>
  <si>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</si>
  <si>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</si>
  <si>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</si>
  <si>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</si>
  <si>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</si>
  <si>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</si>
  <si>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</si>
  <si>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</si>
  <si>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</si>
  <si>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</si>
  <si>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</si>
  <si>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</si>
  <si>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</si>
  <si>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</si>
  <si>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</si>
  <si>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</si>
  <si>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</si>
  <si>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</si>
  <si>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</si>
  <si>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</si>
  <si>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</si>
  <si>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</si>
  <si>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</si>
  <si>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</si>
  <si>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</si>
  <si>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</si>
  <si>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</si>
  <si>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</si>
  <si>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</si>
  <si>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</si>
  <si>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</si>
  <si>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</si>
  <si>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</si>
  <si>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</si>
  <si>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</si>
  <si>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</si>
  <si>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</si>
  <si>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</si>
  <si>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</si>
  <si>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</si>
  <si>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</si>
  <si>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</si>
  <si>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</si>
  <si>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</si>
  <si>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</si>
  <si>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</si>
  <si>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</si>
  <si>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</si>
  <si>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</si>
  <si>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</si>
  <si>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</si>
  <si>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</si>
  <si>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</si>
  <si>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</si>
  <si>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</si>
  <si>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</si>
  <si>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</si>
  <si>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</si>
  <si>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</si>
  <si>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</si>
  <si>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</si>
  <si>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</si>
  <si>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</si>
  <si>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</si>
  <si>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</si>
  <si>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</si>
  <si>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</si>
  <si>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</si>
  <si>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</si>
  <si>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</si>
  <si>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</si>
  <si>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</si>
  <si>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</si>
  <si>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</si>
  <si>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</si>
  <si>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</si>
  <si>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</si>
  <si>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</si>
  <si>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</si>
  <si>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</si>
  <si>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</si>
  <si>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</si>
  <si>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</si>
  <si>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</si>
  <si>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</si>
  <si>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</si>
  <si>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</si>
  <si>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</si>
  <si>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</si>
  <si>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</si>
  <si>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</si>
  <si>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</si>
  <si>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</si>
  <si>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</si>
  <si>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</si>
  <si>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</si>
  <si>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</si>
  <si>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</si>
  <si>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</si>
  <si>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</si>
  <si>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</si>
  <si>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</si>
  <si>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</si>
  <si>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</si>
  <si>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</si>
  <si>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</si>
  <si>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</si>
  <si>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</si>
  <si>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</si>
  <si>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</si>
  <si>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</si>
  <si>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</si>
  <si>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</si>
  <si>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</si>
  <si>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</si>
  <si>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</si>
  <si>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</si>
  <si>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</si>
  <si>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</si>
  <si>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</si>
  <si>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</si>
  <si>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</si>
  <si>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</si>
  <si>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</si>
  <si>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</si>
  <si>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</si>
  <si>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</si>
  <si>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</si>
  <si>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</si>
  <si>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</si>
  <si>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</si>
  <si>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</si>
  <si>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</si>
  <si>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</si>
  <si>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</si>
  <si>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</si>
  <si>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</si>
  <si>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</si>
  <si>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</si>
  <si>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</si>
  <si>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</si>
  <si>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</si>
  <si>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</si>
  <si>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</si>
  <si>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</si>
  <si>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</si>
  <si>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</si>
  <si>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</si>
  <si>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</si>
  <si>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</si>
  <si>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</si>
  <si>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</si>
  <si>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</si>
  <si>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</si>
  <si>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</si>
  <si>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</si>
  <si>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</si>
  <si>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</si>
  <si>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</si>
  <si>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</si>
  <si>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</si>
  <si>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</si>
  <si>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</si>
  <si>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</si>
  <si>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</si>
  <si>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</si>
  <si>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</si>
  <si>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</si>
  <si>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</si>
  <si>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</si>
  <si>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</si>
  <si>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</si>
  <si>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</si>
  <si>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</si>
  <si>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</si>
  <si>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</si>
  <si>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</si>
  <si>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</si>
  <si>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</si>
  <si>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</si>
  <si>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</si>
  <si>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</si>
  <si>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</si>
  <si>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</si>
  <si>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</si>
  <si>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</si>
  <si>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</si>
  <si>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</si>
  <si>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</si>
  <si>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</si>
  <si>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</si>
  <si>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</si>
  <si>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</si>
  <si>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</si>
  <si>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</si>
  <si>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</si>
  <si>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</si>
  <si>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</si>
  <si>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</si>
  <si>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</si>
  <si>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</si>
  <si>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</si>
  <si>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</si>
  <si>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</si>
  <si>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</si>
  <si>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</si>
  <si>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</si>
  <si>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</si>
  <si>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</si>
  <si>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</si>
  <si>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</si>
  <si>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</si>
  <si>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</si>
  <si>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</si>
  <si>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</si>
  <si>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</si>
  <si>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</si>
  <si>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</si>
  <si>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</si>
  <si>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</si>
  <si>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</si>
  <si>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</si>
  <si>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</si>
  <si>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</si>
  <si>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</si>
  <si>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</si>
  <si>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</si>
  <si>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</si>
  <si>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</si>
  <si>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</si>
  <si>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</si>
  <si>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</si>
  <si>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</si>
  <si>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</si>
  <si>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</si>
  <si>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</si>
  <si>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</si>
  <si>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</si>
  <si>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</si>
  <si>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</si>
  <si>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</si>
  <si>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</si>
  <si>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</si>
  <si>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</si>
  <si>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</si>
  <si>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</si>
  <si>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</si>
  <si>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</si>
  <si>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</si>
  <si>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</si>
  <si>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</si>
  <si>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</si>
  <si>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</si>
  <si>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</si>
  <si>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</si>
  <si>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</si>
  <si>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</si>
  <si>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</si>
  <si>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</si>
  <si>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</si>
  <si>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</si>
  <si>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</si>
  <si>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</si>
  <si>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</si>
  <si>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</si>
  <si>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</si>
  <si>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</si>
  <si>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</si>
  <si>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</si>
  <si>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</si>
  <si>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</si>
  <si>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</si>
  <si>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</si>
  <si>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</si>
  <si>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</si>
  <si>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</si>
  <si>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</si>
  <si>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</si>
  <si>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</si>
  <si>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</si>
  <si>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</si>
  <si>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</si>
  <si>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</si>
  <si>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</si>
  <si>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</si>
  <si>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</si>
  <si>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</si>
  <si>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</si>
  <si>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</si>
  <si>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</si>
  <si>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</si>
  <si>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</si>
  <si>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</si>
  <si>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</si>
  <si>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</si>
  <si>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</si>
  <si>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</si>
  <si>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</si>
  <si>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</si>
  <si>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</si>
  <si>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</si>
  <si>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</si>
  <si>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</si>
  <si>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</si>
  <si>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</si>
  <si>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</si>
  <si>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</si>
  <si>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</si>
  <si>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</si>
  <si>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</si>
  <si>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</si>
  <si>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</si>
  <si>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</si>
  <si>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</si>
  <si>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</si>
  <si>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</si>
  <si>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</si>
  <si>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</si>
  <si>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</si>
  <si>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</si>
  <si>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</si>
  <si>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</si>
  <si>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</si>
  <si>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</si>
  <si>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</si>
  <si>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</si>
  <si>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</si>
  <si>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</si>
  <si>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</si>
  <si>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</si>
  <si>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</si>
  <si>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</si>
  <si>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</si>
  <si>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</si>
  <si>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</si>
  <si>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</si>
  <si>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</si>
  <si>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</si>
  <si>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</si>
  <si>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</si>
  <si>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</si>
  <si>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</si>
  <si>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</si>
  <si>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</si>
  <si>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</si>
  <si>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</si>
  <si>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</si>
  <si>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</si>
  <si>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</si>
  <si>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</si>
  <si>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</si>
  <si>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</si>
  <si>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</si>
  <si>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</si>
  <si>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</si>
  <si>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</si>
  <si>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</si>
  <si>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</si>
  <si>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</si>
  <si>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</si>
  <si>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</si>
  <si>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</si>
  <si>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</si>
  <si>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</si>
  <si>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</si>
  <si>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</si>
  <si>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</si>
  <si>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</si>
  <si>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</si>
  <si>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</si>
  <si>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</si>
  <si>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</si>
  <si>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</si>
  <si>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</si>
  <si>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</si>
  <si>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</si>
  <si>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</si>
  <si>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</si>
  <si>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</si>
  <si>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</si>
  <si>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</si>
  <si>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</si>
  <si>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</si>
  <si>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</si>
  <si>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</si>
  <si>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</si>
  <si>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</si>
  <si>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</si>
  <si>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</si>
  <si>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</si>
  <si>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</si>
  <si>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</si>
  <si>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</si>
  <si>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</si>
  <si>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</si>
  <si>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</si>
  <si>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</si>
  <si>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</si>
  <si>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</si>
  <si>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</si>
  <si>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</si>
  <si>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</si>
  <si>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</si>
  <si>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</si>
  <si>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</si>
  <si>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</si>
  <si>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</si>
  <si>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</si>
  <si>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</si>
  <si>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</si>
  <si>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</si>
  <si>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</si>
  <si>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</si>
  <si>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</si>
  <si>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</si>
  <si>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</si>
  <si>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</si>
  <si>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</si>
  <si>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</si>
  <si>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</si>
  <si>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</si>
  <si>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</si>
  <si>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</si>
  <si>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</si>
  <si>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</si>
  <si>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</si>
  <si>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</si>
  <si>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</si>
  <si>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</si>
  <si>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</si>
  <si>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</si>
  <si>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</si>
  <si>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</si>
  <si>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</si>
  <si>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</si>
  <si>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</si>
  <si>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</si>
  <si>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</si>
  <si>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</si>
  <si>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</si>
  <si>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</si>
  <si>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</si>
  <si>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</si>
  <si>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</si>
  <si>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</si>
  <si>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</si>
  <si>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</si>
  <si>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</si>
  <si>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</si>
  <si>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</si>
  <si>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</si>
  <si>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</si>
  <si>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</si>
  <si>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</si>
  <si>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</si>
  <si>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</si>
  <si>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</si>
  <si>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</si>
  <si>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</si>
  <si>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</si>
  <si>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</si>
  <si>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</si>
  <si>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</si>
  <si>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</si>
  <si>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</si>
  <si>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</si>
  <si>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</si>
  <si>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</si>
  <si>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</si>
  <si>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</si>
  <si>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</si>
  <si>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</si>
  <si>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</si>
  <si>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</si>
  <si>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</si>
  <si>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</si>
  <si>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</si>
  <si>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</si>
  <si>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</si>
  <si>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</si>
  <si>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</si>
  <si>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</si>
  <si>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</si>
  <si>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</si>
  <si>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</si>
  <si>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</si>
  <si>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</si>
  <si>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</si>
  <si>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</si>
  <si>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</si>
  <si>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</si>
  <si>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</si>
  <si>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</si>
  <si>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</si>
  <si>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</si>
  <si>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</si>
  <si>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</si>
  <si>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</si>
  <si>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</si>
  <si>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</si>
  <si>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</si>
  <si>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</si>
  <si>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</si>
  <si>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</si>
  <si>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</si>
  <si>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</si>
  <si>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</si>
  <si>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</si>
  <si>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</si>
  <si>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</si>
  <si>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</si>
  <si>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</si>
  <si>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</si>
  <si>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</si>
  <si>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</si>
  <si>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</si>
  <si>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</si>
  <si>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</si>
  <si>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</si>
  <si>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</si>
  <si>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</si>
  <si>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</si>
  <si>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</si>
  <si>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</si>
  <si>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</si>
  <si>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</si>
  <si>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</si>
  <si>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</si>
  <si>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</si>
  <si>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</si>
  <si>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</si>
  <si>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</si>
  <si>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</si>
  <si>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</si>
  <si>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</si>
  <si>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</si>
  <si>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</si>
  <si>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</si>
  <si>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</si>
  <si>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</si>
  <si>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</si>
  <si>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</si>
  <si>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</si>
  <si>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</si>
  <si>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</si>
  <si>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</si>
  <si>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</si>
  <si>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</si>
  <si>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</si>
  <si>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</si>
  <si>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</si>
  <si>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</si>
  <si>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</si>
  <si>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</si>
  <si>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</si>
  <si>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</si>
  <si>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</si>
  <si>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</si>
  <si>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</si>
  <si>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</si>
  <si>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</si>
  <si>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</si>
  <si>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</si>
  <si>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</si>
  <si>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</si>
  <si>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</si>
  <si>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</si>
  <si>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</si>
  <si>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</si>
  <si>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</si>
  <si>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</si>
  <si>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</si>
  <si>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</si>
  <si>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</si>
  <si>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</si>
  <si>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</si>
  <si>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</si>
  <si>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</si>
  <si>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</si>
  <si>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</si>
  <si>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</si>
  <si>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</si>
  <si>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</si>
  <si>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</si>
  <si>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</si>
  <si>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</si>
  <si>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</si>
  <si>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</si>
  <si>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</si>
  <si>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</si>
  <si>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</si>
  <si>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</si>
  <si>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</si>
  <si>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</si>
  <si>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</si>
  <si>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</si>
  <si>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</si>
  <si>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</si>
  <si>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</si>
  <si>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</si>
  <si>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</si>
  <si>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</si>
  <si>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</si>
  <si>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</si>
  <si>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</si>
  <si>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</si>
  <si>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</si>
  <si>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</si>
  <si>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</si>
  <si>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</si>
  <si>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</si>
  <si>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</si>
  <si>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</si>
  <si>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</si>
  <si>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</si>
  <si>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</si>
  <si>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</si>
  <si>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</si>
  <si>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</si>
  <si>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</si>
  <si>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</si>
  <si>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</si>
  <si>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</si>
  <si>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</si>
  <si>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</si>
  <si>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</si>
  <si>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</si>
  <si>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</si>
  <si>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</si>
  <si>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</si>
  <si>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</si>
  <si>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</si>
  <si>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</si>
  <si>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</si>
  <si>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</si>
  <si>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</si>
  <si>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</si>
  <si>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</si>
  <si>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</si>
  <si>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</si>
  <si>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</si>
  <si>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</si>
  <si>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</si>
  <si>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</si>
  <si>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</si>
  <si>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</si>
  <si>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</si>
  <si>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</si>
  <si>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</si>
  <si>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</si>
  <si>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</si>
  <si>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</si>
  <si>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</si>
  <si>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</si>
  <si>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</si>
  <si>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</si>
  <si>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</si>
  <si>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</si>
  <si>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</si>
  <si>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</si>
  <si>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</si>
  <si>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</si>
  <si>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</si>
  <si>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</si>
  <si>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</si>
  <si>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</si>
  <si>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</si>
  <si>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</si>
  <si>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</si>
  <si>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</si>
  <si>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</si>
  <si>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</si>
  <si>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</si>
  <si>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</si>
  <si>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</si>
  <si>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</si>
  <si>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</si>
  <si>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</si>
  <si>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</si>
  <si>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</si>
  <si>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</si>
  <si>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</si>
  <si>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</si>
  <si>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</si>
  <si>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</si>
  <si>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</si>
  <si>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</si>
  <si>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</si>
  <si>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</si>
  <si>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</si>
  <si>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</si>
  <si>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</si>
  <si>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</si>
  <si>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</si>
  <si>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</si>
  <si>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</si>
  <si>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</si>
  <si>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</si>
  <si>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</si>
  <si>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</si>
  <si>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</si>
  <si>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</si>
  <si>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</si>
  <si>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</si>
  <si>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</si>
  <si>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</si>
  <si>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</si>
  <si>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</si>
  <si>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</si>
  <si>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</si>
  <si>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</si>
  <si>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</si>
  <si>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</si>
  <si>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</si>
  <si>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</si>
  <si>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</si>
  <si>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</si>
  <si>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</si>
  <si>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</si>
  <si>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</si>
  <si>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</si>
  <si>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</si>
  <si>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</si>
  <si>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</si>
  <si>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</si>
  <si>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</si>
  <si>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</si>
  <si>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</si>
  <si>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</si>
  <si>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</si>
  <si>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</si>
  <si>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</si>
  <si>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</si>
  <si>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</si>
  <si>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</si>
  <si>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</si>
  <si>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</si>
  <si>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</si>
  <si>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</si>
  <si>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</si>
  <si>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</si>
  <si>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</si>
  <si>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</si>
  <si>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</si>
  <si>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</si>
  <si>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</si>
  <si>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</si>
  <si>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</si>
  <si>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</si>
  <si>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</si>
  <si>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</si>
  <si>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</si>
  <si>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</si>
  <si>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</si>
  <si>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</si>
  <si>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</si>
  <si>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</si>
  <si>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</si>
  <si>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</si>
  <si>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</si>
  <si>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</si>
  <si>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</si>
  <si>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</si>
  <si>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</si>
  <si>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</si>
  <si>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</si>
  <si>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</si>
  <si>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</si>
  <si>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</si>
  <si>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</si>
  <si>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</si>
  <si>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</si>
  <si>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</si>
  <si>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</si>
  <si>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</si>
  <si>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</si>
  <si>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</si>
  <si>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</si>
  <si>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</si>
  <si>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</si>
  <si>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</si>
  <si>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</si>
  <si>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</si>
  <si>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</si>
  <si>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</si>
  <si>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</si>
  <si>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</si>
  <si>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</si>
  <si>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</si>
  <si>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</si>
  <si>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</si>
  <si>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</si>
  <si>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</si>
  <si>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</si>
  <si>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</si>
  <si>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</si>
  <si>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</si>
  <si>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</si>
  <si>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</si>
  <si>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</si>
  <si>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</si>
  <si>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</si>
  <si>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</si>
  <si>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</si>
  <si>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</si>
  <si>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</si>
  <si>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</si>
  <si>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</si>
  <si>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</si>
  <si>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</si>
  <si>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</si>
  <si>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</si>
  <si>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</si>
  <si>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</si>
  <si>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</si>
  <si>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</si>
  <si>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</si>
  <si>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</si>
  <si>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</si>
  <si>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</si>
  <si>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</si>
  <si>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</si>
  <si>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</si>
  <si>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</si>
  <si>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</si>
  <si>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</si>
  <si>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</si>
  <si>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</si>
  <si>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</si>
  <si>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</si>
  <si>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</si>
  <si>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</si>
  <si>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</si>
  <si>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</si>
  <si>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</si>
  <si>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</si>
  <si>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</si>
  <si>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</si>
  <si>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</si>
  <si>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</si>
  <si>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</si>
  <si>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</si>
  <si>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</si>
  <si>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</si>
  <si>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</si>
  <si>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</si>
  <si>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</si>
  <si>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</si>
  <si>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</si>
  <si>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</si>
  <si>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</si>
  <si>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</si>
  <si>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</si>
  <si>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</si>
  <si>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</si>
  <si>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</si>
  <si>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</si>
  <si>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</si>
  <si>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</si>
  <si>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</si>
  <si>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</si>
  <si>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</si>
  <si>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</si>
  <si>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</si>
  <si>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</si>
  <si>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</si>
  <si>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</si>
  <si>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</si>
  <si>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</si>
  <si>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</si>
  <si>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</si>
  <si>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</si>
  <si>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</si>
  <si>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</si>
  <si>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</si>
  <si>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</si>
  <si>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</si>
  <si>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</si>
  <si>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</si>
  <si>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</si>
  <si>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</si>
  <si>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</si>
  <si>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</si>
  <si>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</si>
  <si>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</si>
  <si>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</si>
  <si>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</si>
  <si>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</si>
  <si>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</si>
  <si>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</si>
  <si>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</si>
  <si>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</si>
  <si>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</si>
  <si>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</si>
  <si>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</si>
  <si>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</si>
  <si>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</si>
  <si>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</si>
  <si>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</si>
  <si>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</si>
  <si>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</si>
  <si>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</si>
  <si>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</si>
  <si>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</si>
  <si>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</si>
  <si>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</si>
  <si>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</si>
  <si>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</si>
  <si>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</si>
  <si>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</si>
  <si>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</si>
  <si>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</si>
  <si>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</si>
  <si>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</si>
  <si>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</si>
  <si>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</si>
  <si>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</si>
  <si>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</si>
  <si>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</si>
  <si>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</si>
  <si>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</si>
  <si>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</si>
  <si>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</si>
  <si>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</si>
  <si>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</si>
  <si>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</si>
  <si>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</si>
  <si>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</si>
  <si>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</si>
  <si>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</si>
  <si>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</si>
  <si>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</si>
  <si>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</si>
  <si>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</si>
  <si>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</si>
  <si>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</si>
  <si>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</si>
  <si>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</si>
  <si>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</si>
  <si>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</si>
  <si>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</si>
  <si>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</si>
  <si>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</si>
  <si>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</si>
  <si>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</si>
  <si>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</si>
  <si>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</si>
  <si>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</si>
  <si>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</si>
  <si>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</si>
  <si>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</si>
  <si>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</si>
  <si>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</si>
  <si>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</si>
  <si>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</si>
  <si>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</si>
  <si>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</si>
  <si>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</si>
  <si>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</si>
  <si>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</si>
  <si>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</si>
  <si>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</si>
  <si>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</si>
  <si>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</si>
  <si>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</si>
  <si>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</si>
  <si>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</si>
  <si>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</si>
  <si>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</si>
  <si>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</si>
  <si>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</si>
  <si>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</si>
  <si>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</si>
  <si>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</si>
  <si>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</si>
  <si>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</si>
  <si>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</si>
  <si>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</si>
  <si>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</si>
  <si>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</si>
  <si>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</si>
  <si>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</si>
  <si>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</si>
  <si>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</si>
  <si>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</si>
  <si>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</si>
  <si>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</si>
  <si>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</si>
  <si>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</si>
  <si>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</si>
  <si>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</si>
  <si>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</si>
  <si>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</si>
  <si>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</si>
  <si>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</si>
  <si>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</si>
  <si>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</si>
  <si>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</si>
  <si>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</si>
  <si>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</si>
  <si>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</si>
  <si>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</si>
  <si>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</si>
  <si>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</si>
  <si>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</si>
  <si>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</si>
  <si>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</si>
  <si>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</si>
  <si>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</si>
  <si>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</si>
  <si>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</si>
  <si>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</si>
  <si>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</si>
  <si>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</si>
  <si>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</si>
  <si>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</si>
  <si>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</si>
  <si>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</si>
  <si>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</si>
  <si>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</si>
  <si>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</si>
  <si>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</si>
  <si>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</si>
  <si>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</si>
  <si>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</si>
  <si>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</si>
  <si>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</si>
  <si>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</si>
  <si>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</si>
  <si>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</si>
  <si>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</si>
  <si>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</si>
  <si>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</si>
  <si>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</si>
  <si>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</si>
  <si>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</si>
  <si>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</si>
  <si>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</si>
  <si>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</si>
  <si>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</si>
  <si>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</si>
  <si>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</si>
  <si>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</si>
  <si>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</si>
  <si>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</si>
  <si>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</si>
  <si>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</si>
  <si>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</si>
  <si>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</si>
  <si>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</si>
  <si>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</si>
  <si>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</si>
  <si>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</si>
  <si>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</si>
  <si>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</si>
  <si>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</si>
  <si>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</si>
  <si>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</si>
  <si>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</si>
  <si>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</si>
  <si>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</si>
  <si>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</si>
  <si>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</si>
  <si>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</si>
  <si>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</si>
  <si>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</si>
  <si>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</si>
  <si>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</si>
  <si>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</si>
  <si>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</si>
  <si>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</si>
  <si>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</si>
  <si>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</si>
  <si>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</si>
  <si>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</si>
  <si>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</si>
  <si>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</si>
  <si>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</si>
  <si>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</si>
  <si>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</si>
  <si>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</si>
  <si>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</si>
  <si>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</si>
  <si>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</si>
  <si>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</si>
  <si>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</si>
  <si>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</si>
  <si>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</si>
  <si>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</si>
  <si>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</si>
  <si>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</si>
  <si>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</si>
  <si>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</si>
  <si>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</si>
  <si>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</si>
  <si>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</si>
  <si>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</si>
  <si>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</si>
  <si>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</si>
  <si>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</si>
  <si>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</si>
  <si>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</si>
  <si>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</si>
  <si>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</si>
  <si>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</si>
  <si>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</si>
  <si>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</si>
  <si>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</si>
  <si>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</si>
  <si>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</si>
  <si>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</si>
  <si>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</si>
  <si>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</si>
  <si>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</si>
  <si>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</si>
  <si>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</si>
  <si>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</si>
  <si>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</si>
  <si>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</si>
  <si>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</si>
  <si>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</si>
  <si>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</si>
  <si>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</si>
  <si>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</si>
  <si>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</si>
  <si>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</si>
  <si>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</si>
  <si>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</si>
  <si>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</si>
  <si>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</si>
  <si>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</si>
  <si>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</si>
  <si>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</si>
  <si>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</si>
  <si>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</si>
  <si>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</si>
  <si>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</si>
  <si>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</si>
  <si>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</si>
  <si>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</si>
  <si>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</si>
  <si>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</si>
  <si>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</si>
  <si>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</si>
  <si>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</si>
  <si>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</si>
  <si>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</si>
  <si>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</si>
  <si>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</si>
  <si>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</si>
  <si>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</si>
  <si>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</si>
  <si>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</si>
  <si>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</si>
  <si>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</si>
  <si>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</si>
  <si>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</si>
  <si>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</si>
  <si>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</si>
  <si>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</si>
  <si>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</si>
  <si>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</si>
  <si>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</si>
  <si>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</si>
  <si>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</si>
  <si>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</si>
  <si>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</si>
  <si>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</si>
  <si>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</si>
  <si>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</si>
  <si>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</si>
  <si>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</si>
  <si>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</si>
  <si>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</si>
  <si>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</si>
  <si>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</si>
  <si>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</si>
  <si>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</si>
  <si>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</si>
  <si>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</si>
  <si>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</si>
  <si>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</si>
  <si>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</si>
  <si>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</si>
  <si>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</si>
  <si>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</si>
  <si>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</si>
  <si>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</si>
  <si>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</si>
  <si>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</si>
  <si>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</si>
  <si>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</si>
  <si>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</si>
  <si>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</si>
  <si>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</si>
  <si>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</si>
  <si>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</si>
  <si>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</si>
  <si>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</si>
  <si>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</si>
  <si>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</si>
  <si>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</si>
  <si>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</si>
  <si>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</si>
  <si>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</si>
  <si>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</si>
  <si>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</si>
  <si>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</si>
  <si>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</si>
  <si>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</si>
  <si>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</si>
  <si>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</si>
  <si>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</si>
  <si>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</si>
  <si>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</si>
  <si>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</si>
  <si>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</si>
  <si>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</si>
  <si>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</si>
  <si>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</si>
  <si>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</si>
  <si>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</si>
  <si>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</si>
  <si>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</si>
  <si>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</si>
  <si>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</si>
  <si>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</si>
  <si>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</si>
  <si>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</si>
  <si>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</si>
  <si>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</si>
  <si>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</si>
  <si>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</si>
  <si>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</si>
  <si>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</si>
  <si>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</si>
  <si>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</si>
  <si>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</si>
  <si>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</si>
  <si>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</si>
  <si>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</si>
  <si>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</si>
  <si>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</si>
  <si>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</si>
  <si>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</si>
  <si>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</si>
  <si>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</si>
  <si>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</si>
  <si>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</si>
  <si>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</si>
  <si>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</si>
  <si>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</si>
  <si>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</si>
  <si>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</si>
  <si>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</si>
  <si>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</si>
  <si>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</si>
  <si>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</si>
  <si>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</si>
  <si>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</si>
  <si>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</si>
  <si>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</si>
  <si>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</si>
  <si>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</si>
  <si>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</si>
  <si>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</si>
  <si>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</si>
  <si>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</si>
  <si>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</si>
  <si>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</si>
  <si>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</si>
  <si>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</si>
  <si>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</si>
  <si>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</si>
  <si>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</si>
  <si>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</si>
  <si>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</si>
  <si>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</si>
  <si>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</si>
  <si>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</si>
  <si>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</si>
  <si>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</si>
  <si>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</si>
  <si>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</si>
  <si>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</si>
  <si>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</si>
  <si>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</si>
  <si>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</si>
  <si>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</si>
  <si>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</si>
  <si>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</si>
  <si>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</si>
  <si>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</si>
  <si>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</si>
  <si>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</si>
  <si>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</si>
  <si>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</si>
  <si>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</si>
  <si>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</si>
  <si>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</si>
  <si>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</si>
  <si>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</si>
  <si>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</si>
  <si>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</si>
  <si>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</si>
  <si>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</si>
  <si>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</si>
  <si>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</si>
  <si>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</si>
  <si>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</si>
  <si>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</si>
  <si>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</si>
  <si>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</si>
  <si>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</si>
  <si>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</si>
  <si>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</si>
  <si>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</si>
  <si>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</si>
  <si>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</si>
  <si>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</si>
  <si>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</si>
  <si>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</si>
  <si>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</si>
  <si>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</si>
  <si>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</si>
  <si>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</si>
  <si>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</si>
  <si>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</si>
  <si>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</si>
  <si>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</si>
  <si>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</si>
  <si>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</si>
  <si>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</si>
  <si>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</si>
  <si>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</si>
  <si>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</si>
  <si>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</si>
  <si>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</si>
  <si>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</si>
  <si>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</si>
  <si>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</si>
  <si>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</si>
  <si>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</si>
  <si>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</si>
  <si>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</si>
  <si>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</si>
  <si>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</si>
  <si>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</si>
  <si>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</si>
  <si>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</si>
  <si>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</si>
  <si>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</si>
  <si>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</si>
  <si>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</si>
  <si>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</si>
  <si>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</si>
  <si>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</si>
  <si>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</si>
  <si>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</si>
  <si>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</si>
  <si>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</si>
  <si>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</si>
  <si>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</si>
  <si>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</si>
  <si>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</si>
  <si>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</si>
  <si>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</si>
  <si>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</si>
  <si>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</si>
  <si>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</si>
  <si>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</si>
  <si>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</si>
  <si>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</si>
  <si>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</si>
  <si>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</si>
  <si>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</si>
  <si>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</si>
  <si>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</si>
  <si>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</si>
  <si>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</si>
  <si>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</si>
  <si>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</si>
  <si>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</si>
  <si>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</si>
  <si>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</si>
  <si>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</si>
  <si>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</si>
  <si>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</si>
  <si>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</si>
  <si>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</si>
  <si>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</si>
  <si>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</si>
  <si>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</si>
  <si>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</si>
  <si>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</si>
  <si>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</si>
  <si>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</si>
  <si>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</si>
  <si>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</si>
  <si>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</si>
  <si>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</si>
  <si>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</si>
  <si>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</si>
  <si>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</si>
  <si>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</si>
  <si>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</si>
  <si>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</si>
  <si>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</si>
  <si>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</si>
  <si>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</si>
  <si>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</si>
  <si>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</si>
  <si>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</si>
  <si>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</si>
  <si>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</si>
  <si>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</si>
  <si>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</si>
  <si>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</si>
  <si>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</si>
  <si>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</si>
  <si>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</si>
  <si>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</si>
  <si>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</si>
  <si>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</si>
  <si>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</si>
  <si>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</si>
  <si>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</si>
  <si>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</si>
  <si>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</si>
  <si>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</si>
  <si>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</si>
  <si>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</si>
  <si>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</si>
  <si>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</si>
  <si>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</si>
  <si>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</si>
  <si>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</si>
  <si>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</si>
  <si>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</si>
  <si>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</si>
  <si>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</si>
  <si>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</si>
  <si>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</si>
  <si>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</si>
  <si>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</si>
  <si>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</si>
  <si>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</si>
  <si>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</si>
  <si>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</si>
  <si>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</si>
  <si>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</si>
  <si>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</si>
  <si>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</si>
  <si>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</si>
  <si>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</si>
  <si>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</si>
  <si>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</si>
  <si>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</si>
  <si>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</si>
  <si>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</si>
  <si>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</si>
  <si>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</si>
  <si>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</si>
  <si>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</si>
  <si>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</si>
  <si>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</si>
  <si>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</si>
  <si>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</si>
  <si>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</si>
  <si>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</si>
  <si>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</si>
  <si>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</si>
  <si>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</si>
  <si>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</si>
  <si>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</si>
  <si>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</si>
  <si>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</si>
  <si>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</si>
  <si>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</si>
  <si>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</si>
  <si>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</si>
  <si>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</si>
  <si>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</si>
  <si>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</si>
  <si>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</si>
  <si>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</si>
  <si>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</si>
  <si>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</si>
  <si>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</si>
  <si>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</si>
  <si>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</si>
  <si>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</si>
  <si>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</si>
  <si>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</si>
  <si>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</si>
  <si>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</si>
  <si>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</si>
  <si>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</si>
  <si>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</si>
  <si>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</si>
  <si>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</si>
  <si>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</si>
  <si>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</si>
  <si>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</si>
  <si>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</si>
  <si>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</si>
  <si>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</si>
  <si>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</si>
  <si>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</si>
  <si>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</si>
  <si>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</si>
  <si>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</si>
  <si>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</si>
  <si>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</si>
  <si>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</si>
  <si>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</si>
  <si>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</si>
  <si>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</si>
  <si>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</si>
  <si>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</si>
  <si>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</si>
  <si>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</si>
  <si>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</si>
  <si>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</si>
  <si>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</si>
  <si>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</si>
  <si>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</si>
  <si>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</si>
  <si>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</si>
  <si>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</si>
  <si>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</si>
  <si>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</si>
  <si>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</si>
  <si>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</si>
  <si>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</si>
  <si>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</si>
  <si>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</si>
  <si>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</si>
  <si>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</si>
  <si>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</si>
  <si>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</si>
  <si>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</si>
  <si>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</si>
  <si>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</si>
  <si>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</si>
  <si>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</si>
  <si>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</si>
  <si>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</si>
  <si>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</si>
  <si>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</si>
  <si>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</si>
  <si>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</si>
  <si>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</si>
  <si>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</si>
  <si>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</si>
  <si>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</si>
  <si>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</si>
  <si>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</si>
  <si>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</si>
  <si>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</si>
  <si>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</si>
  <si>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</si>
  <si>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</si>
  <si>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</si>
  <si>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</si>
  <si>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</si>
  <si>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</si>
  <si>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</si>
  <si>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</si>
  <si>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</si>
  <si>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</si>
  <si>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</si>
  <si>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</si>
  <si>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</si>
  <si>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</si>
  <si>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</si>
  <si>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</si>
  <si>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</si>
  <si>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</si>
  <si>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</si>
  <si>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</si>
  <si>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</si>
  <si>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</si>
  <si>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</si>
  <si>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</si>
  <si>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</si>
  <si>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</si>
  <si>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</si>
  <si>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</si>
  <si>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</si>
  <si>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</si>
  <si>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</si>
  <si>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</si>
  <si>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</si>
  <si>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</si>
  <si>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</si>
  <si>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</si>
  <si>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</si>
  <si>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</si>
  <si>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</si>
  <si>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</si>
  <si>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</si>
  <si>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</si>
  <si>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</si>
  <si>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</si>
  <si>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</si>
  <si>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</si>
  <si>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</si>
  <si>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</si>
  <si>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</si>
  <si>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</si>
  <si>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</si>
  <si>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</si>
  <si>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</si>
  <si>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</si>
  <si>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</si>
  <si>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</si>
  <si>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</si>
  <si>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</si>
  <si>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</si>
  <si>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</si>
  <si>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</si>
  <si>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</si>
  <si>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</si>
  <si>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</si>
  <si>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</si>
  <si>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</si>
  <si>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</si>
  <si>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</si>
  <si>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</si>
  <si>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</si>
  <si>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</si>
  <si>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</si>
  <si>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</si>
  <si>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</si>
  <si>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</si>
  <si>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</si>
  <si>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</si>
  <si>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</si>
  <si>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</si>
  <si>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</si>
  <si>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</si>
  <si>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</si>
  <si>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</si>
  <si>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</si>
  <si>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</si>
  <si>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</si>
  <si>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</si>
  <si>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</si>
  <si>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</si>
  <si>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</si>
  <si>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</si>
  <si>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</si>
  <si>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</si>
  <si>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</si>
  <si>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</si>
  <si>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</si>
  <si>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</si>
  <si>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</si>
  <si>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</si>
  <si>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</si>
  <si>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</si>
  <si>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</si>
  <si>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</si>
  <si>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</si>
  <si>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</si>
  <si>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</si>
  <si>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</si>
  <si>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</si>
  <si>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</si>
  <si>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</si>
  <si>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</si>
  <si>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</si>
  <si>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</si>
  <si>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</si>
  <si>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</si>
  <si>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</si>
  <si>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</si>
  <si>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</si>
  <si>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</si>
  <si>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</si>
  <si>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</si>
  <si>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</si>
  <si>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</si>
  <si>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</si>
  <si>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</si>
  <si>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</si>
  <si>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</si>
  <si>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</si>
  <si>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</si>
  <si>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</si>
  <si>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</si>
  <si>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</si>
  <si>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</si>
  <si>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</si>
  <si>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</si>
  <si>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</si>
  <si>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</si>
  <si>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</si>
  <si>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</si>
  <si>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</si>
  <si>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</si>
  <si>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</si>
  <si>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</si>
  <si>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</si>
  <si>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</si>
  <si>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</si>
  <si>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</si>
  <si>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</si>
  <si>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</si>
  <si>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</si>
  <si>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</si>
  <si>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</si>
  <si>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</si>
  <si>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</si>
  <si>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</si>
  <si>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</si>
  <si>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</si>
  <si>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</si>
  <si>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</si>
  <si>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</si>
  <si>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</si>
  <si>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</si>
  <si>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</si>
  <si>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</si>
  <si>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</si>
  <si>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</si>
  <si>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</si>
  <si>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</si>
  <si>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</si>
  <si>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</si>
  <si>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</si>
  <si>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</si>
  <si>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</si>
  <si>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</si>
  <si>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</si>
  <si>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</si>
  <si>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</si>
  <si>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</si>
  <si>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</si>
  <si>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</si>
  <si>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</si>
  <si>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</si>
  <si>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</si>
  <si>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</si>
  <si>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</si>
  <si>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</si>
  <si>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</si>
  <si>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</si>
  <si>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</si>
  <si>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</si>
  <si>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</si>
  <si>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</si>
  <si>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</si>
  <si>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</si>
  <si>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</si>
  <si>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</si>
  <si>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</si>
  <si>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</si>
  <si>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</si>
  <si>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</si>
  <si>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</si>
  <si>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</si>
  <si>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</si>
  <si>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</si>
  <si>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</si>
  <si>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</si>
  <si>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</si>
  <si>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</si>
  <si>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</si>
  <si>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</si>
  <si>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</si>
  <si>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</si>
  <si>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</si>
  <si>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</si>
  <si>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</si>
  <si>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</si>
  <si>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</si>
  <si>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</si>
  <si>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</si>
  <si>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</si>
  <si>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</si>
  <si>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</si>
  <si>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</si>
  <si>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</si>
  <si>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</si>
  <si>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</si>
  <si>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</si>
  <si>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</si>
  <si>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</si>
  <si>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</si>
  <si>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</si>
  <si>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</si>
  <si>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</si>
  <si>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</si>
  <si>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</si>
  <si>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</si>
  <si>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</si>
  <si>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</si>
  <si>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</si>
  <si>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</si>
  <si>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</si>
  <si>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</si>
  <si>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</si>
  <si>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</si>
  <si>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</si>
  <si>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</si>
  <si>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</si>
  <si>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</si>
  <si>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</si>
  <si>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</si>
  <si>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</si>
  <si>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</si>
  <si>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</si>
  <si>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</si>
  <si>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</si>
  <si>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</si>
  <si>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</si>
  <si>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</si>
  <si>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</si>
  <si>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</si>
  <si>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</si>
  <si>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</si>
  <si>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</si>
  <si>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</si>
  <si>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</si>
  <si>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</si>
  <si>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</si>
  <si>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</si>
  <si>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</si>
  <si>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</si>
  <si>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</si>
  <si>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</si>
  <si>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</si>
  <si>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</si>
  <si>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</si>
  <si>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</si>
  <si>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</si>
  <si>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</si>
  <si>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</si>
  <si>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</si>
  <si>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</si>
  <si>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</si>
  <si>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</si>
  <si>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</si>
  <si>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</si>
  <si>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</si>
  <si>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</si>
  <si>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</si>
  <si>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</si>
  <si>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</si>
  <si>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</si>
  <si>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</si>
  <si>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</si>
  <si>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</si>
  <si>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</si>
  <si>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</si>
  <si>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</si>
  <si>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</si>
  <si>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</si>
  <si>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</si>
  <si>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</si>
  <si>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</si>
  <si>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</si>
  <si>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</si>
  <si>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</si>
  <si>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</si>
  <si>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</si>
  <si>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</si>
  <si>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</si>
  <si>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</si>
  <si>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</si>
  <si>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</si>
  <si>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</si>
  <si>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</si>
  <si>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</si>
  <si>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</si>
  <si>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</si>
  <si>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</si>
  <si>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</si>
  <si>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</si>
  <si>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</si>
  <si>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</si>
  <si>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</si>
  <si>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</si>
  <si>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</si>
  <si>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</si>
  <si>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</si>
  <si>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</si>
  <si>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</si>
  <si>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</si>
  <si>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</si>
  <si>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</si>
  <si>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</si>
  <si>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</si>
  <si>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</si>
  <si>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</si>
  <si>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</si>
  <si>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</si>
  <si>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</si>
  <si>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</si>
  <si>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</si>
  <si>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</si>
  <si>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</si>
  <si>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</si>
  <si>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</si>
  <si>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</si>
  <si>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</si>
  <si>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</si>
  <si>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</si>
  <si>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</si>
  <si>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</si>
  <si>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</si>
  <si>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</si>
  <si>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</si>
  <si>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</si>
  <si>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</si>
  <si>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</si>
  <si>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</si>
  <si>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</si>
  <si>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</si>
  <si>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</si>
  <si>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</si>
  <si>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</si>
  <si>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</si>
  <si>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</si>
  <si>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</si>
  <si>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</si>
  <si>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</si>
  <si>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</si>
  <si>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</si>
  <si>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</si>
  <si>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</si>
  <si>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</si>
  <si>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</si>
  <si>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</si>
  <si>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</si>
  <si>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</si>
  <si>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</si>
  <si>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</si>
  <si>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</si>
  <si>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</si>
  <si>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</si>
  <si>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</si>
  <si>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</si>
  <si>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</si>
  <si>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</si>
  <si>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</si>
  <si>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</si>
  <si>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</si>
  <si>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</si>
  <si>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</si>
  <si>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</si>
  <si>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</si>
  <si>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</si>
  <si>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</si>
  <si>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</si>
  <si>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</si>
  <si>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</si>
  <si>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</si>
  <si>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</si>
  <si>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</si>
  <si>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</si>
  <si>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</si>
  <si>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</si>
  <si>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</si>
  <si>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</si>
  <si>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</si>
  <si>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</si>
  <si>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</si>
  <si>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</si>
  <si>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</si>
  <si>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</si>
  <si>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</si>
  <si>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</si>
  <si>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</si>
  <si>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</si>
  <si>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</si>
  <si>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</si>
  <si>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</si>
  <si>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</si>
  <si>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</si>
  <si>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</si>
  <si>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</si>
  <si>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</si>
  <si>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</si>
  <si>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</si>
  <si>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</si>
  <si>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</si>
  <si>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</si>
  <si>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</si>
  <si>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</si>
  <si>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</si>
  <si>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</si>
  <si>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</si>
  <si>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</si>
  <si>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</si>
  <si>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</si>
  <si>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</si>
  <si>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</si>
  <si>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</si>
  <si>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</si>
  <si>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</si>
  <si>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</si>
  <si>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</si>
  <si>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</si>
  <si>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</si>
  <si>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</si>
  <si>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</si>
  <si>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</si>
  <si>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</si>
  <si>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</si>
  <si>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</si>
  <si>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</si>
  <si>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</si>
  <si>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</si>
  <si>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</si>
  <si>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</si>
  <si>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</si>
  <si>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</si>
  <si>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</si>
  <si>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</si>
  <si>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</si>
  <si>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</si>
  <si>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</si>
  <si>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</si>
  <si>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</si>
  <si>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</si>
  <si>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</si>
  <si>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</si>
  <si>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</si>
  <si>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</si>
  <si>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</si>
  <si>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</si>
  <si>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</si>
  <si>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</si>
  <si>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</si>
  <si>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</si>
  <si>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</si>
  <si>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</si>
  <si>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</si>
  <si>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</si>
  <si>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</si>
  <si>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</si>
  <si>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</si>
  <si>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</si>
  <si>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</si>
  <si>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</si>
  <si>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</si>
  <si>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</si>
  <si>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</si>
  <si>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</si>
  <si>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</si>
  <si>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</si>
  <si>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</si>
  <si>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</si>
  <si>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</si>
  <si>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</si>
  <si>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</si>
  <si>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</si>
  <si>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</si>
  <si>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</si>
  <si>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</si>
  <si>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</si>
  <si>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</si>
  <si>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</si>
  <si>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</si>
  <si>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</si>
  <si>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</si>
  <si>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</si>
  <si>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</si>
  <si>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</si>
  <si>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</si>
  <si>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</si>
  <si>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</si>
  <si>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</si>
  <si>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</si>
  <si>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</si>
  <si>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</si>
  <si>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</si>
  <si>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</si>
  <si>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</si>
  <si>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</si>
  <si>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</si>
  <si>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</si>
  <si>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</si>
  <si>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</si>
  <si>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</si>
  <si>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</si>
  <si>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</si>
  <si>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</si>
  <si>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</si>
  <si>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</si>
  <si>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</si>
  <si>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</si>
  <si>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</si>
  <si>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</si>
  <si>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</si>
  <si>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</si>
  <si>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</si>
  <si>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</si>
  <si>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</si>
  <si>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</si>
  <si>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</si>
  <si>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</si>
  <si>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</si>
  <si>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</si>
  <si>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</si>
  <si>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</si>
  <si>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</si>
  <si>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</si>
  <si>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</si>
  <si>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</si>
  <si>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</si>
  <si>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</si>
  <si>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</si>
  <si>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</si>
  <si>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</si>
  <si>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</si>
  <si>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</si>
  <si>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</si>
  <si>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</si>
  <si>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</si>
  <si>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</si>
  <si>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</si>
  <si>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</si>
  <si>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</si>
  <si>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</si>
  <si>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</si>
  <si>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</si>
  <si>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</si>
  <si>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</si>
  <si>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</si>
  <si>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</si>
  <si>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</si>
  <si>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</si>
  <si>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</si>
  <si>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</si>
  <si>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</si>
  <si>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</si>
  <si>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</si>
  <si>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</si>
  <si>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</si>
  <si>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</si>
  <si>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</si>
  <si>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</si>
  <si>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</si>
  <si>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</si>
  <si>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</si>
  <si>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</si>
  <si>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</si>
  <si>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</si>
  <si>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</si>
  <si>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</si>
  <si>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</si>
  <si>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</si>
  <si>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</si>
  <si>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</si>
  <si>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</si>
  <si>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</si>
  <si>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</si>
  <si>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</si>
  <si>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</si>
  <si>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</si>
  <si>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</si>
  <si>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</si>
  <si>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</si>
  <si>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</si>
  <si>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</si>
  <si>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</si>
  <si>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</si>
  <si>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</si>
  <si>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</si>
  <si>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</si>
  <si>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</si>
  <si>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</si>
  <si>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</si>
  <si>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</si>
  <si>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</si>
  <si>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</si>
  <si>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</si>
  <si>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</si>
  <si>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</si>
  <si>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</si>
  <si>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</si>
  <si>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</si>
  <si>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</si>
  <si>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</si>
  <si>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</si>
  <si>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</si>
  <si>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</si>
  <si>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</si>
  <si>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</si>
  <si>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</si>
  <si>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</si>
  <si>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</si>
  <si>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</si>
  <si>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</si>
  <si>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</si>
  <si>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</si>
  <si>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</si>
  <si>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</si>
  <si>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</si>
  <si>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</si>
  <si>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</si>
  <si>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</si>
  <si>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</si>
  <si>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</si>
  <si>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</si>
  <si>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</si>
  <si>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</si>
  <si>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</si>
  <si>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</si>
  <si>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</si>
  <si>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</si>
  <si>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</si>
  <si>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</si>
  <si>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</si>
  <si>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</si>
  <si>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</si>
  <si>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</si>
  <si>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</si>
  <si>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</si>
  <si>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</si>
  <si>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</si>
  <si>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</si>
  <si>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</si>
  <si>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</si>
  <si>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</si>
  <si>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</si>
  <si>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</si>
  <si>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</si>
  <si>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</si>
  <si>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</si>
  <si>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</si>
  <si>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</si>
  <si>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</si>
  <si>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</si>
  <si>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</si>
  <si>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</si>
  <si>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</si>
  <si>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</si>
  <si>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</si>
  <si>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</si>
  <si>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</si>
  <si>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</si>
  <si>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</si>
  <si>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</si>
  <si>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</si>
  <si>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</si>
  <si>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</si>
  <si>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</si>
  <si>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</si>
  <si>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</si>
  <si>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</si>
  <si>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</si>
  <si>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</si>
  <si>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</si>
  <si>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</si>
  <si>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</si>
  <si>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</si>
  <si>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</si>
  <si>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</si>
  <si>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</si>
  <si>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</si>
  <si>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</si>
  <si>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</si>
  <si>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</si>
  <si>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</si>
  <si>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</si>
  <si>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</si>
  <si>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</si>
  <si>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</si>
  <si>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</si>
  <si>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</si>
  <si>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</si>
  <si>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</si>
  <si>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</si>
  <si>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</si>
  <si>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</si>
  <si>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</si>
  <si>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</si>
  <si>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</si>
  <si>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</si>
  <si>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</si>
  <si>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</si>
  <si>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</si>
  <si>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</si>
  <si>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</si>
  <si>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</si>
  <si>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</si>
  <si>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</si>
  <si>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</si>
  <si>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</si>
  <si>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</si>
  <si>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</si>
  <si>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</si>
  <si>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</si>
  <si>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</si>
  <si>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</si>
  <si>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</si>
  <si>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</si>
  <si>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</si>
  <si>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</si>
  <si>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</si>
  <si>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</si>
  <si>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</si>
  <si>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</si>
  <si>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</si>
  <si>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</si>
  <si>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</si>
  <si>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</si>
  <si>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</si>
  <si>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</si>
  <si>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</si>
  <si>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</si>
  <si>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</si>
  <si>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</si>
  <si>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</si>
  <si>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</si>
  <si>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</si>
  <si>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</si>
  <si>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</si>
  <si>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</si>
  <si>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</si>
  <si>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</si>
  <si>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</si>
  <si>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</si>
  <si>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</si>
  <si>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</si>
  <si>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</si>
  <si>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</si>
  <si>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</si>
  <si>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</si>
  <si>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</si>
  <si>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</si>
  <si>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</si>
  <si>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</si>
  <si>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</si>
  <si>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</si>
  <si>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</si>
  <si>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</si>
  <si>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</si>
  <si>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</si>
  <si>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</si>
  <si>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</si>
  <si>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</si>
  <si>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</si>
  <si>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</si>
  <si>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</si>
  <si>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</si>
  <si>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</si>
  <si>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</si>
  <si>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</si>
  <si>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</si>
  <si>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</si>
  <si>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</si>
  <si>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</si>
  <si>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</si>
  <si>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</si>
  <si>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</si>
  <si>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</si>
  <si>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</si>
  <si>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</si>
  <si>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</si>
  <si>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</si>
  <si>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</si>
  <si>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</si>
  <si>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</si>
  <si>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</si>
  <si>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</si>
  <si>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</si>
  <si>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</si>
  <si>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</si>
  <si>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</si>
  <si>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</si>
  <si>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</si>
  <si>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</si>
  <si>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</si>
  <si>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</si>
  <si>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</si>
  <si>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</si>
  <si>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</si>
  <si>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</si>
  <si>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</si>
  <si>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</si>
  <si>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</si>
  <si>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</si>
  <si>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</si>
  <si>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</si>
  <si>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</si>
  <si>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</si>
  <si>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</si>
  <si>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</si>
  <si>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</si>
  <si>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</si>
  <si>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</si>
  <si>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</si>
  <si>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</si>
  <si>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</si>
  <si>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</si>
  <si>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</si>
  <si>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</si>
  <si>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</si>
  <si>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</si>
  <si>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</si>
  <si>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</si>
  <si>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</si>
  <si>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</si>
  <si>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</si>
  <si>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</si>
  <si>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</si>
  <si>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</si>
  <si>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</si>
  <si>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</si>
  <si>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</si>
  <si>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</si>
  <si>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</si>
  <si>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</si>
  <si>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</si>
  <si>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</si>
  <si>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</si>
  <si>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</si>
  <si>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</si>
  <si>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</si>
  <si>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</si>
  <si>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</si>
  <si>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</si>
  <si>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</si>
  <si>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</si>
  <si>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</si>
  <si>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</si>
  <si>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</si>
  <si>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</si>
  <si>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</si>
  <si>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</si>
  <si>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</si>
  <si>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</si>
  <si>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</si>
  <si>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</si>
  <si>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</si>
  <si>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</si>
  <si>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</si>
  <si>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</si>
  <si>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</si>
  <si>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</si>
  <si>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</si>
  <si>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</si>
  <si>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</si>
  <si>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</si>
  <si>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</si>
  <si>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</si>
  <si>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</si>
  <si>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</si>
  <si>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</si>
  <si>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</si>
  <si>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</si>
  <si>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</si>
  <si>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</si>
  <si>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</si>
  <si>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</si>
  <si>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</si>
  <si>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</si>
  <si>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</si>
  <si>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</si>
  <si>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</si>
  <si>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</si>
  <si>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</si>
  <si>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</si>
  <si>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</si>
  <si>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</si>
  <si>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</si>
  <si>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</si>
  <si>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</si>
  <si>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</si>
  <si>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</si>
  <si>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</si>
  <si>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</si>
  <si>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</si>
  <si>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</si>
  <si>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</si>
  <si>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</si>
  <si>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</si>
  <si>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</si>
  <si>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</si>
  <si>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</si>
  <si>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</si>
  <si>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</si>
  <si>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</si>
  <si>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</si>
  <si>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</si>
  <si>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</si>
  <si>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</si>
  <si>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</si>
  <si>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</si>
  <si>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</si>
  <si>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</si>
  <si>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</si>
  <si>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</si>
  <si>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</si>
  <si>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</si>
  <si>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</si>
  <si>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</si>
  <si>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</si>
  <si>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</si>
  <si>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</si>
  <si>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</si>
  <si>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</si>
  <si>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</si>
  <si>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</si>
  <si>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</si>
  <si>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</si>
  <si>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</si>
  <si>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</si>
  <si>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</si>
  <si>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</si>
  <si>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</si>
  <si>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</si>
  <si>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</si>
  <si>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</si>
  <si>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</si>
  <si>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</si>
  <si>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</si>
  <si>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</si>
  <si>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</si>
  <si>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</si>
  <si>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</si>
  <si>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</si>
  <si>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</si>
  <si>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</si>
  <si>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</si>
  <si>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</si>
  <si>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</si>
  <si>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</si>
  <si>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</si>
  <si>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</si>
  <si>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</si>
  <si>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</si>
  <si>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</si>
  <si>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</si>
  <si>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</si>
  <si>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</si>
  <si>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</si>
  <si>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</si>
  <si>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</si>
  <si>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</si>
  <si>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</si>
  <si>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</si>
  <si>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</si>
  <si>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</si>
  <si>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</si>
  <si>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</si>
  <si>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</si>
  <si>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</si>
  <si>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</si>
  <si>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</si>
  <si>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</si>
  <si>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</si>
  <si>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</si>
  <si>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</si>
  <si>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</si>
  <si>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</si>
  <si>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</si>
  <si>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</si>
  <si>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</si>
  <si>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</si>
  <si>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</si>
  <si>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</si>
  <si>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</si>
  <si>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</si>
  <si>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</si>
  <si>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</si>
  <si>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</si>
  <si>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</si>
  <si>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</si>
  <si>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</si>
  <si>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</si>
  <si>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</si>
  <si>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</si>
  <si>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</si>
  <si>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</si>
  <si>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</si>
  <si>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</si>
  <si>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</si>
  <si>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</si>
  <si>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</si>
  <si>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</si>
  <si>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</si>
  <si>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</si>
  <si>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</si>
  <si>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</si>
  <si>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</si>
  <si>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</si>
  <si>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</si>
  <si>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</si>
  <si>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</si>
  <si>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</si>
  <si>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</si>
  <si>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</si>
  <si>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</si>
  <si>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</si>
  <si>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</si>
  <si>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</si>
  <si>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</si>
  <si>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</si>
  <si>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</si>
  <si>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</si>
  <si>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</si>
  <si>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</si>
  <si>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</si>
  <si>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</si>
  <si>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</si>
  <si>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</si>
  <si>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</si>
  <si>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</si>
  <si>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</si>
  <si>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</si>
  <si>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</si>
  <si>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</si>
  <si>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</si>
  <si>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</si>
  <si>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</si>
  <si>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</si>
  <si>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</si>
  <si>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</si>
  <si>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</si>
  <si>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</si>
  <si>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</si>
  <si>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</si>
  <si>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</si>
  <si>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</si>
  <si>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</si>
  <si>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</si>
  <si>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</si>
  <si>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</si>
  <si>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</si>
  <si>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</si>
  <si>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</si>
  <si>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</si>
  <si>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</si>
  <si>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</si>
  <si>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</si>
  <si>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</si>
  <si>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</si>
  <si>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</si>
  <si>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</si>
  <si>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</si>
  <si>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</si>
  <si>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</si>
  <si>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</si>
  <si>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</si>
  <si>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</si>
  <si>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</si>
  <si>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</si>
  <si>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</si>
  <si>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</si>
  <si>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</si>
  <si>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</si>
  <si>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</si>
  <si>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</si>
  <si>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</si>
  <si>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</si>
  <si>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</si>
  <si>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</si>
  <si>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</si>
  <si>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</si>
  <si>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</si>
  <si>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</si>
  <si>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</si>
  <si>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</si>
  <si>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</si>
  <si>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</si>
  <si>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</si>
  <si>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</si>
  <si>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</si>
  <si>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</si>
  <si>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</si>
  <si>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</si>
  <si>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</si>
  <si>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</si>
  <si>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</si>
  <si>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</si>
  <si>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</si>
  <si>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</si>
  <si>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</si>
  <si>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</si>
  <si>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</si>
  <si>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</si>
  <si>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</si>
  <si>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</si>
  <si>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</si>
  <si>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</si>
  <si>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</si>
  <si>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</si>
  <si>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</si>
  <si>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</si>
  <si>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</si>
  <si>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</si>
  <si>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</si>
  <si>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</si>
  <si>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</si>
  <si>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</si>
  <si>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</si>
  <si>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</si>
  <si>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</si>
  <si>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</si>
  <si>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</si>
  <si>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</si>
  <si>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</si>
  <si>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</si>
  <si>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</si>
  <si>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</si>
  <si>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</si>
  <si>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</si>
  <si>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</si>
  <si>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</si>
  <si>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</si>
  <si>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</si>
  <si>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</si>
  <si>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</si>
  <si>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</si>
  <si>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</si>
  <si>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</si>
  <si>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</si>
  <si>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</si>
  <si>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</si>
  <si>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</si>
  <si>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</si>
  <si>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</si>
  <si>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</si>
  <si>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</si>
  <si>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</si>
  <si>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</si>
  <si>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</si>
  <si>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</si>
  <si>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</si>
  <si>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</si>
  <si>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</si>
  <si>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</si>
  <si>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</si>
  <si>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</si>
  <si>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</si>
  <si>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</si>
  <si>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</si>
  <si>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</si>
  <si>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</si>
  <si>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</si>
  <si>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</si>
  <si>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</si>
  <si>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</si>
  <si>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</si>
  <si>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</si>
  <si>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</si>
  <si>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</si>
  <si>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</si>
  <si>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</si>
  <si>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</si>
  <si>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</si>
  <si>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</si>
  <si>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</si>
  <si>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</si>
  <si>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</si>
  <si>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</si>
  <si>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</si>
  <si>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</si>
  <si>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</si>
  <si>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</si>
  <si>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</si>
  <si>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</si>
  <si>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</si>
  <si>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</si>
  <si>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</si>
  <si>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</si>
  <si>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</si>
  <si>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</si>
  <si>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</si>
  <si>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</si>
  <si>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</si>
  <si>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</si>
  <si>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</si>
  <si>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</si>
  <si>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</si>
  <si>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</si>
  <si>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</si>
  <si>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</si>
  <si>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</si>
  <si>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</si>
  <si>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</si>
  <si>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</si>
  <si>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</si>
  <si>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</si>
  <si>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</si>
  <si>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</si>
  <si>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</si>
  <si>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</si>
  <si>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</si>
  <si>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</si>
  <si>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</si>
  <si>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</si>
  <si>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</si>
  <si>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</si>
  <si>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</si>
  <si>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</si>
  <si>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</si>
  <si>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</si>
  <si>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</si>
  <si>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</si>
  <si>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</si>
  <si>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</si>
  <si>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</si>
  <si>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</si>
  <si>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</si>
  <si>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</si>
  <si>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</si>
  <si>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</si>
  <si>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</si>
  <si>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</si>
  <si>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</si>
  <si>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</si>
  <si>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</si>
  <si>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</si>
  <si>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</si>
  <si>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</si>
  <si>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</si>
  <si>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</si>
  <si>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</si>
  <si>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</si>
  <si>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</si>
  <si>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</si>
  <si>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</si>
  <si>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</si>
  <si>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</si>
  <si>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</si>
  <si>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</si>
  <si>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</si>
  <si>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</si>
  <si>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</si>
  <si>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</si>
  <si>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</si>
  <si>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</si>
  <si>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</si>
  <si>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</si>
  <si>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</si>
  <si>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</si>
  <si>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</si>
  <si>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</si>
  <si>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</si>
  <si>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</si>
  <si>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</si>
  <si>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</si>
  <si>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</si>
  <si>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</si>
  <si>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</si>
  <si>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</si>
  <si>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</si>
  <si>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</si>
  <si>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</si>
  <si>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</si>
  <si>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</si>
  <si>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</si>
  <si>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</si>
  <si>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</si>
  <si>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</si>
  <si>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</si>
  <si>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</si>
  <si>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</si>
  <si>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</si>
  <si>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</si>
  <si>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</si>
  <si>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</si>
  <si>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</si>
  <si>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</si>
  <si>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</si>
  <si>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</si>
  <si>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</si>
  <si>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</si>
  <si>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</si>
  <si>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</si>
  <si>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</si>
  <si>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</si>
  <si>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</si>
  <si>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</si>
  <si>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</si>
  <si>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</si>
  <si>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</si>
  <si>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</si>
  <si>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</si>
  <si>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</si>
  <si>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</si>
  <si>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</si>
  <si>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</si>
  <si>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</si>
  <si>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</si>
  <si>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</si>
  <si>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</si>
  <si>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</si>
  <si>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</si>
  <si>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</si>
  <si>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</si>
  <si>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</si>
  <si>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</si>
  <si>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</si>
  <si>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</si>
  <si>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</si>
  <si>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</si>
  <si>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</si>
  <si>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</si>
  <si>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</si>
  <si>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</si>
  <si>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</si>
  <si>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</si>
  <si>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</si>
  <si>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</si>
  <si>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</si>
  <si>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</si>
  <si>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</si>
  <si>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</si>
  <si>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</si>
  <si>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</si>
  <si>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</si>
  <si>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</si>
  <si>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</si>
  <si>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</si>
  <si>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</si>
  <si>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</si>
  <si>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</si>
  <si>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</si>
  <si>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</si>
  <si>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</si>
  <si>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</si>
  <si>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</si>
  <si>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</si>
  <si>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</si>
  <si>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</si>
  <si>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</si>
  <si>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</si>
  <si>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</si>
  <si>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</si>
  <si>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</si>
  <si>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</si>
  <si>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</si>
  <si>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</si>
  <si>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</si>
  <si>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</si>
  <si>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</si>
  <si>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</si>
  <si>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</si>
  <si>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</si>
  <si>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</si>
  <si>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</si>
  <si>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</si>
  <si>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</si>
  <si>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</si>
  <si>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</si>
  <si>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</si>
  <si>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</si>
  <si>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</si>
  <si>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</si>
  <si>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</si>
  <si>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</si>
  <si>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</si>
  <si>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</si>
  <si>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</si>
  <si>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</si>
  <si>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</si>
  <si>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</si>
  <si>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</si>
  <si>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</si>
  <si>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</si>
  <si>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</si>
  <si>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</si>
  <si>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</si>
  <si>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</si>
  <si>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</si>
  <si>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</si>
  <si>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</si>
  <si>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</si>
  <si>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</si>
  <si>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</si>
  <si>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</si>
  <si>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</si>
  <si>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</si>
  <si>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</si>
  <si>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</si>
  <si>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</si>
  <si>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</si>
  <si>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</si>
  <si>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</si>
  <si>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</si>
  <si>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</si>
  <si>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</si>
  <si>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</si>
  <si>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</si>
  <si>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</si>
  <si>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</si>
  <si>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</si>
  <si>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</si>
  <si>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</si>
  <si>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</si>
  <si>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</si>
  <si>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</si>
  <si>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</si>
  <si>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</si>
  <si>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</si>
  <si>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</si>
  <si>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</si>
  <si>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</si>
  <si>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</si>
  <si>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</si>
  <si>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</si>
  <si>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</si>
  <si>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</si>
  <si>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</si>
  <si>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</si>
  <si>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</si>
  <si>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</si>
  <si>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</si>
  <si>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</si>
  <si>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</si>
  <si>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</si>
  <si>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</si>
  <si>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</si>
  <si>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</si>
  <si>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</si>
  <si>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</si>
  <si>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</si>
  <si>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</si>
  <si>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</si>
  <si>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</si>
  <si>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</si>
  <si>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</si>
  <si>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</si>
  <si>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</si>
  <si>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</si>
  <si>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</si>
  <si>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</si>
  <si>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</si>
  <si>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</si>
  <si>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</si>
  <si>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</si>
  <si>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</si>
  <si>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</si>
  <si>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</si>
  <si>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</si>
  <si>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</si>
  <si>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</si>
  <si>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</si>
  <si>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</si>
  <si>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</si>
  <si>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</si>
  <si>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</si>
  <si>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</si>
  <si>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</si>
  <si>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</si>
  <si>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</si>
  <si>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</si>
  <si>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</si>
  <si>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</si>
  <si>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</si>
  <si>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</si>
  <si>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</si>
  <si>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</si>
  <si>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</si>
  <si>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</si>
  <si>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</si>
  <si>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</si>
  <si>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</si>
  <si>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</si>
  <si>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</si>
  <si>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</si>
  <si>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</si>
  <si>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</si>
  <si>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</si>
  <si>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</si>
  <si>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</si>
  <si>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</si>
  <si>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</si>
  <si>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</si>
  <si>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</si>
  <si>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</si>
  <si>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</si>
  <si>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</si>
  <si>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</si>
  <si>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</si>
  <si>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</si>
  <si>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</si>
  <si>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</si>
  <si>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</si>
  <si>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</si>
  <si>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</si>
  <si>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</si>
  <si>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</si>
  <si>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</si>
  <si>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</si>
  <si>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</si>
  <si>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</si>
  <si>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</si>
  <si>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</si>
  <si>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</si>
  <si>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</si>
  <si>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</si>
  <si>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</si>
  <si>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</si>
  <si>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</si>
  <si>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</si>
  <si>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</si>
  <si>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</si>
  <si>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</si>
  <si>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</si>
  <si>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</si>
  <si>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</si>
  <si>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</si>
  <si>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</si>
  <si>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</si>
  <si>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</si>
  <si>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</si>
  <si>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</si>
  <si>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</si>
  <si>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</si>
  <si>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</si>
  <si>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</si>
  <si>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</si>
  <si>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</si>
  <si>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</si>
  <si>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</si>
  <si>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</si>
  <si>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</si>
  <si>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</si>
  <si>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</si>
  <si>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</si>
  <si>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</si>
  <si>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</si>
  <si>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</si>
  <si>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</si>
  <si>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</si>
  <si>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</si>
  <si>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</si>
  <si>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</si>
  <si>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</si>
  <si>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</si>
  <si>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</si>
  <si>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</si>
  <si>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</si>
  <si>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</si>
  <si>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</si>
  <si>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</si>
  <si>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</si>
  <si>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</si>
  <si>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</si>
  <si>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</si>
  <si>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</si>
  <si>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</si>
  <si>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</si>
  <si>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</si>
  <si>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</si>
  <si>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</si>
  <si>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</si>
  <si>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</si>
  <si>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</si>
  <si>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</si>
  <si>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</si>
  <si>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</si>
  <si>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</si>
  <si>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</si>
  <si>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</si>
  <si>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</si>
  <si>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</si>
  <si>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</si>
  <si>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</si>
  <si>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</si>
  <si>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</si>
  <si>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</si>
  <si>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</si>
  <si>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</si>
  <si>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</si>
  <si>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</si>
  <si>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</si>
  <si>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</si>
  <si>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</si>
  <si>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</si>
  <si>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</si>
  <si>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</si>
  <si>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</si>
  <si>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</si>
  <si>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</si>
  <si>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</si>
  <si>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</si>
  <si>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</si>
  <si>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</si>
  <si>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</si>
  <si>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</si>
  <si>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</si>
  <si>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</si>
  <si>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</si>
  <si>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</si>
  <si>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</si>
  <si>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</si>
  <si>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</si>
  <si>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</si>
  <si>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</si>
  <si>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</si>
  <si>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</si>
  <si>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</si>
  <si>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</si>
  <si>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</si>
  <si>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</si>
  <si>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</si>
  <si>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</si>
  <si>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</si>
  <si>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</si>
  <si>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</si>
  <si>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</si>
  <si>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</si>
  <si>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</si>
  <si>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</si>
  <si>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</si>
  <si>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</si>
  <si>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</si>
  <si>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</si>
  <si>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</si>
  <si>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</si>
  <si>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</si>
  <si>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</si>
  <si>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</si>
  <si>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</si>
  <si>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</si>
  <si>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</si>
  <si>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</si>
  <si>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</si>
  <si>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</si>
  <si>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</si>
  <si>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</si>
  <si>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</si>
  <si>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</si>
  <si>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</si>
  <si>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</si>
  <si>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</si>
  <si>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</si>
  <si>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</si>
  <si>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</si>
  <si>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</si>
  <si>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</si>
  <si>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</si>
  <si>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</si>
  <si>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</si>
  <si>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</si>
  <si>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</si>
  <si>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</si>
  <si>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</si>
  <si>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</si>
  <si>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</si>
  <si>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</si>
  <si>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</si>
  <si>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</si>
  <si>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</si>
  <si>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</si>
  <si>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</si>
  <si>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</si>
  <si>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</si>
  <si>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</si>
  <si>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</si>
  <si>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</si>
  <si>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</si>
  <si>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</si>
  <si>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</si>
  <si>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</si>
  <si>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</si>
  <si>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</si>
  <si>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</si>
  <si>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</si>
  <si>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</si>
  <si>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</si>
  <si>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</si>
  <si>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</si>
  <si>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</si>
  <si>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</si>
  <si>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</si>
  <si>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</si>
  <si>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</si>
  <si>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</si>
  <si>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</si>
  <si>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</si>
  <si>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</si>
  <si>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</si>
  <si>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</si>
  <si>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</si>
  <si>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</si>
  <si>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</si>
  <si>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</si>
  <si>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</si>
  <si>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</si>
  <si>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</si>
  <si>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</si>
  <si>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</si>
  <si>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</si>
  <si>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</si>
  <si>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</si>
  <si>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</si>
  <si>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</si>
  <si>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</si>
  <si>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</si>
  <si>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</si>
  <si>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</si>
  <si>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</si>
  <si>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</si>
  <si>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</si>
  <si>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</si>
  <si>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</si>
  <si>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</si>
  <si>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</si>
  <si>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</si>
  <si>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</si>
  <si>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</si>
  <si>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</si>
  <si>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</si>
  <si>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</si>
  <si>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</si>
  <si>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</si>
  <si>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</si>
  <si>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</si>
  <si>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</si>
  <si>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</si>
  <si>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</si>
  <si>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</si>
  <si>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</si>
  <si>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</si>
  <si>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</si>
  <si>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</si>
  <si>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</si>
  <si>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</si>
  <si>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</si>
  <si>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</si>
  <si>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</si>
  <si>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</si>
  <si>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</si>
  <si>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</si>
  <si>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</si>
  <si>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</si>
  <si>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</si>
  <si>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</si>
  <si>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</si>
  <si>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</si>
  <si>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</si>
  <si>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</si>
  <si>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</si>
  <si>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</si>
  <si>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</si>
  <si>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</si>
  <si>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</si>
  <si>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</si>
  <si>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</si>
  <si>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</si>
  <si>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</si>
  <si>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</si>
  <si>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</si>
  <si>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</si>
  <si>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</si>
  <si>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</si>
  <si>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</si>
  <si>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</si>
  <si>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</si>
  <si>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</si>
  <si>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</si>
  <si>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</si>
  <si>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</si>
  <si>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</si>
  <si>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</si>
  <si>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</si>
  <si>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</si>
  <si>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</si>
  <si>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</si>
  <si>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</si>
  <si>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</si>
  <si>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</si>
  <si>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</si>
  <si>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</si>
  <si>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</si>
  <si>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</si>
  <si>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</si>
  <si>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</si>
  <si>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</si>
  <si>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</si>
  <si>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</si>
  <si>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</si>
  <si>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</si>
  <si>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</si>
  <si>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</si>
  <si>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</si>
  <si>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</si>
  <si>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</si>
  <si>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</si>
  <si>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</si>
  <si>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</si>
  <si>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</si>
  <si>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</si>
  <si>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</si>
  <si>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</si>
  <si>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</si>
  <si>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</si>
  <si>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</si>
  <si>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</si>
  <si>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</si>
  <si>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</si>
  <si>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</si>
  <si>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</si>
  <si>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</si>
  <si>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</si>
  <si>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</si>
  <si>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</si>
  <si>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</si>
  <si>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</si>
  <si>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</si>
  <si>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</si>
  <si>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</si>
  <si>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</si>
  <si>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</si>
  <si>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</si>
  <si>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</si>
  <si>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</si>
  <si>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</si>
  <si>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</si>
  <si>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</si>
  <si>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</si>
  <si>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</si>
  <si>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</si>
  <si>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</si>
  <si>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</si>
  <si>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</si>
  <si>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</si>
  <si>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</si>
  <si>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</si>
  <si>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</si>
  <si>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</si>
  <si>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</si>
  <si>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</si>
  <si>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</si>
  <si>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</si>
  <si>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</si>
  <si>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</si>
  <si>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</si>
  <si>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</si>
  <si>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</si>
  <si>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</si>
  <si>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</si>
  <si>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</si>
  <si>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</si>
  <si>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</si>
  <si>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</si>
  <si>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</si>
  <si>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</si>
  <si>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</si>
  <si>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</si>
  <si>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</si>
  <si>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</si>
  <si>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</si>
  <si>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</si>
  <si>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</si>
  <si>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</si>
  <si>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</si>
  <si>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</si>
  <si>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</si>
  <si>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</si>
  <si>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</si>
  <si>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</si>
  <si>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</si>
  <si>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</si>
  <si>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</si>
  <si>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</si>
  <si>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</si>
  <si>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</si>
  <si>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</si>
  <si>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</si>
  <si>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</si>
  <si>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</si>
  <si>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</si>
  <si>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</si>
  <si>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</si>
  <si>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</si>
  <si>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</si>
  <si>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</si>
  <si>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</si>
  <si>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</si>
  <si>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</si>
  <si>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</si>
  <si>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</si>
  <si>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</si>
  <si>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</si>
  <si>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</si>
  <si>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</si>
  <si>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</si>
  <si>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</si>
  <si>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</si>
  <si>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</si>
  <si>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</si>
  <si>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</si>
  <si>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</si>
  <si>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</si>
  <si>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</si>
  <si>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</si>
  <si>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</si>
  <si>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</si>
  <si>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</si>
  <si>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</si>
  <si>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</si>
  <si>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</si>
  <si>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</si>
  <si>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</si>
  <si>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</si>
  <si>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</si>
  <si>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</si>
  <si>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</si>
  <si>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</si>
  <si>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</si>
  <si>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</si>
  <si>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</si>
  <si>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</si>
  <si>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</si>
  <si>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</si>
  <si>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</si>
  <si>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</si>
  <si>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</si>
  <si>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</si>
  <si>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</si>
  <si>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</si>
  <si>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</si>
  <si>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</si>
  <si>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</si>
  <si>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</si>
  <si>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</si>
  <si>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</si>
  <si>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</si>
  <si>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</si>
  <si>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</si>
  <si>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</si>
  <si>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</si>
  <si>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</si>
  <si>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</si>
  <si>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</si>
  <si>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</si>
  <si>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</si>
  <si>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</si>
  <si>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</si>
  <si>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</si>
  <si>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</si>
  <si>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</si>
  <si>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</si>
  <si>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</si>
  <si>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</si>
  <si>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</si>
  <si>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</si>
  <si>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</si>
  <si>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</si>
  <si>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</si>
  <si>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</si>
  <si>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</si>
  <si>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</si>
  <si>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</si>
  <si>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</si>
  <si>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</si>
  <si>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</si>
  <si>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</si>
  <si>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</si>
  <si>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</si>
  <si>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</si>
  <si>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</si>
  <si>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</si>
  <si>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</si>
  <si>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</si>
  <si>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</si>
  <si>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</si>
  <si>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</si>
  <si>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</si>
  <si>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</si>
  <si>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</si>
  <si>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</si>
  <si>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</si>
  <si>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</si>
  <si>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</si>
  <si>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</si>
  <si>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</si>
  <si>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</si>
  <si>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</si>
  <si>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</si>
  <si>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</si>
  <si>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</si>
  <si>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</si>
  <si>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</si>
  <si>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</si>
  <si>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</si>
  <si>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</si>
  <si>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</si>
  <si>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</si>
  <si>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</si>
  <si>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</si>
  <si>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</si>
  <si>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</si>
  <si>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</si>
  <si>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</si>
  <si>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</si>
  <si>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</si>
  <si>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</si>
  <si>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</si>
  <si>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</si>
  <si>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</si>
  <si>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</si>
  <si>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</si>
  <si>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</si>
  <si>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</si>
  <si>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</si>
  <si>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</si>
  <si>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</si>
  <si>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</si>
  <si>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</si>
  <si>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</si>
  <si>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</si>
  <si>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</si>
  <si>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</si>
  <si>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</si>
  <si>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</si>
  <si>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</si>
  <si>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</si>
  <si>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</si>
  <si>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</si>
  <si>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</si>
  <si>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</si>
  <si>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</si>
  <si>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</si>
  <si>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</si>
  <si>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</si>
  <si>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</si>
  <si>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</si>
  <si>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</si>
  <si>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</si>
  <si>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</si>
  <si>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</si>
  <si>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</si>
  <si>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</si>
  <si>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</si>
  <si>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</si>
  <si>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</si>
  <si>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</si>
  <si>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</si>
  <si>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</si>
  <si>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</si>
  <si>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</si>
  <si>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</si>
  <si>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</si>
  <si>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</si>
  <si>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</si>
  <si>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</si>
  <si>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</si>
  <si>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</si>
  <si>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</si>
  <si>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</si>
  <si>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</si>
  <si>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</si>
  <si>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</si>
  <si>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</si>
  <si>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</si>
  <si>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</si>
  <si>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</si>
  <si>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</si>
  <si>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</si>
  <si>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</si>
  <si>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</si>
  <si>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</si>
  <si>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</si>
  <si>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</si>
  <si>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</si>
  <si>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</si>
  <si>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</si>
  <si>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</si>
  <si>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</si>
  <si>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</si>
  <si>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</si>
  <si>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</si>
  <si>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</si>
  <si>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</si>
  <si>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</si>
  <si>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</si>
  <si>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</si>
  <si>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</si>
  <si>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</si>
  <si>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</si>
  <si>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</si>
  <si>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</si>
  <si>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</si>
  <si>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</si>
  <si>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</si>
  <si>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</si>
  <si>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</si>
  <si>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</si>
  <si>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</si>
  <si>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</si>
  <si>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</si>
  <si>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</si>
  <si>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</si>
  <si>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</si>
  <si>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</si>
  <si>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</si>
  <si>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</si>
  <si>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</si>
  <si>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</si>
  <si>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</si>
  <si>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</si>
  <si>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</si>
  <si>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</si>
  <si>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</si>
  <si>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</si>
  <si>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</si>
  <si>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</si>
  <si>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</si>
  <si>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</si>
  <si>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</si>
  <si>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</si>
  <si>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</si>
  <si>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</si>
  <si>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</si>
  <si>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</si>
  <si>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</si>
  <si>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</si>
  <si>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</si>
  <si>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</si>
  <si>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</si>
  <si>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</si>
  <si>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</si>
  <si>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</si>
  <si>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</si>
  <si>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</si>
  <si>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</si>
  <si>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</si>
  <si>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</si>
  <si>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</si>
  <si>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</si>
  <si>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</si>
  <si>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</si>
  <si>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</si>
  <si>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</si>
  <si>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</si>
  <si>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</si>
  <si>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</si>
  <si>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</si>
  <si>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</si>
  <si>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</si>
  <si>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</si>
  <si>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</si>
  <si>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</si>
  <si>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</si>
  <si>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</si>
  <si>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</si>
  <si>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</si>
  <si>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</si>
  <si>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</si>
  <si>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</si>
  <si>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</si>
  <si>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</si>
  <si>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</si>
  <si>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</si>
  <si>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</si>
  <si>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</si>
  <si>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</si>
  <si>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</si>
  <si>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</si>
  <si>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</si>
  <si>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</si>
  <si>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</si>
  <si>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</si>
  <si>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</si>
  <si>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</si>
  <si>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</si>
  <si>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</si>
  <si>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</si>
  <si>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</si>
  <si>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</si>
  <si>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</si>
  <si>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</si>
  <si>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</si>
  <si>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</si>
  <si>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</si>
  <si>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</si>
  <si>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</si>
  <si>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</si>
  <si>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</si>
  <si>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</si>
  <si>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</si>
  <si>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</si>
  <si>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</si>
  <si>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</si>
  <si>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</si>
  <si>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</si>
  <si>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</si>
  <si>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</si>
  <si>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</si>
  <si>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</si>
  <si>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</si>
  <si>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</si>
  <si>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</si>
  <si>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</si>
  <si>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</si>
  <si>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</si>
  <si>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</si>
  <si>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</si>
  <si>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</si>
  <si>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</si>
  <si>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</si>
  <si>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</si>
  <si>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</si>
  <si>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</si>
  <si>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</si>
  <si>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</si>
  <si>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</si>
  <si>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</si>
  <si>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</si>
  <si>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</si>
  <si>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</si>
  <si>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</si>
  <si>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</si>
  <si>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</si>
  <si>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</si>
  <si>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</si>
  <si>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</si>
  <si>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</si>
  <si>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</si>
  <si>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</si>
  <si>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</si>
  <si>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</si>
  <si>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</si>
  <si>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</si>
  <si>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</si>
  <si>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</si>
  <si>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</si>
  <si>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</si>
  <si>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</si>
  <si>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</si>
  <si>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</si>
  <si>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</si>
  <si>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</si>
  <si>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</si>
  <si>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</si>
  <si>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</si>
  <si>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</si>
  <si>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</si>
  <si>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</si>
  <si>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</si>
  <si>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</si>
  <si>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</si>
  <si>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</si>
  <si>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</si>
  <si>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</si>
  <si>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</si>
  <si>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</si>
  <si>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</si>
  <si>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</si>
  <si>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</si>
  <si>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</si>
  <si>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</si>
  <si>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</si>
  <si>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</si>
  <si>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</si>
  <si>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</si>
  <si>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</si>
  <si>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</si>
  <si>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</si>
  <si>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</si>
  <si>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</si>
  <si>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</si>
  <si>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</si>
  <si>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</si>
  <si>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</si>
  <si>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</si>
  <si>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</si>
  <si>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</si>
  <si>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</si>
  <si>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</si>
  <si>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</si>
  <si>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</si>
  <si>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</si>
  <si>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</si>
  <si>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</si>
  <si>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</si>
  <si>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</si>
  <si>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</si>
  <si>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</si>
  <si>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</si>
  <si>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</si>
  <si>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</si>
  <si>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</si>
  <si>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</si>
  <si>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</si>
  <si>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</si>
  <si>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</si>
  <si>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</si>
  <si>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</si>
  <si>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</si>
  <si>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</si>
  <si>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</si>
  <si>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</si>
  <si>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</si>
  <si>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</si>
  <si>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</si>
  <si>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</si>
  <si>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</si>
  <si>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</si>
  <si>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</si>
  <si>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</si>
  <si>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</si>
  <si>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</si>
  <si>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</si>
  <si>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</si>
  <si>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</si>
  <si>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</si>
  <si>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</si>
  <si>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</si>
  <si>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</si>
  <si>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</si>
  <si>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</si>
  <si>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</si>
  <si>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</si>
  <si>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</si>
  <si>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</si>
  <si>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</si>
  <si>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</si>
  <si>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</si>
  <si>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</si>
  <si>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</si>
  <si>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</si>
  <si>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</si>
  <si>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</si>
  <si>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</si>
  <si>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</si>
  <si>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</si>
  <si>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</si>
  <si>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</si>
  <si>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</si>
  <si>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</si>
  <si>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</si>
  <si>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</si>
  <si>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</si>
  <si>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</si>
  <si>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</si>
  <si>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</si>
  <si>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</si>
  <si>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</si>
  <si>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</si>
  <si>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</si>
  <si>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</si>
  <si>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</si>
  <si>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</si>
  <si>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</si>
  <si>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</si>
  <si>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</si>
  <si>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</si>
  <si>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</si>
  <si>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</si>
  <si>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</si>
  <si>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</si>
  <si>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</si>
  <si>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</si>
  <si>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</si>
  <si>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</si>
  <si>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</si>
  <si>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</si>
  <si>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</si>
  <si>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</si>
  <si>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</si>
  <si>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</si>
  <si>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</si>
  <si>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</si>
  <si>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</si>
  <si>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</si>
  <si>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</si>
  <si>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</si>
  <si>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</si>
  <si>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</si>
  <si>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</si>
  <si>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</si>
  <si>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</si>
  <si>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</si>
  <si>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</si>
  <si>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</si>
  <si>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</si>
  <si>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</si>
  <si>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</si>
  <si>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</si>
  <si>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</si>
  <si>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</si>
  <si>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</si>
  <si>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</si>
  <si>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</si>
  <si>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</si>
  <si>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</si>
  <si>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</si>
  <si>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</si>
  <si>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</si>
  <si>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</si>
  <si>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</si>
  <si>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</si>
  <si>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</si>
  <si>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</si>
  <si>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</si>
  <si>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</si>
  <si>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</si>
  <si>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</si>
  <si>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</si>
  <si>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</si>
  <si>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</si>
  <si>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</si>
  <si>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</si>
  <si>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</si>
  <si>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</si>
  <si>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</si>
  <si>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</si>
  <si>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</si>
  <si>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</si>
  <si>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</si>
  <si>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</si>
  <si>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</si>
  <si>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</si>
  <si>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</si>
  <si>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</si>
  <si>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</si>
  <si>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</si>
  <si>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</si>
  <si>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</si>
  <si>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</si>
  <si>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</si>
  <si>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</si>
  <si>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</si>
  <si>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</si>
  <si>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</si>
  <si>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</si>
  <si>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</si>
  <si>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</si>
  <si>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</si>
  <si>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</si>
  <si>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</si>
  <si>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</si>
  <si>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</si>
  <si>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</si>
  <si>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</si>
  <si>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</si>
  <si>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</si>
  <si>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</si>
  <si>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</si>
  <si>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</si>
  <si>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</si>
  <si>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</si>
  <si>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</si>
  <si>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</si>
  <si>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</si>
  <si>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</si>
  <si>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</si>
  <si>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</si>
  <si>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</si>
  <si>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</si>
  <si>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</si>
  <si>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</si>
  <si>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</si>
  <si>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</si>
  <si>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</si>
  <si>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</si>
  <si>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</si>
  <si>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</si>
  <si>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</si>
  <si>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</si>
  <si>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</si>
  <si>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</si>
  <si>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</si>
  <si>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</si>
  <si>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</si>
  <si>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</si>
  <si>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</si>
  <si>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</si>
  <si>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</si>
  <si>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</si>
  <si>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</si>
  <si>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</si>
  <si>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</si>
  <si>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</si>
  <si>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</si>
  <si>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</si>
  <si>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</si>
  <si>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</si>
  <si>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</si>
  <si>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</si>
  <si>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</si>
  <si>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</si>
  <si>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</si>
  <si>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</si>
  <si>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</si>
  <si>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</si>
  <si>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</si>
  <si>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</si>
  <si>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</si>
  <si>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</si>
  <si>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</si>
  <si>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</si>
  <si>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</si>
  <si>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</si>
  <si>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</si>
  <si>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</si>
  <si>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</si>
  <si>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</si>
  <si>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</si>
  <si>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</si>
  <si>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</si>
  <si>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</si>
  <si>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</si>
  <si>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</si>
  <si>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</si>
  <si>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</si>
  <si>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</si>
  <si>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</si>
  <si>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</si>
  <si>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</si>
  <si>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</si>
  <si>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</si>
  <si>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</si>
  <si>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</si>
  <si>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</si>
  <si>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</si>
  <si>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</si>
  <si>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</si>
  <si>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</si>
  <si>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</si>
  <si>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</si>
  <si>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</si>
  <si>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</si>
  <si>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</si>
  <si>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</si>
  <si>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</si>
  <si>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</si>
  <si>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</si>
  <si>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</si>
  <si>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</si>
  <si>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</si>
  <si>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</si>
  <si>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</si>
  <si>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</si>
  <si>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</si>
  <si>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</si>
  <si>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</si>
  <si>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</si>
  <si>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</si>
  <si>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</si>
  <si>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</si>
  <si>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</si>
  <si>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</si>
  <si>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</si>
  <si>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</si>
  <si>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</si>
  <si>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</si>
  <si>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</si>
  <si>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</si>
  <si>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</si>
  <si>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</si>
  <si>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</si>
  <si>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</si>
  <si>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</si>
  <si>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</si>
  <si>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</si>
  <si>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</si>
  <si>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</si>
  <si>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</si>
  <si>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</si>
  <si>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</si>
  <si>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</si>
  <si>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</si>
  <si>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</si>
  <si>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</si>
  <si>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</si>
  <si>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</si>
  <si>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</si>
  <si>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</si>
  <si>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</si>
  <si>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</si>
  <si>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</si>
  <si>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</si>
  <si>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</si>
  <si>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</si>
  <si>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</si>
  <si>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</si>
  <si>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</si>
  <si>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</si>
  <si>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</si>
  <si>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</si>
  <si>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</si>
  <si>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</si>
  <si>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</si>
  <si>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</si>
  <si>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</si>
  <si>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</si>
  <si>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</si>
  <si>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</si>
  <si>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</si>
  <si>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</si>
  <si>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</si>
  <si>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</si>
  <si>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</si>
  <si>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</si>
  <si>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</si>
  <si>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</si>
  <si>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</si>
  <si>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</si>
  <si>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</si>
  <si>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</si>
  <si>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</si>
  <si>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</si>
  <si>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</si>
  <si>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</si>
  <si>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</si>
  <si>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</si>
  <si>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</si>
  <si>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</si>
  <si>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</si>
  <si>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</si>
  <si>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</si>
  <si>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</si>
  <si>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</si>
  <si>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</si>
  <si>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</si>
  <si>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</si>
  <si>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</si>
  <si>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</si>
  <si>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</si>
  <si>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</si>
  <si>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</si>
  <si>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</si>
  <si>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</si>
  <si>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</si>
  <si>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</si>
  <si>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</si>
  <si>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</si>
  <si>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</si>
  <si>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</si>
  <si>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</si>
  <si>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</si>
  <si>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</si>
  <si>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</si>
  <si>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</si>
  <si>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</si>
  <si>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</si>
  <si>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</si>
  <si>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</si>
  <si>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</si>
  <si>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</si>
  <si>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</si>
  <si>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</si>
  <si>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</si>
  <si>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</si>
  <si>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</si>
  <si>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</si>
  <si>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</si>
  <si>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</si>
  <si>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</si>
  <si>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</si>
  <si>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</si>
  <si>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</si>
  <si>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</si>
  <si>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</si>
  <si>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</si>
  <si>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</si>
  <si>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</si>
  <si>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</si>
  <si>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</si>
  <si>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</si>
  <si>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</si>
  <si>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</si>
  <si>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</si>
  <si>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</si>
  <si>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</si>
  <si>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</si>
  <si>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</si>
  <si>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</si>
  <si>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</si>
  <si>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</si>
  <si>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</si>
  <si>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</si>
  <si>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</si>
  <si>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</si>
  <si>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</si>
  <si>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</si>
  <si>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</si>
  <si>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</si>
  <si>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</si>
  <si>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</si>
  <si>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</si>
  <si>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</si>
  <si>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</si>
  <si>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</si>
  <si>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</si>
  <si>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</si>
  <si>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</si>
  <si>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</si>
  <si>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</si>
  <si>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</si>
  <si>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</si>
  <si>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</si>
  <si>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</si>
  <si>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</si>
  <si>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</si>
  <si>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</si>
  <si>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</si>
  <si>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</si>
  <si>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</si>
  <si>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</si>
  <si>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</si>
  <si>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</si>
  <si>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</si>
  <si>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</si>
  <si>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</si>
  <si>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</si>
  <si>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</si>
  <si>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</si>
  <si>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</si>
  <si>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</si>
  <si>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</si>
  <si>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</si>
  <si>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</si>
  <si>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</si>
  <si>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</si>
  <si>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</si>
  <si>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</si>
  <si>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</si>
  <si>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</si>
  <si>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</si>
  <si>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</si>
  <si>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</si>
  <si>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</si>
  <si>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</si>
  <si>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</si>
  <si>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</si>
  <si>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</si>
  <si>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</si>
  <si>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</si>
  <si>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</si>
  <si>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</si>
  <si>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</si>
  <si>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</si>
  <si>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</si>
  <si>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</si>
  <si>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</si>
  <si>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</si>
  <si>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</si>
  <si>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</si>
  <si>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</si>
  <si>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</si>
  <si>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</si>
  <si>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</si>
  <si>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</si>
  <si>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</si>
  <si>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</si>
  <si>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</si>
  <si>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</si>
  <si>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</si>
  <si>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</si>
  <si>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</si>
  <si>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</si>
  <si>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</si>
  <si>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</si>
  <si>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</si>
  <si>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</si>
  <si>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</si>
  <si>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</si>
  <si>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</si>
  <si>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</si>
  <si>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</si>
  <si>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</si>
  <si>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</si>
  <si>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</si>
  <si>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</si>
  <si>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</si>
  <si>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</si>
  <si>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</si>
  <si>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</si>
  <si>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</si>
  <si>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</si>
  <si>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</si>
  <si>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</si>
  <si>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</si>
  <si>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</si>
  <si>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</si>
  <si>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</si>
  <si>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</si>
  <si>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</si>
  <si>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</si>
  <si>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</si>
  <si>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</si>
  <si>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</si>
  <si>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</si>
  <si>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</si>
  <si>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</si>
  <si>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</si>
  <si>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</si>
  <si>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</si>
  <si>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</si>
  <si>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</si>
  <si>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</si>
  <si>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</si>
  <si>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</si>
  <si>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</si>
  <si>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</si>
  <si>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</si>
  <si>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</si>
  <si>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</si>
  <si>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</si>
  <si>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</si>
  <si>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</si>
  <si>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</si>
  <si>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</si>
  <si>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</si>
  <si>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</si>
  <si>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</si>
  <si>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</si>
  <si>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</si>
  <si>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</si>
  <si>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</si>
  <si>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</si>
  <si>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</si>
  <si>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</si>
  <si>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</si>
  <si>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</si>
  <si>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</si>
  <si>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</si>
  <si>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</si>
  <si>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</si>
  <si>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</si>
  <si>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</si>
  <si>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</si>
  <si>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</si>
  <si>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</si>
  <si>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</si>
  <si>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</si>
  <si>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</si>
  <si>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</si>
  <si>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</si>
  <si>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</si>
  <si>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</si>
  <si>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</si>
  <si>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</si>
  <si>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</si>
  <si>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</si>
  <si>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</si>
  <si>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</si>
  <si>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</si>
  <si>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</si>
  <si>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</si>
  <si>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</si>
  <si>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</si>
  <si>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</si>
  <si>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</si>
  <si>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</si>
  <si>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</si>
  <si>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</si>
  <si>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</si>
  <si>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</si>
  <si>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</si>
  <si>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</si>
  <si>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</si>
  <si>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</si>
  <si>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</si>
  <si>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</si>
  <si>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</si>
  <si>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</si>
  <si>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</si>
  <si>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</si>
  <si>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</si>
  <si>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</si>
  <si>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</si>
  <si>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</si>
  <si>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</si>
  <si>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</si>
  <si>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</si>
  <si>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</si>
  <si>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</si>
  <si>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</si>
  <si>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</si>
  <si>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</si>
  <si>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</si>
  <si>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</si>
  <si>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</si>
  <si>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</si>
  <si>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</si>
  <si>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</si>
  <si>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</si>
  <si>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</si>
  <si>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</si>
  <si>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</si>
  <si>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</si>
  <si>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</si>
  <si>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</si>
  <si>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</si>
  <si>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</si>
  <si>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</si>
  <si>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</si>
  <si>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</si>
  <si>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</si>
  <si>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</si>
  <si>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</si>
  <si>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</si>
  <si>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</si>
  <si>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</si>
  <si>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</si>
  <si>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</si>
  <si>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</si>
  <si>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</si>
  <si>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</si>
  <si>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</si>
  <si>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</si>
  <si>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</si>
  <si>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</si>
  <si>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</si>
  <si>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</si>
  <si>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</si>
  <si>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</si>
  <si>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</si>
  <si>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</si>
  <si>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</si>
  <si>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</si>
  <si>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</si>
  <si>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</si>
  <si>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</si>
  <si>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</si>
  <si>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</si>
  <si>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</si>
  <si>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</si>
  <si>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</si>
  <si>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</si>
  <si>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</si>
  <si>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</si>
  <si>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</si>
  <si>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</si>
  <si>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</si>
  <si>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</si>
  <si>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</si>
  <si>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</si>
  <si>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</si>
  <si>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</si>
  <si>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</si>
  <si>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</si>
  <si>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</si>
  <si>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</si>
  <si>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</si>
  <si>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</si>
  <si>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</si>
  <si>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</si>
  <si>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</si>
  <si>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</si>
  <si>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</si>
  <si>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</si>
  <si>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</si>
  <si>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</si>
  <si>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</si>
  <si>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</si>
  <si>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</si>
  <si>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</si>
  <si>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</si>
  <si>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</si>
  <si>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</si>
  <si>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</si>
  <si>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</si>
  <si>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</si>
  <si>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</si>
  <si>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</si>
  <si>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</si>
  <si>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</si>
  <si>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</si>
  <si>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</si>
  <si>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</si>
  <si>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</si>
  <si>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</si>
  <si>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</si>
  <si>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</si>
  <si>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</si>
  <si>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</si>
  <si>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</si>
  <si>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</si>
  <si>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</si>
  <si>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</si>
  <si>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</si>
  <si>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</si>
  <si>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</si>
  <si>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</si>
  <si>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</si>
  <si>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</si>
  <si>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</si>
  <si>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</si>
  <si>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</si>
  <si>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</si>
  <si>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</si>
  <si>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</si>
  <si>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</si>
  <si>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</si>
  <si>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</si>
  <si>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</si>
  <si>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</si>
  <si>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</si>
  <si>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</si>
  <si>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</si>
  <si>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</si>
  <si>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</si>
  <si>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</si>
  <si>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</si>
  <si>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</si>
  <si>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</si>
  <si>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</si>
  <si>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</si>
  <si>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</si>
  <si>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</si>
  <si>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</si>
  <si>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</si>
  <si>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</si>
  <si>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</si>
  <si>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</si>
  <si>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</si>
  <si>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</si>
  <si>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</si>
  <si>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</si>
  <si>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</si>
  <si>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</si>
  <si>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</si>
  <si>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</si>
  <si>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</si>
  <si>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</si>
  <si>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</si>
  <si>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</si>
  <si>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</si>
  <si>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</si>
  <si>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</si>
  <si>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</si>
  <si>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</si>
  <si>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</si>
  <si>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</si>
  <si>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</si>
  <si>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</si>
  <si>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</si>
  <si>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</si>
  <si>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</si>
  <si>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</si>
  <si>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</si>
  <si>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</si>
  <si>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</si>
  <si>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</si>
  <si>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</si>
  <si>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</si>
  <si>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</si>
  <si>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</si>
  <si>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</si>
  <si>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</si>
  <si>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</si>
  <si>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</si>
  <si>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</si>
  <si>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</si>
  <si>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</si>
  <si>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</si>
  <si>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</si>
  <si>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</si>
  <si>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</si>
  <si>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</si>
  <si>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</si>
  <si>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</si>
  <si>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</si>
  <si>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</si>
  <si>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</si>
  <si>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</si>
  <si>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</si>
  <si>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</si>
  <si>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</si>
  <si>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</si>
  <si>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</si>
  <si>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</si>
  <si>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</si>
  <si>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</si>
  <si>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</si>
  <si>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</si>
  <si>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</si>
  <si>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</si>
  <si>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</si>
  <si>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</si>
  <si>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</si>
  <si>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</si>
  <si>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</si>
  <si>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</si>
  <si>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</si>
  <si>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</si>
  <si>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</si>
  <si>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</si>
  <si>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</si>
  <si>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</si>
  <si>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</si>
  <si>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</si>
  <si>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</si>
  <si>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</si>
  <si>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</si>
  <si>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</si>
  <si>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</si>
  <si>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</si>
  <si>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</si>
  <si>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</si>
  <si>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</si>
  <si>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</si>
  <si>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</si>
  <si>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</si>
  <si>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</si>
  <si>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</si>
  <si>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</si>
  <si>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</si>
  <si>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</si>
  <si>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</si>
  <si>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</si>
  <si>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</si>
  <si>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</si>
  <si>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</si>
  <si>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</si>
  <si>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</si>
  <si>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</si>
  <si>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</si>
  <si>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</si>
  <si>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</si>
  <si>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</si>
  <si>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</si>
  <si>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</si>
  <si>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</si>
  <si>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</si>
  <si>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</si>
  <si>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</si>
  <si>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</si>
  <si>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</si>
  <si>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</si>
  <si>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</si>
  <si>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</si>
  <si>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</si>
  <si>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</si>
  <si>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</si>
  <si>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</si>
  <si>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</si>
  <si>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</si>
  <si>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</si>
  <si>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</si>
  <si>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</si>
  <si>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</si>
  <si>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</si>
  <si>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</si>
  <si>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</si>
  <si>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</si>
  <si>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</si>
  <si>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</si>
  <si>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</si>
  <si>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</si>
  <si>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</si>
  <si>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</si>
  <si>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</si>
  <si>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</si>
  <si>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</si>
  <si>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</si>
  <si>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</si>
  <si>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</si>
  <si>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</si>
  <si>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</si>
  <si>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</si>
  <si>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</si>
  <si>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</si>
  <si>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</si>
  <si>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</si>
  <si>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</si>
  <si>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</si>
  <si>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</si>
  <si>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</si>
  <si>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</si>
  <si>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</si>
  <si>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</si>
  <si>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</si>
  <si>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</si>
  <si>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</si>
  <si>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</si>
  <si>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</si>
  <si>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</si>
  <si>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</si>
  <si>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</si>
  <si>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</si>
  <si>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</si>
  <si>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</si>
  <si>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</si>
  <si>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</si>
  <si>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</si>
  <si>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</si>
  <si>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</si>
  <si>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</si>
  <si>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</si>
  <si>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</si>
  <si>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</si>
  <si>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</si>
  <si>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</si>
  <si>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</si>
  <si>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</si>
  <si>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</si>
  <si>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</si>
  <si>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</si>
  <si>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</si>
  <si>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</si>
  <si>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</si>
  <si>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</si>
  <si>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</si>
  <si>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</si>
  <si>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</si>
  <si>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</si>
  <si>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</si>
  <si>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</si>
  <si>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</si>
  <si>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</si>
  <si>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</si>
  <si>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</si>
  <si>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</si>
  <si>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</si>
  <si>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</si>
  <si>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</si>
  <si>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</si>
  <si>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</si>
  <si>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</si>
  <si>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</si>
  <si>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</si>
  <si>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</si>
  <si>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</si>
  <si>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</si>
  <si>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</si>
  <si>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</si>
  <si>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</si>
  <si>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</si>
  <si>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</si>
  <si>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</si>
  <si>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</si>
  <si>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</si>
  <si>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</si>
  <si>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</si>
  <si>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</si>
  <si>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</si>
  <si>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</si>
  <si>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</si>
  <si>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</si>
  <si>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</si>
  <si>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</si>
  <si>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</si>
  <si>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</si>
  <si>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</si>
  <si>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</si>
  <si>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</si>
  <si>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</si>
  <si>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</si>
  <si>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</si>
  <si>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</si>
  <si>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</si>
  <si>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</si>
  <si>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</si>
  <si>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</si>
  <si>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</si>
  <si>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</si>
  <si>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</si>
  <si>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</si>
  <si>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</si>
  <si>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</si>
  <si>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</si>
  <si>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</si>
  <si>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</si>
  <si>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</si>
  <si>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</si>
  <si>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</si>
  <si>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</si>
  <si>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</si>
  <si>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</si>
  <si>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</si>
  <si>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</si>
  <si>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</si>
  <si>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</si>
  <si>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</si>
  <si>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</si>
  <si>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</si>
  <si>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</si>
  <si>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</si>
  <si>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</si>
  <si>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</si>
  <si>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</si>
  <si>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</si>
  <si>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</si>
  <si>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</si>
  <si>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</si>
  <si>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</si>
  <si>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</si>
  <si>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</si>
  <si>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</si>
  <si>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</si>
  <si>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</si>
  <si>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</si>
  <si>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</si>
  <si>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</si>
  <si>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</si>
  <si>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</si>
  <si>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</si>
  <si>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</si>
  <si>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</si>
  <si>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</si>
  <si>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</si>
  <si>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</si>
  <si>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</si>
  <si>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</si>
  <si>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</si>
  <si>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</si>
  <si>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</si>
  <si>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</si>
  <si>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</si>
  <si>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</si>
  <si>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</si>
  <si>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</si>
  <si>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</si>
  <si>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</si>
  <si>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</si>
  <si>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</si>
  <si>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</si>
  <si>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</si>
  <si>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</si>
  <si>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</si>
  <si>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</si>
  <si>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</si>
  <si>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</si>
  <si>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</si>
  <si>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</si>
  <si>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</si>
  <si>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</si>
  <si>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</si>
  <si>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</si>
  <si>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</si>
  <si>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</si>
  <si>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</si>
  <si>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</si>
  <si>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</si>
  <si>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</si>
  <si>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</si>
  <si>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</si>
  <si>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</si>
  <si>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</si>
  <si>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</si>
  <si>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</si>
  <si>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</si>
  <si>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</si>
  <si>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</si>
  <si>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</si>
  <si>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</si>
  <si>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</si>
  <si>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</si>
  <si>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</si>
  <si>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</si>
  <si>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</si>
  <si>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</si>
  <si>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</si>
  <si>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</si>
  <si>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</si>
  <si>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</si>
  <si>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</si>
  <si>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</si>
  <si>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</si>
  <si>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</si>
  <si>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</si>
  <si>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</si>
  <si>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</si>
  <si>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</si>
  <si>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</si>
  <si>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</si>
  <si>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</si>
  <si>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</si>
  <si>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</si>
  <si>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</si>
  <si>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</si>
  <si>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</si>
  <si>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</si>
  <si>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</si>
  <si>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</si>
  <si>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</si>
  <si>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</si>
  <si>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</si>
  <si>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</si>
  <si>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</si>
  <si>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</si>
  <si>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</si>
  <si>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</si>
  <si>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</si>
  <si>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</si>
  <si>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</si>
  <si>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</si>
  <si>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</si>
  <si>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</si>
  <si>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</si>
  <si>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</si>
  <si>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</si>
  <si>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</si>
  <si>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</si>
  <si>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</si>
  <si>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</si>
  <si>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</si>
  <si>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</si>
  <si>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</si>
  <si>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</si>
  <si>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</si>
  <si>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</si>
  <si>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</si>
  <si>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</si>
  <si>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</si>
  <si>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</si>
  <si>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</si>
  <si>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</si>
  <si>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</si>
  <si>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</si>
  <si>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</si>
  <si>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</si>
  <si>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</si>
  <si>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</si>
  <si>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</si>
  <si>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</si>
  <si>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</si>
  <si>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</si>
  <si>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</si>
  <si>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</si>
  <si>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</si>
  <si>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</si>
  <si>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</si>
  <si>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</si>
  <si>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</si>
  <si>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</si>
  <si>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</si>
  <si>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</si>
  <si>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</si>
  <si>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</si>
  <si>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</si>
  <si>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</si>
  <si>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</si>
  <si>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</si>
  <si>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</si>
  <si>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</si>
  <si>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</si>
  <si>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</si>
  <si>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</si>
  <si>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</si>
  <si>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</si>
  <si>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</si>
  <si>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</si>
  <si>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</si>
  <si>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</si>
  <si>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</si>
  <si>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</si>
  <si>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</si>
  <si>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</si>
  <si>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</si>
  <si>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</si>
  <si>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</si>
  <si>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</si>
  <si>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</si>
  <si>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</si>
  <si>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</si>
  <si>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</si>
  <si>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</si>
  <si>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</si>
  <si>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</si>
  <si>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</si>
  <si>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</si>
  <si>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</si>
  <si>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</si>
  <si>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</si>
  <si>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</si>
  <si>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</si>
  <si>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</si>
  <si>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</si>
  <si>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</si>
  <si>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</si>
  <si>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</si>
  <si>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</si>
  <si>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</si>
  <si>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</si>
  <si>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</si>
  <si>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</si>
  <si>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</si>
  <si>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</si>
  <si>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</si>
  <si>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</si>
  <si>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</si>
  <si>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</si>
  <si>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</si>
  <si>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</si>
  <si>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</si>
  <si>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</si>
  <si>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</si>
  <si>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</si>
  <si>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</si>
  <si>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</si>
  <si>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</si>
  <si>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</si>
  <si>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</si>
  <si>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</si>
  <si>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</si>
  <si>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</si>
  <si>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</si>
  <si>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</si>
  <si>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</si>
  <si>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</si>
  <si>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</si>
  <si>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</si>
  <si>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</si>
  <si>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</si>
  <si>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</si>
  <si>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</si>
  <si>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</si>
  <si>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</si>
  <si>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</si>
  <si>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</si>
  <si>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</si>
  <si>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</si>
  <si>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</si>
  <si>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</si>
  <si>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</si>
  <si>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</si>
  <si>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</si>
  <si>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</si>
  <si>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</si>
  <si>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</si>
  <si>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</si>
  <si>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</si>
  <si>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</si>
  <si>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</si>
  <si>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</si>
  <si>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</si>
  <si>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</si>
  <si>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</si>
  <si>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</si>
  <si>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</si>
  <si>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</si>
  <si>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</si>
  <si>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</si>
  <si>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</si>
  <si>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</si>
  <si>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</si>
  <si>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</si>
  <si>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</si>
  <si>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</si>
  <si>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</si>
  <si>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</si>
  <si>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</si>
  <si>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</si>
  <si>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</si>
  <si>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</si>
  <si>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</si>
  <si>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</si>
  <si>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</si>
  <si>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</si>
  <si>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</si>
  <si>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</si>
  <si>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</si>
  <si>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</si>
  <si>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</si>
  <si>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</si>
  <si>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</si>
  <si>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</si>
  <si>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</si>
  <si>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</si>
  <si>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</si>
  <si>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</si>
  <si>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</si>
  <si>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</si>
  <si>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</si>
  <si>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</si>
  <si>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</si>
  <si>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</si>
  <si>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</si>
  <si>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</si>
  <si>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</si>
  <si>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</si>
  <si>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</si>
  <si>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</si>
  <si>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</si>
  <si>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</si>
  <si>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</si>
  <si>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</si>
  <si>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</si>
  <si>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</si>
  <si>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</si>
  <si>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</si>
  <si>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</si>
  <si>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</si>
  <si>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</si>
  <si>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</si>
  <si>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</si>
  <si>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</si>
  <si>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</si>
  <si>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</si>
  <si>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</si>
  <si>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</si>
  <si>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</si>
  <si>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</si>
  <si>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</si>
  <si>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</si>
  <si>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</si>
  <si>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</si>
  <si>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</si>
  <si>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</si>
  <si>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</si>
  <si>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</si>
  <si>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</si>
  <si>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</si>
  <si>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</si>
  <si>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</si>
  <si>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</si>
  <si>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</si>
  <si>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</si>
  <si>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</si>
  <si>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</si>
  <si>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</si>
  <si>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</si>
  <si>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</si>
  <si>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</si>
  <si>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</si>
  <si>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</si>
  <si>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</si>
  <si>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</si>
  <si>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</si>
  <si>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</si>
  <si>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</si>
  <si>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</si>
  <si>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</si>
  <si>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</si>
  <si>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</si>
  <si>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</si>
  <si>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</si>
  <si>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</si>
  <si>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</si>
  <si>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</si>
  <si>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</si>
  <si>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</si>
  <si>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</si>
  <si>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</si>
  <si>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</si>
  <si>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</si>
  <si>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</si>
  <si>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</si>
  <si>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</si>
  <si>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</si>
  <si>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</si>
  <si>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</si>
  <si>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</si>
  <si>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</si>
  <si>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</si>
  <si>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</si>
  <si>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</si>
  <si>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</si>
  <si>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</si>
  <si>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</si>
  <si>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</si>
  <si>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</si>
  <si>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</si>
  <si>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</si>
  <si>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</si>
  <si>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</si>
  <si>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</si>
  <si>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</si>
  <si>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</si>
  <si>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</si>
  <si>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</si>
  <si>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</si>
  <si>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</si>
  <si>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</si>
  <si>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</si>
  <si>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</si>
  <si>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</si>
  <si>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</si>
  <si>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</si>
  <si>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</si>
  <si>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</si>
  <si>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</si>
  <si>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</si>
  <si>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</si>
  <si>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</si>
  <si>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</si>
  <si>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</si>
  <si>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</si>
  <si>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</si>
  <si>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</si>
  <si>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</si>
  <si>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</si>
  <si>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</si>
  <si>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</si>
  <si>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</si>
  <si>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</si>
  <si>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</si>
  <si>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</si>
  <si>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</si>
  <si>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</si>
  <si>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</si>
  <si>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</si>
  <si>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</si>
  <si>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</si>
  <si>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</si>
  <si>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</si>
  <si>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</si>
  <si>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</si>
  <si>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</si>
  <si>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</si>
  <si>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</si>
  <si>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</si>
  <si>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</si>
  <si>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</si>
  <si>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</si>
  <si>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</si>
  <si>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</si>
  <si>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</si>
  <si>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</si>
  <si>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</si>
  <si>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</si>
  <si>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</si>
  <si>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</si>
  <si>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</si>
  <si>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</si>
  <si>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</si>
  <si>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</si>
  <si>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</si>
  <si>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</si>
  <si>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</si>
  <si>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</si>
  <si>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</si>
  <si>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</si>
  <si>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</si>
  <si>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</si>
  <si>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</si>
  <si>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</si>
  <si>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</si>
  <si>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</si>
  <si>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</si>
  <si>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</si>
  <si>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</si>
  <si>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</si>
  <si>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</si>
  <si>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</si>
  <si>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</si>
  <si>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</si>
  <si>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</si>
  <si>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</si>
  <si>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</si>
  <si>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</si>
  <si>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</si>
  <si>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</si>
  <si>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</si>
  <si>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</si>
  <si>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</si>
  <si>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</si>
  <si>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</si>
  <si>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</si>
  <si>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</si>
  <si>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</si>
  <si>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</si>
  <si>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</si>
  <si>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</si>
  <si>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</si>
  <si>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</si>
  <si>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</si>
  <si>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</si>
  <si>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</si>
  <si>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</si>
  <si>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</si>
  <si>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</si>
  <si>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</si>
  <si>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</si>
  <si>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</si>
  <si>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</si>
  <si>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</si>
  <si>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</si>
  <si>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</si>
  <si>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</si>
  <si>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</si>
  <si>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</si>
  <si>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</si>
  <si>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</si>
  <si>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</si>
  <si>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</si>
  <si>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</si>
  <si>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</si>
  <si>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</si>
  <si>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</si>
  <si>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</si>
  <si>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</si>
  <si>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</si>
  <si>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</si>
  <si>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</si>
  <si>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</si>
  <si>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</si>
  <si>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</si>
  <si>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</si>
  <si>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</si>
  <si>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</si>
  <si>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</si>
  <si>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</si>
  <si>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</si>
  <si>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</si>
  <si>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</si>
  <si>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</si>
  <si>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</si>
  <si>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</si>
  <si>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</si>
  <si>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</si>
  <si>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</si>
  <si>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</si>
  <si>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</si>
  <si>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</si>
  <si>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</si>
  <si>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</si>
  <si>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</si>
  <si>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</si>
  <si>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</si>
  <si>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</si>
  <si>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</si>
  <si>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</si>
  <si>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</si>
  <si>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</si>
  <si>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</si>
  <si>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</si>
  <si>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</si>
  <si>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</si>
  <si>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</si>
  <si>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</si>
  <si>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</si>
  <si>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</si>
  <si>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</si>
  <si>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</si>
  <si>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</si>
  <si>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</si>
  <si>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</si>
  <si>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</si>
  <si>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</si>
  <si>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</si>
  <si>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</si>
  <si>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</si>
  <si>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</si>
  <si>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</si>
  <si>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</si>
  <si>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</si>
  <si>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</si>
  <si>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</si>
  <si>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</si>
  <si>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</si>
  <si>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</si>
  <si>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</si>
  <si>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</si>
  <si>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</si>
  <si>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</si>
  <si>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</si>
  <si>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</si>
  <si>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</si>
  <si>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</si>
  <si>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</si>
  <si>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</si>
  <si>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</si>
  <si>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</si>
  <si>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</si>
  <si>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</si>
  <si>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</si>
  <si>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</si>
  <si>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</si>
  <si>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</si>
  <si>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</si>
  <si>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</si>
  <si>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</si>
  <si>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</si>
  <si>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</si>
  <si>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</si>
  <si>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</si>
  <si>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</si>
  <si>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</si>
  <si>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</si>
  <si>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</si>
  <si>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</si>
  <si>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</si>
  <si>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</si>
  <si>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</si>
  <si>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</si>
  <si>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</si>
  <si>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</si>
  <si>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</si>
  <si>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</si>
  <si>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</si>
  <si>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</si>
  <si>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</si>
  <si>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</si>
  <si>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</si>
  <si>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</si>
  <si>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</si>
  <si>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</si>
  <si>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</si>
  <si>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</si>
  <si>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</si>
  <si>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</si>
  <si>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</si>
  <si>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</si>
  <si>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</si>
  <si>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</si>
  <si>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</si>
  <si>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</si>
  <si>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</si>
  <si>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</si>
  <si>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</si>
  <si>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</si>
  <si>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</si>
  <si>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</si>
  <si>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</si>
  <si>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</si>
  <si>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</si>
  <si>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</si>
  <si>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</si>
  <si>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</si>
  <si>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</si>
  <si>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</si>
  <si>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</si>
  <si>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</si>
  <si>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</si>
  <si>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</si>
  <si>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</si>
  <si>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</si>
  <si>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</si>
  <si>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</si>
  <si>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</si>
  <si>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</si>
  <si>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</si>
  <si>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</si>
  <si>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</si>
  <si>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</si>
  <si>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</si>
  <si>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</si>
  <si>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</si>
  <si>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</si>
  <si>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</si>
  <si>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</si>
  <si>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</si>
  <si>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</si>
  <si>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</si>
  <si>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</si>
  <si>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</si>
  <si>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</si>
  <si>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</si>
  <si>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</si>
  <si>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</si>
  <si>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</si>
  <si>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</si>
  <si>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</si>
  <si>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</si>
  <si>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</si>
  <si>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</si>
  <si>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</si>
  <si>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</si>
  <si>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</si>
  <si>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</si>
  <si>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</si>
  <si>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</si>
  <si>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</si>
  <si>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</si>
  <si>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</si>
  <si>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</si>
  <si>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</si>
  <si>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</si>
  <si>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</si>
  <si>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</si>
  <si>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</si>
  <si>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</si>
  <si>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</si>
  <si>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</si>
  <si>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</si>
  <si>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</si>
  <si>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</si>
  <si>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</si>
  <si>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</si>
  <si>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</si>
  <si>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</si>
  <si>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</si>
  <si>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</si>
  <si>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</si>
  <si>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</si>
  <si>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</si>
  <si>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</si>
  <si>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</si>
  <si>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</si>
  <si>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</si>
  <si>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</si>
  <si>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</si>
  <si>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</si>
  <si>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</si>
  <si>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</si>
  <si>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</si>
  <si>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</si>
  <si>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</si>
  <si>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</si>
  <si>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</si>
  <si>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</si>
  <si>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</si>
  <si>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</si>
  <si>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</si>
  <si>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</si>
  <si>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</si>
  <si>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</si>
  <si>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</si>
  <si>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</si>
  <si>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</si>
  <si>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</si>
  <si>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</si>
  <si>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</si>
  <si>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</si>
  <si>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</si>
  <si>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</si>
  <si>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</si>
  <si>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</si>
  <si>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</si>
  <si>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</si>
  <si>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</si>
  <si>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</si>
  <si>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</si>
  <si>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</si>
  <si>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</si>
  <si>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</si>
  <si>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</si>
  <si>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</si>
  <si>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</si>
  <si>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</si>
  <si>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</si>
  <si>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</si>
  <si>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</si>
  <si>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</si>
  <si>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</si>
  <si>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</si>
  <si>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</si>
  <si>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</si>
  <si>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</si>
  <si>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</si>
  <si>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</si>
  <si>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</si>
  <si>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</si>
  <si>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</si>
  <si>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</si>
  <si>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</si>
  <si>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</si>
  <si>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</si>
  <si>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</si>
  <si>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</si>
  <si>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</si>
  <si>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</si>
  <si>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</si>
  <si>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</si>
  <si>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</si>
  <si>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</si>
  <si>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</si>
  <si>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</si>
  <si>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</si>
  <si>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</si>
  <si>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</si>
  <si>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</si>
  <si>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</si>
  <si>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</si>
  <si>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</si>
  <si>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</si>
  <si>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</si>
  <si>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</si>
  <si>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</si>
  <si>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</si>
  <si>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</si>
  <si>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</si>
  <si>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</si>
  <si>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</si>
  <si>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</si>
  <si>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</si>
  <si>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</si>
  <si>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</si>
  <si>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</si>
  <si>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</si>
  <si>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</si>
  <si>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</si>
  <si>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</si>
  <si>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</si>
  <si>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</si>
  <si>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</si>
  <si>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</si>
  <si>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</si>
  <si>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</si>
  <si>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</si>
  <si>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</si>
  <si>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</si>
  <si>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</si>
  <si>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</si>
  <si>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</si>
  <si>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</si>
  <si>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</si>
  <si>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</si>
  <si>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</si>
  <si>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</si>
  <si>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</si>
  <si>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</si>
  <si>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</si>
  <si>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</si>
  <si>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</si>
  <si>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</si>
  <si>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</si>
  <si>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</si>
  <si>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</si>
  <si>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</si>
  <si>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</si>
  <si>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</si>
  <si>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</si>
  <si>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</si>
  <si>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</si>
  <si>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</si>
  <si>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</si>
  <si>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</si>
  <si>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</si>
  <si>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</si>
  <si>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</si>
  <si>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</si>
  <si>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</si>
  <si>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</si>
  <si>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</si>
  <si>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</si>
  <si>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</si>
  <si>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</si>
  <si>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</si>
  <si>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</si>
  <si>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</si>
  <si>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</si>
  <si>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</si>
  <si>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</si>
  <si>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</si>
  <si>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</si>
  <si>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</si>
  <si>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</si>
  <si>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</si>
  <si>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</si>
  <si>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</si>
  <si>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</si>
  <si>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</si>
  <si>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</si>
  <si>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</si>
  <si>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</si>
  <si>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</si>
  <si>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</si>
  <si>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</si>
  <si>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</si>
  <si>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</si>
  <si>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</si>
  <si>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</si>
  <si>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</si>
  <si>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</si>
  <si>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</si>
  <si>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</si>
  <si>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</si>
  <si>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</si>
  <si>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</si>
  <si>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</si>
  <si>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</si>
  <si>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</si>
  <si>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</si>
  <si>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</si>
  <si>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</si>
  <si>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</si>
  <si>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</si>
  <si>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</si>
  <si>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</si>
  <si>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</si>
  <si>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</si>
  <si>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</si>
  <si>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</si>
  <si>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</si>
  <si>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</si>
  <si>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</si>
  <si>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</si>
  <si>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</si>
  <si>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</si>
  <si>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</si>
  <si>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</si>
  <si>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</si>
  <si>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</si>
  <si>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</si>
  <si>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</si>
  <si>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</si>
  <si>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</si>
  <si>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</si>
  <si>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</si>
  <si>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</si>
  <si>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</si>
  <si>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</si>
  <si>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</si>
  <si>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</si>
  <si>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</si>
  <si>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</si>
  <si>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</si>
  <si>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</si>
  <si>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</si>
  <si>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</si>
  <si>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</si>
  <si>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</si>
  <si>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</si>
  <si>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</si>
  <si>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</si>
  <si>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</si>
  <si>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</si>
  <si>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</si>
  <si>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</si>
  <si>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</si>
  <si>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</si>
  <si>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</si>
  <si>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</si>
  <si>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</si>
  <si>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</si>
  <si>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</si>
  <si>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</si>
  <si>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</si>
  <si>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</si>
  <si>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</si>
  <si>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</si>
  <si>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</si>
  <si>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</si>
  <si>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</si>
  <si>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</si>
  <si>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</si>
  <si>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</si>
  <si>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</si>
  <si>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</si>
  <si>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</si>
  <si>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</si>
  <si>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</si>
  <si>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</si>
  <si>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</si>
  <si>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</si>
  <si>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</si>
  <si>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</si>
  <si>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</si>
  <si>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</si>
  <si>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</si>
  <si>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</si>
  <si>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</si>
  <si>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</si>
  <si>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</si>
  <si>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</si>
  <si>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</si>
  <si>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</si>
  <si>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</si>
  <si>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</si>
  <si>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</si>
  <si>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</si>
  <si>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</si>
  <si>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</si>
  <si>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</si>
  <si>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</si>
  <si>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</si>
  <si>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</si>
  <si>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</si>
  <si>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</si>
  <si>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</si>
  <si>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</si>
  <si>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</si>
  <si>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</si>
  <si>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</si>
  <si>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</si>
  <si>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</si>
  <si>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</si>
  <si>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</si>
  <si>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</si>
  <si>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</si>
  <si>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</si>
  <si>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</si>
  <si>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</si>
  <si>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</si>
  <si>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</si>
  <si>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</si>
  <si>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</si>
  <si>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</si>
  <si>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</si>
  <si>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</si>
  <si>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</si>
  <si>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</si>
  <si>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</si>
  <si>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</si>
  <si>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</si>
  <si>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</si>
  <si>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</si>
  <si>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</si>
  <si>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</si>
  <si>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</si>
  <si>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</si>
  <si>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</si>
  <si>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</si>
  <si>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</si>
  <si>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</si>
  <si>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</si>
  <si>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</si>
  <si>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</si>
  <si>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</si>
  <si>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</si>
  <si>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</si>
  <si>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</si>
  <si>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</si>
  <si>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</si>
  <si>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</si>
  <si>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</si>
  <si>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</si>
  <si>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</si>
  <si>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</si>
  <si>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</si>
  <si>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</si>
  <si>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</si>
  <si>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</si>
  <si>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</si>
  <si>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</si>
  <si>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</si>
  <si>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</si>
  <si>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</si>
  <si>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</si>
  <si>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</si>
  <si>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</si>
  <si>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</si>
  <si>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</si>
  <si>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</si>
  <si>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</si>
  <si>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</si>
  <si>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</si>
  <si>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</si>
  <si>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</si>
  <si>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</si>
  <si>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</si>
  <si>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</si>
  <si>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</si>
  <si>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</si>
  <si>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</si>
  <si>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</si>
  <si>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</si>
  <si>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</si>
  <si>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</si>
  <si>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</si>
  <si>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</si>
  <si>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</si>
  <si>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</si>
  <si>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</si>
  <si>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</si>
  <si>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</si>
  <si>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</si>
  <si>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</si>
  <si>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</si>
  <si>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</si>
  <si>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</si>
  <si>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</si>
  <si>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</si>
  <si>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</si>
  <si>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</si>
  <si>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</si>
  <si>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</si>
  <si>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</si>
  <si>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</si>
  <si>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</si>
  <si>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</si>
  <si>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</si>
  <si>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</si>
  <si>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</si>
  <si>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</si>
  <si>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</si>
  <si>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</si>
  <si>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</si>
  <si>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</si>
  <si>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</si>
  <si>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</si>
  <si>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</si>
  <si>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</si>
  <si>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</si>
  <si>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</si>
  <si>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</si>
  <si>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</si>
  <si>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</si>
  <si>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</si>
  <si>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</si>
  <si>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</si>
  <si>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</si>
  <si>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</si>
  <si>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</si>
  <si>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</si>
  <si>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</si>
  <si>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</si>
  <si>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</si>
  <si>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</si>
  <si>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</si>
  <si>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</si>
  <si>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</si>
  <si>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</si>
  <si>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</si>
  <si>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</si>
  <si>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</si>
  <si>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</si>
  <si>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</si>
  <si>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</si>
  <si>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</si>
  <si>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</si>
  <si>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</si>
  <si>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</si>
  <si>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</si>
  <si>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</si>
  <si>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</si>
  <si>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</si>
  <si>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</si>
  <si>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</si>
  <si>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</si>
  <si>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</si>
  <si>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</si>
  <si>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</si>
  <si>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</si>
  <si>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</si>
  <si>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</si>
  <si>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</si>
  <si>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</si>
  <si>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</si>
  <si>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</si>
  <si>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</si>
  <si>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</si>
  <si>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</si>
  <si>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</si>
  <si>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</si>
  <si>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</si>
  <si>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</si>
  <si>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</si>
  <si>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</si>
  <si>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</si>
  <si>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</si>
  <si>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</si>
  <si>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</si>
  <si>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</si>
  <si>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</si>
  <si>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</si>
  <si>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</si>
  <si>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</si>
  <si>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</si>
  <si>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</si>
  <si>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</si>
  <si>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</si>
  <si>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</si>
  <si>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</si>
  <si>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</si>
  <si>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</si>
  <si>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</si>
  <si>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</si>
  <si>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</si>
  <si>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</si>
  <si>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</si>
  <si>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</si>
  <si>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</si>
  <si>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</si>
  <si>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</si>
  <si>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</si>
  <si>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</si>
  <si>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</si>
  <si>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</si>
  <si>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</si>
  <si>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</si>
  <si>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</si>
  <si>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</si>
  <si>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</si>
  <si>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</si>
  <si>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</si>
  <si>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</si>
  <si>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</si>
  <si>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</si>
  <si>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</si>
  <si>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</si>
  <si>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</si>
  <si>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</si>
  <si>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</si>
  <si>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</si>
  <si>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</si>
  <si>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</si>
  <si>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</si>
  <si>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</si>
  <si>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</si>
  <si>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</si>
  <si>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</si>
  <si>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</si>
  <si>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</si>
  <si>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</si>
  <si>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</si>
  <si>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</si>
  <si>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</si>
  <si>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</si>
  <si>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</si>
  <si>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</si>
  <si>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</si>
  <si>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</si>
  <si>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</si>
  <si>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</si>
  <si>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</si>
  <si>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</si>
  <si>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</si>
  <si>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</si>
  <si>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</si>
  <si>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</si>
  <si>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</si>
  <si>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</si>
  <si>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</si>
  <si>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</si>
  <si>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</si>
  <si>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</si>
  <si>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</si>
  <si>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</si>
  <si>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</si>
  <si>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</si>
  <si>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</si>
  <si>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</si>
  <si>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</si>
  <si>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</si>
  <si>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</si>
  <si>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</si>
  <si>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</si>
  <si>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</si>
  <si>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</si>
  <si>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</si>
  <si>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</si>
  <si>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</si>
  <si>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</si>
  <si>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</si>
  <si>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</si>
  <si>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</si>
  <si>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</si>
  <si>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</si>
  <si>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</si>
  <si>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</si>
  <si>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</si>
  <si>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</si>
  <si>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</si>
  <si>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</si>
  <si>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</si>
  <si>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</si>
  <si>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</si>
  <si>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</si>
  <si>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</si>
  <si>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</si>
  <si>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</si>
  <si>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</si>
  <si>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</si>
  <si>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</si>
  <si>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</si>
  <si>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</si>
  <si>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</si>
  <si>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</si>
  <si>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</si>
  <si>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</si>
  <si>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</si>
  <si>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</si>
  <si>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</si>
  <si>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</si>
  <si>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</si>
  <si>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</si>
  <si>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</si>
  <si>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</si>
  <si>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</si>
  <si>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</si>
  <si>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</si>
  <si>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</si>
  <si>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</si>
  <si>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</si>
  <si>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</si>
  <si>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</si>
  <si>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</si>
  <si>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</si>
  <si>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</si>
  <si>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</si>
  <si>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</si>
  <si>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</si>
  <si>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</si>
  <si>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</si>
  <si>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</si>
  <si>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</si>
  <si>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</si>
  <si>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</si>
  <si>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</si>
  <si>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</si>
  <si>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</si>
  <si>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</si>
  <si>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</si>
  <si>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</si>
  <si>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</si>
  <si>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</si>
  <si>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</si>
  <si>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</si>
  <si>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</si>
  <si>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</si>
  <si>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</si>
  <si>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</si>
  <si>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</si>
  <si>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</si>
  <si>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</si>
  <si>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</si>
  <si>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</si>
  <si>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</si>
  <si>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</si>
  <si>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</si>
  <si>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</si>
  <si>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</si>
  <si>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</si>
  <si>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</si>
  <si>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</si>
  <si>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</si>
  <si>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</si>
  <si>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</si>
  <si>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</si>
  <si>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</si>
  <si>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</si>
  <si>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</si>
  <si>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</si>
  <si>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</si>
  <si>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</si>
  <si>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</si>
  <si>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</si>
  <si>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</si>
  <si>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</si>
  <si>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</si>
  <si>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</si>
  <si>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</si>
  <si>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</si>
  <si>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</si>
  <si>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</si>
  <si>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</si>
  <si>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</si>
  <si>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</si>
  <si>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</si>
  <si>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</si>
  <si>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</si>
  <si>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</si>
  <si>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</si>
  <si>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</si>
  <si>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</si>
  <si>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</si>
  <si>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</si>
  <si>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</si>
  <si>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</si>
  <si>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</si>
  <si>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</si>
  <si>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</si>
  <si>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</si>
  <si>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</si>
  <si>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</si>
  <si>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</si>
  <si>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</si>
  <si>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</si>
  <si>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</si>
  <si>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</si>
  <si>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</si>
  <si>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</si>
  <si>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</si>
  <si>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</si>
  <si>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</si>
  <si>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</si>
  <si>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</si>
  <si>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</si>
  <si>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</si>
  <si>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</si>
  <si>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</si>
  <si>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</si>
  <si>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</si>
  <si>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</si>
  <si>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</si>
  <si>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</si>
  <si>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</si>
  <si>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</si>
  <si>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</si>
  <si>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</si>
  <si>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</si>
  <si>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</si>
  <si>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</si>
  <si>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</si>
  <si>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</si>
  <si>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</si>
  <si>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</si>
  <si>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</si>
  <si>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</si>
  <si>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</si>
  <si>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</si>
  <si>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</si>
  <si>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</si>
  <si>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</si>
  <si>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</si>
  <si>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</si>
  <si>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</si>
  <si>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</si>
  <si>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</si>
  <si>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</si>
  <si>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</si>
  <si>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</si>
  <si>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</si>
  <si>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</si>
  <si>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</si>
  <si>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</si>
  <si>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</si>
  <si>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</si>
  <si>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</si>
  <si>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</si>
  <si>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</si>
  <si>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</si>
  <si>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</si>
  <si>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</si>
  <si>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</si>
  <si>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</si>
  <si>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</si>
  <si>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</si>
  <si>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</si>
  <si>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</si>
  <si>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</si>
  <si>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</si>
  <si>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</si>
  <si>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</si>
  <si>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</si>
  <si>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</si>
  <si>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</si>
  <si>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</si>
  <si>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</si>
  <si>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</si>
  <si>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</si>
  <si>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</si>
  <si>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</si>
  <si>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</si>
  <si>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</si>
  <si>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</si>
  <si>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</si>
  <si>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</si>
  <si>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</si>
  <si>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</si>
  <si>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</si>
  <si>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</si>
  <si>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</si>
  <si>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</si>
  <si>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</si>
  <si>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</si>
  <si>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</si>
  <si>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</si>
  <si>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</si>
  <si>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</si>
  <si>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</si>
  <si>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</si>
  <si>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</si>
  <si>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</si>
  <si>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</si>
  <si>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</si>
  <si>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</si>
  <si>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</si>
  <si>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</si>
  <si>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</si>
  <si>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</si>
  <si>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</si>
  <si>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</si>
  <si>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</si>
  <si>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</si>
  <si>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</si>
  <si>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</si>
  <si>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</si>
  <si>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</si>
  <si>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</si>
  <si>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</si>
  <si>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</si>
  <si>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</si>
  <si>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</si>
  <si>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</si>
  <si>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</si>
  <si>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</si>
  <si>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</si>
  <si>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</si>
  <si>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</si>
  <si>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</si>
  <si>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</si>
  <si>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</si>
  <si>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</si>
  <si>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</si>
  <si>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</si>
  <si>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</si>
  <si>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</si>
  <si>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</si>
  <si>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</si>
  <si>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</si>
  <si>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</si>
  <si>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</si>
  <si>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</si>
  <si>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</si>
  <si>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</si>
  <si>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</si>
  <si>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</si>
  <si>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</si>
  <si>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</si>
  <si>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</si>
  <si>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</si>
  <si>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</si>
  <si>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</si>
  <si>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</si>
  <si>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</si>
  <si>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</si>
  <si>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</si>
  <si>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</si>
  <si>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</si>
  <si>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</si>
  <si>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</si>
  <si>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</si>
  <si>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</si>
  <si>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</si>
  <si>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</si>
  <si>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</si>
  <si>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</si>
  <si>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</si>
  <si>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</si>
  <si>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</si>
  <si>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</si>
  <si>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</si>
  <si>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</si>
  <si>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</si>
  <si>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</si>
  <si>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</si>
  <si>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</si>
  <si>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</si>
  <si>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</si>
  <si>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</si>
  <si>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</si>
  <si>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</si>
  <si>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</si>
  <si>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</si>
  <si>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</si>
  <si>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</si>
  <si>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</si>
  <si>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</si>
  <si>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</si>
  <si>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</si>
  <si>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</si>
  <si>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</si>
  <si>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</si>
  <si>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</si>
  <si>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</si>
  <si>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</si>
  <si>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</si>
  <si>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</si>
  <si>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</si>
  <si>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</si>
  <si>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</si>
  <si>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</si>
  <si>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</si>
  <si>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</si>
  <si>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</si>
  <si>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</si>
  <si>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</si>
  <si>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</si>
  <si>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</si>
  <si>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</si>
  <si>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</si>
  <si>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</si>
  <si>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</si>
  <si>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</si>
  <si>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</si>
  <si>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</si>
  <si>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</si>
  <si>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</si>
  <si>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</si>
  <si>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</si>
  <si>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</si>
  <si>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</si>
  <si>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</si>
  <si>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</si>
  <si>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</si>
  <si>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</si>
  <si>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</si>
  <si>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</si>
  <si>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</si>
  <si>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</si>
  <si>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</si>
  <si>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</si>
  <si>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</si>
  <si>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</si>
  <si>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</si>
  <si>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</si>
  <si>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</si>
  <si>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</si>
  <si>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</si>
  <si>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</si>
  <si>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</si>
  <si>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</si>
  <si>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</si>
  <si>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</si>
  <si>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</si>
  <si>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</si>
  <si>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</si>
  <si>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</si>
  <si>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</si>
  <si>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</si>
  <si>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</si>
  <si>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</si>
  <si>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</si>
  <si>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</si>
  <si>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</si>
  <si>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</si>
  <si>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</si>
  <si>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</si>
  <si>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</si>
  <si>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</si>
  <si>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</si>
  <si>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</si>
  <si>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</si>
  <si>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</si>
  <si>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</si>
  <si>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</si>
  <si>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</si>
  <si>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</si>
  <si>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</si>
  <si>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</si>
  <si>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</si>
  <si>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</si>
  <si>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</si>
  <si>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</si>
  <si>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</si>
  <si>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</si>
  <si>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</si>
  <si>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</si>
  <si>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</si>
  <si>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</si>
  <si>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</si>
  <si>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</si>
  <si>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</si>
  <si>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</si>
  <si>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</si>
  <si>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</si>
  <si>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</si>
  <si>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</si>
  <si>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</si>
  <si>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</si>
  <si>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</si>
  <si>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</si>
  <si>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</si>
  <si>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</si>
  <si>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</si>
  <si>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</si>
  <si>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</si>
  <si>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</si>
  <si>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</si>
  <si>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</si>
  <si>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</si>
  <si>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</si>
  <si>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</si>
  <si>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</si>
  <si>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</si>
  <si>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</si>
  <si>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</si>
  <si>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</si>
  <si>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</si>
  <si>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</si>
  <si>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</si>
  <si>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</si>
  <si>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</si>
  <si>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</si>
  <si>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</si>
  <si>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</si>
  <si>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</si>
  <si>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</si>
  <si>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</si>
  <si>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</si>
  <si>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</si>
  <si>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</si>
  <si>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</si>
  <si>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</si>
  <si>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</si>
  <si>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</si>
  <si>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</si>
  <si>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</si>
  <si>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</si>
  <si>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</si>
  <si>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</si>
  <si>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</si>
  <si>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</si>
  <si>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</si>
  <si>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</si>
  <si>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</si>
  <si>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</si>
  <si>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</si>
  <si>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</si>
  <si>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</si>
  <si>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</si>
  <si>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</si>
  <si>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</si>
  <si>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</si>
  <si>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</si>
  <si>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</si>
  <si>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</si>
  <si>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</si>
  <si>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</si>
  <si>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</si>
  <si>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</si>
  <si>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</si>
  <si>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</si>
  <si>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</si>
  <si>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</si>
  <si>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</si>
  <si>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</si>
  <si>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</si>
  <si>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</si>
  <si>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</si>
  <si>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</si>
  <si>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</si>
  <si>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</si>
  <si>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</si>
  <si>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</si>
  <si>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</si>
  <si>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</si>
  <si>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</si>
  <si>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</si>
  <si>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</si>
  <si>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</si>
  <si>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</si>
  <si>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</si>
  <si>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</si>
  <si>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</si>
  <si>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</si>
  <si>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</si>
  <si>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</si>
  <si>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</si>
  <si>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</si>
  <si>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</si>
  <si>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</si>
  <si>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</si>
  <si>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</si>
  <si>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</si>
  <si>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</si>
  <si>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</si>
  <si>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</si>
  <si>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</si>
  <si>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</si>
  <si>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</si>
  <si>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</si>
  <si>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</si>
  <si>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</si>
  <si>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</si>
  <si>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</si>
  <si>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</si>
  <si>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</si>
  <si>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</si>
  <si>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</si>
  <si>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</si>
  <si>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</si>
  <si>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</si>
  <si>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</si>
  <si>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</si>
  <si>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</si>
  <si>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</si>
  <si>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</si>
  <si>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</si>
  <si>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</si>
  <si>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</si>
  <si>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</si>
  <si>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</si>
  <si>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</si>
  <si>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</si>
  <si>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</si>
  <si>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</si>
  <si>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</si>
  <si>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</si>
  <si>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</si>
  <si>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</si>
  <si>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</si>
  <si>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</si>
  <si>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</si>
  <si>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</si>
  <si>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</si>
  <si>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</si>
  <si>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</si>
  <si>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</si>
  <si>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</si>
  <si>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</si>
  <si>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</si>
  <si>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</si>
  <si>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</si>
  <si>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</si>
  <si>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</si>
  <si>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</si>
  <si>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</si>
  <si>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</si>
  <si>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</si>
  <si>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</si>
  <si>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</si>
  <si>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</si>
  <si>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</si>
  <si>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</si>
  <si>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</si>
  <si>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</si>
  <si>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</si>
  <si>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</si>
  <si>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</si>
  <si>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</si>
  <si>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</si>
  <si>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</si>
  <si>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</si>
  <si>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</si>
  <si>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</si>
  <si>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</si>
  <si>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</si>
  <si>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</si>
  <si>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</si>
  <si>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</si>
  <si>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</si>
  <si>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</si>
  <si>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</si>
  <si>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</si>
  <si>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</si>
  <si>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</si>
  <si>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</si>
  <si>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</si>
  <si>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</si>
  <si>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</si>
  <si>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</si>
  <si>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</si>
  <si>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</si>
  <si>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</si>
  <si>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</si>
  <si>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</si>
  <si>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</si>
  <si>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</si>
  <si>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</si>
  <si>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</si>
  <si>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</si>
  <si>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</si>
  <si>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</si>
  <si>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</si>
  <si>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</si>
  <si>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</si>
  <si>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</si>
  <si>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</si>
  <si>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</si>
  <si>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</si>
  <si>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</si>
  <si>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</si>
  <si>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</si>
  <si>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</si>
  <si>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</si>
  <si>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</si>
  <si>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</si>
  <si>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</si>
  <si>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</si>
  <si>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</si>
  <si>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</si>
  <si>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</si>
  <si>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</si>
  <si>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</si>
  <si>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</si>
  <si>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</si>
  <si>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</si>
  <si>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</si>
  <si>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</si>
  <si>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</si>
  <si>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</si>
  <si>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</si>
  <si>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</si>
  <si>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</si>
  <si>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</si>
  <si>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</si>
  <si>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</si>
  <si>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</si>
  <si>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</si>
  <si>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</si>
  <si>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</si>
  <si>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</si>
  <si>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</si>
  <si>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</si>
  <si>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</si>
  <si>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</si>
  <si>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</si>
  <si>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</si>
  <si>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</si>
  <si>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</si>
  <si>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</si>
  <si>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</si>
  <si>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</si>
  <si>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</si>
  <si>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</si>
  <si>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</si>
  <si>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</si>
  <si>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</si>
  <si>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</si>
  <si>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</si>
  <si>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</si>
  <si>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</si>
  <si>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</si>
  <si>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</si>
  <si>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</si>
  <si>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</si>
  <si>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</si>
  <si>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</si>
  <si>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</si>
  <si>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</si>
  <si>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</si>
  <si>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</si>
  <si>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</si>
  <si>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</si>
  <si>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</si>
  <si>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</si>
  <si>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</si>
  <si>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</si>
  <si>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</si>
  <si>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</si>
  <si>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</si>
  <si>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</si>
  <si>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</si>
  <si>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</si>
  <si>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</si>
  <si>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</si>
  <si>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</si>
  <si>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</si>
  <si>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</si>
  <si>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</si>
  <si>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</si>
  <si>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</si>
  <si>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</si>
  <si>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</si>
  <si>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</si>
  <si>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</si>
  <si>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</si>
  <si>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</si>
  <si>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</si>
  <si>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</si>
  <si>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</si>
  <si>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</si>
  <si>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</si>
  <si>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</si>
  <si>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</si>
  <si>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</si>
  <si>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</si>
  <si>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</si>
  <si>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</si>
  <si>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</si>
  <si>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</si>
  <si>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</si>
  <si>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</si>
  <si>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</si>
  <si>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</si>
  <si>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</si>
  <si>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</si>
  <si>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</si>
  <si>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</si>
  <si>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</si>
  <si>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</si>
  <si>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</si>
  <si>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</si>
  <si>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</si>
  <si>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</si>
  <si>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</si>
  <si>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</si>
  <si>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</si>
  <si>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</si>
  <si>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</si>
  <si>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</si>
  <si>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</si>
  <si>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</si>
  <si>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</si>
  <si>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</si>
  <si>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</si>
  <si>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</si>
  <si>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</si>
  <si>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</si>
  <si>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</si>
  <si>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</si>
  <si>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</si>
  <si>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</si>
  <si>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</si>
  <si>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</si>
  <si>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</si>
  <si>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</si>
  <si>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</si>
  <si>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</si>
  <si>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</si>
  <si>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</si>
  <si>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</si>
  <si>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</si>
  <si>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</si>
  <si>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</si>
  <si>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</si>
  <si>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</si>
  <si>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</si>
  <si>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</si>
  <si>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</si>
  <si>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</si>
  <si>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</si>
  <si>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</si>
  <si>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</si>
  <si>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</si>
  <si>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</si>
  <si>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</si>
  <si>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</si>
  <si>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</si>
  <si>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</si>
  <si>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</si>
  <si>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</si>
  <si>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</si>
  <si>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</si>
  <si>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</si>
  <si>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</si>
  <si>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</si>
  <si>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</si>
  <si>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</si>
  <si>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</si>
  <si>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</si>
  <si>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</si>
  <si>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</si>
  <si>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</si>
  <si>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</si>
  <si>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</si>
  <si>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</si>
  <si>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</si>
  <si>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</si>
  <si>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</si>
  <si>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</si>
  <si>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</si>
  <si>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</si>
  <si>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</si>
  <si>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</si>
  <si>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</si>
  <si>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</si>
  <si>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</si>
  <si>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</si>
  <si>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</si>
  <si>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</si>
  <si>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</si>
  <si>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</si>
  <si>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</si>
  <si>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</si>
  <si>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</si>
  <si>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</si>
  <si>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</si>
  <si>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</si>
  <si>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</si>
  <si>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</si>
  <si>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</si>
  <si>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</si>
  <si>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</si>
  <si>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</si>
  <si>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</si>
  <si>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</si>
  <si>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</si>
  <si>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</si>
  <si>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</si>
  <si>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</si>
  <si>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</si>
  <si>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</si>
  <si>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</si>
  <si>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</si>
  <si>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</si>
  <si>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</si>
  <si>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</si>
  <si>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</si>
  <si>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</si>
  <si>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</si>
  <si>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</si>
  <si>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</si>
  <si>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</si>
  <si>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</si>
  <si>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</si>
  <si>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</si>
  <si>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</si>
  <si>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</si>
  <si>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</si>
  <si>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</si>
  <si>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</si>
  <si>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</si>
  <si>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</si>
  <si>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</si>
  <si>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</si>
  <si>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</si>
  <si>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</si>
  <si>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</si>
  <si>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</si>
  <si>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</si>
  <si>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</si>
  <si>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</si>
  <si>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</si>
  <si>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</si>
  <si>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</si>
  <si>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</si>
  <si>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</si>
  <si>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</si>
  <si>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</si>
  <si>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</si>
  <si>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</si>
  <si>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</si>
  <si>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</si>
  <si>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</si>
  <si>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</si>
  <si>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</si>
  <si>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</si>
  <si>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</si>
  <si>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</si>
  <si>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</si>
  <si>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</si>
  <si>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</si>
  <si>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</si>
  <si>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</si>
  <si>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</si>
  <si>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</si>
  <si>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</si>
  <si>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</si>
  <si>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</si>
  <si>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</si>
  <si>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</si>
  <si>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</si>
  <si>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</si>
  <si>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</si>
  <si>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</si>
  <si>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</si>
  <si>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</si>
  <si>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</si>
  <si>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</si>
  <si>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</si>
  <si>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</si>
  <si>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</si>
  <si>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</si>
  <si>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</si>
  <si>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</si>
  <si>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</si>
  <si>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</si>
  <si>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</si>
  <si>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</si>
  <si>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</si>
  <si>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</si>
  <si>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</si>
  <si>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</si>
  <si>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</si>
  <si>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</si>
  <si>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</si>
  <si>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</si>
  <si>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</si>
  <si>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</si>
  <si>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</si>
  <si>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</si>
  <si>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</si>
  <si>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</si>
  <si>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</si>
  <si>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</si>
  <si>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</si>
  <si>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</si>
  <si>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</si>
  <si>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</si>
  <si>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</si>
  <si>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</si>
  <si>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</si>
  <si>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</si>
  <si>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</si>
  <si>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</si>
  <si>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</si>
  <si>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</si>
  <si>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</si>
  <si>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</si>
  <si>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</si>
  <si>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</si>
  <si>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</si>
  <si>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</si>
  <si>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</si>
  <si>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</si>
  <si>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</si>
  <si>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</si>
  <si>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</si>
  <si>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</si>
  <si>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</si>
  <si>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</si>
  <si>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</si>
  <si>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</si>
  <si>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</si>
  <si>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</si>
  <si>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</si>
  <si>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</si>
  <si>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</si>
  <si>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</si>
  <si>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</si>
  <si>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</si>
  <si>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</si>
  <si>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</si>
  <si>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</si>
  <si>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</si>
  <si>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</si>
  <si>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</si>
  <si>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</si>
  <si>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</si>
  <si>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</si>
  <si>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</si>
  <si>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</si>
  <si>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</si>
  <si>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</si>
  <si>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</si>
  <si>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</si>
  <si>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</si>
  <si>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</si>
  <si>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</si>
  <si>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</si>
  <si>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</si>
  <si>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</si>
  <si>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</si>
  <si>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</si>
  <si>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</si>
  <si>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</si>
  <si>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</si>
  <si>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</si>
  <si>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</si>
  <si>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</si>
  <si>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</si>
  <si>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</si>
  <si>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</si>
  <si>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</si>
  <si>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</si>
  <si>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</si>
  <si>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</si>
  <si>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</si>
  <si>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</si>
  <si>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</si>
  <si>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</si>
  <si>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</si>
  <si>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</si>
  <si>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</si>
  <si>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</si>
  <si>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</si>
  <si>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</si>
  <si>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</si>
  <si>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</si>
  <si>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</si>
  <si>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</si>
  <si>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</si>
  <si>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</si>
  <si>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</si>
  <si>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</si>
  <si>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</si>
  <si>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</si>
  <si>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</si>
  <si>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</si>
  <si>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</si>
  <si>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</si>
  <si>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</si>
  <si>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</si>
  <si>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</si>
  <si>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</si>
  <si>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</si>
  <si>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</si>
  <si>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</si>
  <si>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</si>
  <si>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</si>
  <si>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</si>
  <si>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</si>
  <si>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</si>
  <si>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</si>
  <si>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</si>
  <si>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</si>
  <si>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</si>
  <si>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</si>
  <si>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</si>
  <si>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</si>
  <si>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</si>
  <si>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</si>
  <si>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</si>
  <si>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</si>
  <si>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</si>
  <si>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</si>
  <si>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</si>
  <si>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</si>
  <si>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</si>
  <si>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</si>
  <si>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</si>
  <si>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</si>
  <si>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</si>
  <si>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</si>
  <si>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</si>
  <si>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</si>
  <si>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</si>
  <si>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</si>
  <si>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</si>
  <si>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</si>
  <si>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</si>
  <si>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</si>
  <si>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</si>
  <si>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</si>
  <si>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</si>
  <si>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</si>
  <si>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</si>
  <si>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</si>
  <si>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</si>
  <si>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</si>
  <si>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</si>
  <si>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</si>
  <si>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</si>
  <si>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</si>
  <si>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</si>
  <si>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</si>
  <si>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</si>
  <si>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</si>
  <si>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</si>
  <si>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</si>
  <si>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</si>
  <si>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</si>
  <si>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</si>
  <si>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</si>
  <si>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</si>
  <si>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</si>
  <si>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</si>
  <si>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</si>
  <si>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</si>
  <si>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</si>
  <si>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</si>
  <si>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</si>
  <si>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</si>
  <si>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</si>
  <si>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</si>
  <si>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</si>
  <si>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</si>
  <si>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</si>
  <si>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</si>
  <si>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</si>
  <si>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</si>
  <si>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</si>
  <si>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</si>
  <si>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</si>
  <si>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</si>
  <si>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</si>
  <si>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</si>
  <si>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</si>
  <si>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</si>
  <si>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</si>
  <si>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</si>
  <si>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</si>
  <si>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</si>
  <si>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</si>
  <si>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</si>
  <si>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</si>
  <si>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</si>
  <si>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</si>
  <si>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</si>
  <si>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</si>
  <si>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</si>
  <si>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</si>
  <si>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</si>
  <si>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</si>
  <si>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</si>
  <si>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</si>
  <si>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</si>
  <si>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</si>
  <si>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</si>
  <si>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</si>
  <si>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</si>
  <si>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</si>
  <si>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</si>
  <si>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</si>
  <si>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</si>
  <si>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</si>
  <si>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</si>
  <si>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</si>
  <si>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</si>
  <si>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</si>
  <si>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</si>
  <si>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</si>
  <si>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</si>
  <si>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</si>
  <si>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</si>
  <si>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</si>
  <si>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</si>
  <si>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</si>
  <si>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</si>
  <si>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</si>
  <si>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</si>
  <si>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</si>
  <si>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</si>
  <si>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</si>
  <si>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</si>
  <si>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</si>
  <si>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</si>
  <si>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</si>
  <si>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</si>
  <si>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</si>
  <si>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</si>
  <si>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</si>
  <si>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</si>
  <si>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</si>
  <si>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</si>
  <si>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</si>
  <si>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</si>
  <si>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</si>
  <si>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</si>
  <si>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</si>
  <si>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</si>
  <si>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</si>
  <si>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</si>
  <si>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</si>
  <si>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</si>
  <si>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</si>
  <si>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</si>
  <si>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</si>
  <si>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</si>
  <si>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</si>
  <si>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</si>
  <si>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</si>
  <si>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</si>
  <si>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</si>
  <si>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</si>
  <si>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</si>
  <si>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</si>
  <si>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</si>
  <si>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</si>
  <si>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</si>
  <si>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</si>
  <si>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</si>
  <si>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</si>
  <si>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</si>
  <si>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</si>
  <si>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</si>
  <si>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</si>
  <si>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</si>
  <si>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</si>
  <si>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</si>
  <si>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</si>
  <si>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</si>
  <si>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</si>
  <si>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</si>
  <si>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</si>
  <si>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</si>
  <si>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</si>
  <si>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</si>
  <si>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</si>
  <si>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</si>
  <si>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</si>
  <si>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</si>
  <si>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</si>
  <si>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</si>
  <si>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</si>
  <si>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</si>
  <si>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</si>
  <si>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</si>
  <si>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</si>
  <si>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</si>
  <si>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</si>
  <si>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</si>
  <si>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</si>
  <si>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</si>
  <si>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</si>
  <si>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</si>
  <si>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</si>
  <si>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</si>
  <si>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</si>
  <si>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</si>
  <si>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</si>
  <si>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</si>
  <si>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</si>
  <si>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</si>
  <si>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</si>
  <si>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</si>
  <si>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</si>
  <si>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</si>
  <si>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</si>
  <si>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</si>
  <si>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</si>
  <si>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</si>
  <si>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</si>
  <si>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</si>
  <si>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</si>
  <si>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</si>
  <si>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</si>
  <si>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</si>
  <si>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</si>
  <si>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</si>
  <si>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</si>
  <si>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</si>
  <si>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</si>
  <si>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</si>
  <si>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</si>
  <si>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</si>
  <si>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</si>
  <si>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</si>
  <si>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</si>
  <si>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</si>
  <si>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</si>
  <si>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</si>
  <si>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</si>
  <si>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</si>
  <si>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</si>
  <si>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</si>
  <si>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</si>
  <si>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</si>
  <si>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</si>
  <si>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</si>
  <si>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</si>
  <si>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</si>
  <si>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</si>
  <si>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</si>
  <si>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</si>
  <si>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</si>
  <si>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</si>
  <si>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</si>
  <si>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</si>
  <si>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</si>
  <si>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</si>
  <si>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</si>
  <si>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</si>
  <si>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</si>
  <si>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</si>
  <si>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</si>
  <si>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</si>
  <si>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</si>
  <si>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</si>
  <si>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</si>
  <si>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</si>
  <si>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</si>
  <si>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</si>
  <si>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</si>
  <si>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</si>
  <si>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</si>
  <si>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</si>
  <si>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</si>
  <si>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</si>
  <si>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</si>
  <si>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</si>
  <si>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</si>
  <si>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</si>
  <si>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</si>
  <si>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</si>
  <si>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</si>
  <si>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</si>
  <si>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</si>
  <si>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</si>
  <si>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</si>
  <si>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</si>
  <si>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</si>
  <si>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</si>
  <si>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</si>
  <si>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</si>
  <si>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</si>
  <si>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</si>
  <si>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</si>
  <si>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</si>
  <si>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</si>
  <si>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</si>
  <si>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</si>
  <si>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</si>
  <si>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</si>
  <si>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</si>
  <si>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</si>
  <si>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</si>
  <si>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</si>
  <si>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</si>
  <si>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</si>
  <si>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</si>
  <si>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</si>
  <si>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</si>
  <si>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</si>
  <si>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</si>
  <si>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</si>
  <si>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</si>
  <si>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</si>
  <si>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</si>
  <si>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</si>
  <si>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</si>
  <si>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</si>
  <si>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</si>
  <si>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</si>
  <si>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</si>
  <si>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</si>
  <si>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</si>
  <si>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</si>
  <si>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</si>
  <si>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</si>
  <si>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</si>
  <si>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</si>
  <si>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</si>
  <si>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</si>
  <si>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</si>
  <si>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</si>
  <si>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</si>
  <si>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</si>
  <si>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</si>
  <si>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</si>
  <si>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</si>
  <si>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</si>
  <si>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</si>
  <si>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</si>
  <si>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</si>
  <si>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</si>
  <si>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</si>
  <si>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</si>
  <si>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</si>
  <si>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</si>
  <si>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</si>
  <si>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</si>
  <si>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</si>
  <si>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</si>
  <si>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</si>
  <si>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</si>
  <si>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</si>
  <si>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</si>
  <si>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</si>
  <si>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</si>
  <si>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</si>
  <si>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</si>
  <si>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</si>
  <si>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</si>
  <si>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</si>
  <si>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</si>
  <si>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</si>
  <si>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</si>
  <si>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</si>
  <si>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</si>
  <si>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</si>
  <si>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</si>
  <si>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</si>
  <si>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</si>
  <si>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</si>
  <si>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</si>
  <si>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</si>
  <si>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</si>
  <si>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</si>
  <si>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</si>
  <si>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</si>
  <si>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</si>
  <si>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</si>
  <si>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</si>
  <si>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</si>
  <si>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</si>
  <si>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</si>
  <si>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</si>
  <si>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</si>
  <si>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</si>
  <si>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</si>
  <si>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</si>
  <si>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</si>
  <si>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</si>
  <si>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</si>
  <si>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</si>
  <si>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</si>
  <si>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</si>
  <si>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</si>
  <si>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</si>
  <si>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</si>
  <si>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</si>
  <si>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</si>
  <si>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</si>
  <si>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</si>
  <si>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</si>
  <si>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</si>
  <si>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</si>
  <si>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</si>
  <si>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</si>
  <si>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</si>
  <si>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</si>
  <si>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</si>
  <si>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</si>
  <si>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</si>
  <si>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</si>
  <si>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</si>
  <si>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</si>
  <si>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</si>
  <si>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</si>
  <si>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</si>
  <si>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</si>
  <si>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</si>
  <si>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</si>
  <si>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</si>
  <si>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</si>
  <si>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</si>
  <si>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</si>
  <si>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</si>
  <si>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</si>
  <si>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</si>
  <si>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</si>
  <si>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</si>
  <si>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</si>
  <si>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</si>
  <si>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</si>
  <si>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</si>
  <si>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</si>
  <si>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</si>
  <si>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</si>
  <si>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</si>
  <si>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</si>
  <si>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</si>
  <si>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</si>
  <si>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</si>
  <si>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</si>
  <si>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</si>
  <si>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</si>
  <si>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</si>
  <si>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</si>
  <si>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</si>
  <si>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</si>
  <si>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</si>
  <si>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</si>
  <si>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</si>
  <si>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</si>
  <si>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</si>
  <si>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</si>
  <si>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</si>
  <si>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</si>
  <si>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</si>
  <si>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</si>
  <si>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</si>
  <si>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</si>
  <si>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</si>
  <si>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</si>
  <si>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</si>
  <si>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</si>
  <si>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</si>
  <si>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</si>
  <si>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</si>
  <si>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</si>
  <si>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</si>
  <si>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</si>
  <si>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</si>
  <si>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</si>
  <si>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</si>
  <si>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</si>
  <si>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</si>
  <si>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</si>
  <si>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</si>
  <si>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</si>
  <si>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</si>
  <si>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</si>
  <si>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</si>
  <si>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</si>
  <si>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</si>
  <si>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</si>
  <si>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</si>
  <si>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</si>
  <si>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</si>
  <si>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</si>
  <si>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</si>
  <si>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</si>
  <si>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</si>
  <si>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</si>
  <si>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</si>
  <si>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</si>
  <si>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</si>
  <si>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</si>
  <si>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</si>
  <si>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</si>
  <si>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</si>
  <si>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</si>
  <si>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</si>
  <si>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</si>
  <si>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</si>
  <si>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</si>
  <si>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</si>
  <si>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</si>
  <si>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</si>
  <si>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</si>
  <si>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</si>
  <si>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</si>
  <si>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</si>
  <si>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</si>
  <si>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</si>
  <si>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</si>
  <si>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</si>
  <si>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</si>
  <si>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</si>
  <si>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</si>
  <si>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</si>
  <si>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</si>
  <si>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</si>
  <si>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</si>
  <si>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</si>
  <si>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</si>
  <si>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</si>
  <si>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</si>
  <si>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</si>
  <si>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</si>
  <si>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</si>
  <si>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</si>
  <si>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</si>
  <si>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</si>
  <si>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</si>
  <si>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</si>
  <si>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</si>
  <si>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</si>
  <si>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</si>
  <si>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</si>
  <si>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</si>
  <si>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</si>
  <si>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</si>
  <si>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</si>
  <si>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</si>
  <si>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</si>
  <si>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</si>
  <si>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</si>
  <si>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</si>
  <si>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</si>
  <si>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</si>
  <si>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</si>
  <si>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</si>
  <si>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</si>
  <si>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</si>
  <si>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</si>
  <si>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</si>
  <si>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</si>
  <si>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</si>
  <si>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</si>
  <si>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</si>
  <si>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</si>
  <si>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</si>
  <si>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</si>
  <si>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</si>
  <si>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</si>
  <si>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</si>
  <si>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</si>
  <si>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</si>
  <si>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</si>
  <si>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</si>
  <si>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</si>
  <si>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</si>
  <si>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</si>
  <si>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</si>
  <si>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</si>
  <si>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</si>
  <si>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</si>
  <si>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</si>
  <si>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</si>
  <si>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</si>
  <si>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</si>
  <si>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</si>
  <si>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</si>
  <si>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</si>
  <si>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</si>
  <si>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</si>
  <si>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</si>
  <si>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</si>
  <si>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</si>
  <si>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</si>
  <si>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</si>
  <si>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</si>
  <si>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</si>
  <si>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</si>
  <si>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</si>
  <si>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</si>
  <si>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</si>
  <si>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</si>
  <si>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</si>
  <si>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</si>
  <si>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</si>
  <si>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</si>
  <si>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</si>
  <si>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</si>
  <si>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</si>
  <si>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</si>
  <si>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</si>
  <si>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</si>
  <si>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</si>
  <si>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</si>
  <si>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</si>
  <si>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</si>
  <si>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</si>
  <si>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</si>
  <si>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</si>
  <si>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</si>
  <si>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</si>
  <si>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</si>
  <si>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</si>
  <si>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</si>
  <si>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</si>
  <si>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</si>
  <si>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</si>
  <si>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</si>
  <si>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</si>
  <si>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</si>
  <si>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</si>
  <si>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</si>
  <si>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</si>
  <si>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</si>
  <si>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</si>
  <si>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</si>
  <si>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</si>
  <si>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</si>
  <si>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</si>
  <si>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</si>
  <si>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</si>
  <si>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</si>
  <si>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</si>
  <si>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</si>
  <si>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</si>
  <si>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</si>
  <si>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</si>
  <si>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</si>
  <si>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</si>
  <si>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</si>
  <si>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</si>
  <si>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</si>
  <si>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</si>
  <si>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</si>
  <si>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</si>
  <si>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</si>
  <si>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</si>
  <si>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</si>
  <si>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</si>
  <si>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</si>
  <si>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</si>
  <si>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</si>
  <si>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</si>
  <si>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</si>
  <si>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</si>
  <si>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</si>
  <si>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</si>
  <si>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</si>
  <si>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</si>
  <si>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</si>
  <si>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</si>
  <si>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</si>
  <si>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</si>
  <si>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</si>
  <si>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</si>
  <si>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</si>
  <si>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</si>
  <si>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</si>
  <si>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</si>
  <si>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</si>
  <si>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</si>
  <si>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</si>
  <si>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</si>
  <si>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</si>
  <si>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</si>
  <si>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</si>
  <si>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</si>
  <si>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</si>
  <si>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</si>
  <si>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</si>
  <si>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</si>
  <si>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</si>
  <si>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</si>
  <si>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</si>
  <si>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</si>
  <si>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</si>
  <si>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</si>
  <si>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</si>
  <si>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</si>
  <si>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</si>
  <si>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</si>
  <si>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</si>
  <si>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</si>
  <si>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</si>
  <si>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</si>
  <si>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</si>
  <si>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</si>
  <si>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</si>
  <si>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</si>
  <si>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</si>
  <si>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</si>
  <si>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</si>
  <si>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</si>
  <si>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</si>
  <si>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</si>
  <si>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</si>
  <si>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</si>
  <si>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</si>
  <si>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</si>
  <si>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</si>
  <si>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</si>
  <si>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</si>
  <si>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</si>
  <si>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</si>
  <si>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</si>
  <si>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</si>
  <si>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</si>
  <si>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</si>
  <si>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</si>
  <si>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</si>
  <si>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</si>
  <si>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</si>
  <si>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</si>
  <si>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</si>
  <si>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</si>
  <si>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</si>
  <si>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</si>
  <si>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</si>
  <si>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</si>
  <si>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</si>
  <si>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</si>
  <si>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</si>
  <si>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</si>
  <si>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</si>
  <si>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</si>
  <si>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</si>
  <si>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</si>
  <si>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</si>
  <si>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</si>
  <si>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</si>
  <si>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</si>
  <si>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</si>
  <si>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</si>
  <si>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</si>
  <si>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</si>
  <si>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</si>
  <si>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</si>
  <si>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</si>
  <si>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</si>
  <si>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</si>
  <si>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</si>
  <si>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</si>
  <si>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</si>
  <si>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</si>
  <si>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</si>
  <si>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</si>
  <si>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</si>
  <si>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</si>
  <si>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</si>
  <si>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</si>
  <si>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</si>
  <si>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</si>
  <si>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</si>
  <si>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</si>
  <si>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</si>
  <si>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</si>
  <si>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</si>
  <si>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</si>
  <si>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</si>
  <si>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</si>
  <si>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</si>
  <si>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</si>
  <si>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</si>
  <si>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</si>
  <si>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</si>
  <si>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</si>
  <si>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</si>
  <si>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</si>
  <si>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</si>
  <si>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</si>
  <si>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</si>
  <si>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</si>
  <si>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</si>
  <si>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</si>
  <si>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</si>
  <si>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</si>
  <si>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</si>
  <si>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</si>
  <si>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</si>
  <si>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</si>
  <si>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</si>
  <si>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</si>
  <si>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</si>
  <si>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</si>
  <si>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</si>
  <si>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</si>
  <si>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</si>
  <si>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</si>
  <si>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</si>
  <si>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</si>
  <si>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</si>
  <si>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</si>
  <si>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</si>
  <si>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</si>
  <si>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</si>
  <si>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</si>
  <si>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</si>
  <si>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</si>
  <si>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</si>
  <si>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</si>
  <si>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</si>
  <si>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</si>
  <si>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</si>
  <si>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</si>
  <si>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</si>
  <si>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</si>
  <si>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</si>
  <si>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</si>
  <si>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</si>
  <si>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</si>
  <si>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</si>
  <si>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</si>
  <si>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</si>
  <si>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</si>
  <si>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</si>
  <si>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</si>
  <si>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</si>
  <si>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</si>
  <si>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</si>
  <si>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</si>
  <si>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</si>
  <si>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</si>
  <si>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</si>
  <si>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</si>
  <si>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</si>
  <si>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</si>
  <si>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</si>
  <si>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</si>
  <si>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</si>
  <si>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</si>
  <si>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</si>
  <si>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</si>
  <si>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</si>
  <si>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</si>
  <si>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</si>
  <si>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</si>
  <si>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</si>
  <si>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</si>
  <si>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</si>
  <si>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</si>
  <si>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</si>
  <si>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</si>
  <si>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</si>
  <si>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</si>
  <si>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</si>
  <si>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</si>
  <si>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</si>
  <si>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</si>
  <si>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</si>
  <si>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</si>
  <si>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</si>
  <si>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</si>
  <si>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</si>
  <si>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</si>
  <si>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</si>
  <si>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</si>
  <si>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</si>
  <si>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</si>
  <si>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</si>
  <si>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</si>
  <si>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</si>
  <si>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</si>
  <si>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</si>
  <si>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</si>
  <si>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</si>
  <si>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</si>
  <si>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</si>
  <si>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</si>
  <si>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</si>
  <si>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</si>
  <si>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</si>
  <si>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</si>
  <si>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</si>
  <si>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</si>
  <si>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</si>
  <si>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</si>
  <si>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</si>
  <si>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</si>
  <si>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</si>
  <si>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</si>
  <si>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</si>
  <si>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</si>
  <si>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</si>
  <si>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</si>
  <si>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</si>
  <si>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</si>
  <si>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</si>
  <si>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</si>
  <si>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</si>
  <si>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</si>
  <si>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</si>
  <si>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</si>
  <si>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</si>
  <si>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</si>
  <si>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</si>
  <si>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</si>
  <si>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</si>
  <si>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</si>
  <si>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</si>
  <si>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</si>
  <si>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</si>
  <si>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</si>
  <si>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</si>
  <si>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</si>
  <si>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</si>
  <si>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</si>
  <si>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</si>
  <si>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</si>
  <si>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</si>
  <si>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</si>
  <si>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</si>
  <si>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</si>
  <si>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</si>
  <si>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</si>
  <si>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</si>
  <si>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</si>
  <si>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</si>
  <si>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</si>
  <si>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</si>
  <si>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</si>
  <si>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</si>
  <si>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</si>
  <si>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</si>
  <si>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</si>
  <si>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</si>
  <si>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</si>
  <si>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</si>
  <si>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</si>
  <si>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</si>
  <si>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</si>
  <si>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</si>
  <si>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</si>
  <si>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</si>
  <si>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</si>
  <si>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</si>
  <si>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</si>
  <si>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</si>
  <si>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</si>
  <si>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</si>
  <si>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</si>
  <si>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</si>
  <si>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</si>
  <si>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</si>
  <si>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</si>
  <si>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</si>
  <si>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</si>
  <si>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</si>
  <si>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</si>
  <si>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</si>
  <si>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</si>
  <si>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</si>
  <si>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</si>
  <si>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</si>
  <si>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</si>
  <si>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</si>
  <si>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</si>
  <si>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</si>
  <si>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</si>
  <si>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</si>
  <si>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</si>
  <si>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</si>
  <si>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</si>
  <si>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</si>
  <si>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</si>
  <si>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</si>
  <si>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</si>
  <si>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</si>
  <si>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</si>
  <si>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</si>
  <si>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</si>
  <si>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</si>
  <si>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</si>
  <si>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</si>
  <si>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</si>
  <si>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</si>
  <si>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</si>
  <si>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</si>
  <si>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</si>
  <si>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</si>
  <si>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</si>
  <si>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</si>
  <si>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</si>
  <si>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</si>
  <si>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</si>
  <si>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</si>
  <si>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</si>
  <si>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</si>
  <si>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</si>
  <si>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</si>
  <si>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</si>
  <si>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</si>
  <si>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</si>
  <si>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</si>
  <si>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</si>
  <si>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</si>
  <si>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</si>
  <si>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</si>
  <si>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</si>
  <si>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</si>
  <si>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</si>
  <si>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</si>
  <si>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</si>
  <si>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</si>
  <si>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</si>
  <si>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</si>
  <si>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</si>
  <si>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</si>
  <si>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</si>
  <si>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</si>
  <si>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</si>
  <si>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</si>
  <si>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</si>
  <si>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</si>
  <si>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</si>
  <si>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</si>
  <si>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</si>
  <si>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</si>
  <si>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</si>
  <si>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</si>
  <si>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</si>
  <si>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</si>
  <si>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</si>
  <si>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</si>
  <si>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</si>
  <si>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</si>
  <si>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</si>
  <si>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</si>
  <si>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</si>
  <si>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</si>
  <si>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</si>
  <si>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</si>
  <si>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</si>
  <si>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</si>
  <si>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</si>
  <si>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</si>
  <si>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</si>
  <si>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</si>
  <si>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</si>
  <si>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</si>
  <si>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</si>
  <si>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</si>
  <si>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</si>
  <si>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</si>
  <si>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</si>
  <si>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</si>
  <si>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</si>
  <si>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</si>
  <si>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</si>
  <si>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</si>
  <si>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</si>
  <si>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</si>
  <si>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</si>
  <si>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</si>
  <si>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</si>
  <si>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</si>
  <si>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</si>
  <si>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</si>
  <si>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</si>
  <si>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</si>
  <si>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</si>
  <si>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</si>
  <si>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</si>
  <si>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</si>
  <si>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</si>
  <si>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</si>
  <si>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</si>
  <si>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</si>
  <si>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</si>
  <si>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</si>
  <si>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</si>
  <si>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</si>
  <si>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</si>
  <si>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</si>
  <si>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</si>
  <si>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</si>
  <si>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</si>
  <si>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</si>
  <si>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</si>
  <si>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</si>
  <si>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</si>
  <si>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</si>
  <si>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</si>
  <si>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</si>
  <si>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</si>
  <si>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</si>
  <si>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</si>
  <si>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</si>
  <si>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</si>
  <si>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</si>
  <si>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</si>
  <si>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</si>
  <si>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</si>
  <si>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</si>
  <si>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</si>
  <si>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</si>
  <si>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</si>
  <si>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</si>
  <si>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</si>
  <si>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</si>
  <si>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</si>
  <si>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</si>
  <si>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</si>
  <si>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</si>
  <si>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</si>
  <si>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</si>
  <si>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</si>
  <si>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</si>
  <si>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</si>
  <si>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</si>
  <si>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</si>
  <si>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</si>
  <si>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</si>
  <si>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</si>
  <si>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</si>
  <si>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</si>
  <si>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</si>
  <si>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</si>
  <si>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</si>
  <si>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</si>
  <si>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</si>
  <si>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</si>
  <si>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</si>
  <si>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</si>
  <si>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</si>
  <si>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</si>
  <si>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</si>
  <si>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</si>
  <si>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</si>
  <si>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</si>
  <si>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</si>
  <si>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</si>
  <si>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</si>
  <si>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</si>
  <si>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</si>
  <si>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</si>
  <si>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</si>
  <si>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</si>
  <si>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</si>
  <si>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</si>
  <si>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</si>
  <si>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</si>
  <si>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</si>
  <si>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</si>
  <si>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</si>
  <si>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</si>
  <si>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</si>
  <si>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</si>
  <si>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</si>
  <si>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</si>
  <si>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</si>
  <si>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</si>
  <si>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</si>
  <si>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</si>
  <si>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</si>
  <si>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</si>
  <si>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</si>
  <si>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</si>
  <si>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</si>
  <si>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</si>
  <si>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</si>
  <si>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</si>
  <si>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</si>
  <si>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</si>
  <si>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</si>
  <si>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</si>
  <si>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</si>
  <si>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</si>
  <si>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</si>
  <si>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</si>
  <si>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</si>
  <si>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</si>
  <si>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</si>
  <si>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</si>
  <si>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</si>
  <si>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</si>
  <si>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</si>
  <si>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</si>
  <si>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</si>
  <si>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</si>
  <si>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</si>
  <si>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</si>
  <si>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</si>
  <si>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</si>
  <si>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</si>
  <si>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</si>
  <si>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</si>
  <si>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</si>
  <si>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</si>
  <si>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</si>
  <si>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</si>
  <si>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</si>
  <si>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</si>
  <si>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</si>
  <si>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</si>
  <si>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</si>
  <si>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</si>
  <si>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</si>
  <si>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</si>
  <si>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</si>
  <si>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</si>
  <si>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</si>
  <si>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</si>
  <si>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</si>
  <si>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</si>
  <si>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</si>
  <si>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</si>
  <si>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</si>
  <si>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</si>
  <si>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</si>
  <si>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</si>
  <si>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</si>
  <si>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</si>
  <si>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</si>
  <si>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</si>
  <si>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</si>
  <si>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</si>
  <si>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</si>
  <si>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</si>
  <si>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</si>
  <si>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</si>
  <si>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</si>
  <si>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</si>
  <si>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</si>
  <si>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</si>
  <si>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</si>
  <si>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</si>
  <si>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</si>
  <si>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</si>
  <si>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</si>
  <si>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</si>
  <si>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</si>
  <si>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</si>
  <si>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</si>
  <si>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</si>
  <si>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</si>
  <si>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</si>
  <si>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</si>
  <si>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</si>
  <si>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</si>
  <si>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</si>
  <si>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</si>
  <si>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</si>
  <si>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</si>
  <si>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</si>
  <si>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</si>
  <si>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</si>
  <si>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</si>
  <si>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</si>
  <si>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</si>
  <si>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</si>
  <si>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</si>
  <si>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</si>
  <si>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</si>
  <si>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</si>
  <si>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</si>
  <si>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</si>
  <si>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</si>
  <si>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</si>
  <si>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</si>
  <si>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</si>
  <si>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</si>
  <si>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</si>
  <si>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</si>
  <si>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</si>
  <si>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</si>
  <si>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</si>
  <si>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</si>
  <si>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</si>
  <si>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</si>
  <si>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</si>
  <si>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</si>
  <si>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</si>
  <si>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</si>
  <si>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</si>
  <si>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</si>
  <si>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</si>
  <si>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</si>
  <si>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</si>
  <si>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</si>
  <si>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</si>
  <si>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</si>
  <si>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</si>
  <si>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</si>
  <si>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</si>
  <si>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</si>
  <si>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</si>
  <si>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</si>
  <si>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</si>
  <si>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</si>
  <si>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</si>
  <si>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</si>
  <si>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</si>
  <si>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</si>
  <si>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</si>
  <si>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</si>
  <si>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</si>
  <si>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</si>
  <si>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</si>
  <si>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</si>
  <si>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</si>
  <si>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</si>
  <si>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</si>
  <si>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</si>
  <si>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</si>
  <si>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</si>
  <si>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</si>
  <si>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</si>
  <si>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</si>
  <si>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</si>
  <si>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</si>
  <si>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</si>
  <si>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</si>
  <si>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</si>
  <si>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</si>
  <si>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</si>
  <si>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</si>
  <si>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</si>
  <si>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</si>
  <si>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</si>
  <si>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</si>
  <si>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</si>
  <si>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</si>
  <si>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</si>
  <si>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</si>
  <si>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</si>
  <si>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</si>
  <si>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</si>
  <si>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</si>
  <si>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</si>
  <si>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</si>
  <si>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</si>
  <si>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</si>
  <si>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</si>
  <si>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</si>
  <si>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</si>
  <si>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</si>
  <si>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</si>
  <si>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</si>
  <si>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</si>
  <si>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</si>
  <si>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</si>
  <si>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</si>
  <si>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</si>
  <si>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</si>
  <si>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</si>
  <si>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</si>
  <si>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</si>
  <si>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</si>
  <si>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</si>
  <si>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</si>
  <si>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</si>
  <si>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</si>
  <si>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</si>
  <si>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</si>
  <si>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</si>
  <si>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</si>
  <si>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</si>
  <si>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</si>
  <si>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</si>
  <si>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</si>
  <si>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</si>
  <si>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</si>
  <si>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</si>
  <si>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</si>
  <si>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</si>
  <si>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</si>
  <si>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</si>
  <si>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</si>
  <si>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</si>
  <si>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</si>
  <si>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</si>
  <si>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</si>
  <si>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</si>
  <si>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</si>
  <si>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</si>
  <si>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</si>
  <si>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</si>
  <si>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</si>
  <si>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</si>
  <si>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</si>
  <si>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</si>
  <si>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</si>
  <si>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</si>
  <si>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</si>
  <si>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</si>
  <si>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</si>
  <si>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</si>
  <si>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</si>
  <si>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</si>
  <si>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</si>
  <si>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</si>
  <si>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</si>
  <si>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</si>
  <si>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</si>
  <si>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</si>
  <si>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</si>
  <si>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</si>
  <si>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</si>
  <si>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</si>
  <si>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</si>
  <si>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</si>
  <si>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</si>
  <si>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</si>
  <si>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</si>
  <si>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</si>
  <si>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</si>
  <si>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</si>
  <si>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</si>
  <si>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</si>
  <si>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</si>
  <si>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</si>
  <si>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</si>
  <si>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</si>
  <si>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</si>
  <si>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</si>
  <si>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</si>
  <si>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</si>
  <si>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</si>
  <si>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</si>
  <si>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</si>
  <si>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</si>
  <si>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</si>
  <si>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</si>
  <si>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</si>
  <si>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</si>
  <si>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</si>
  <si>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</si>
  <si>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</si>
  <si>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</si>
  <si>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</si>
  <si>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</si>
  <si>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</si>
  <si>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</si>
  <si>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</si>
  <si>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</si>
  <si>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</si>
  <si>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</si>
  <si>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</si>
  <si>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</si>
  <si>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</si>
  <si>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</si>
  <si>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</si>
  <si>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</si>
  <si>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</si>
  <si>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</si>
  <si>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</si>
  <si>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</si>
  <si>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</si>
  <si>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</si>
  <si>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</si>
  <si>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</si>
  <si>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</si>
  <si>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</si>
  <si>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</si>
  <si>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</si>
  <si>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</si>
  <si>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</si>
  <si>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</si>
  <si>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</si>
  <si>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</si>
  <si>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</si>
  <si>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</si>
  <si>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</si>
  <si>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</si>
  <si>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</si>
  <si>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</si>
  <si>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</si>
  <si>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</si>
  <si>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</si>
  <si>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</si>
  <si>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</si>
  <si>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</si>
  <si>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</si>
  <si>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</si>
  <si>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</si>
  <si>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</si>
  <si>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</si>
  <si>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</si>
  <si>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</si>
  <si>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</si>
  <si>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</si>
  <si>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</si>
  <si>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</si>
  <si>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</si>
  <si>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</si>
  <si>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</si>
  <si>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</si>
  <si>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</si>
  <si>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</si>
  <si>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</si>
  <si>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</si>
  <si>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</si>
  <si>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</si>
  <si>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</si>
  <si>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</si>
  <si>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</si>
  <si>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</si>
  <si>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</si>
  <si>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</si>
  <si>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</si>
  <si>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</si>
  <si>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</si>
  <si>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</si>
  <si>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</si>
  <si>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</si>
  <si>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</si>
  <si>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</si>
  <si>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</si>
  <si>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</si>
  <si>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</si>
  <si>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</si>
  <si>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</si>
  <si>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</si>
  <si>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</si>
  <si>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</si>
  <si>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</si>
  <si>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</si>
  <si>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</si>
  <si>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</si>
  <si>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</si>
  <si>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</si>
  <si>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</si>
  <si>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</si>
  <si>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</si>
  <si>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</si>
  <si>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</si>
  <si>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</si>
  <si>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</si>
  <si>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</si>
  <si>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</si>
  <si>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</si>
  <si>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</si>
  <si>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</si>
  <si>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</si>
  <si>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</si>
  <si>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</si>
  <si>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</si>
  <si>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</si>
  <si>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</si>
  <si>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</si>
  <si>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</si>
  <si>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</si>
  <si>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</si>
  <si>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</si>
  <si>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</si>
  <si>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</si>
  <si>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</si>
  <si>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</si>
  <si>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</si>
  <si>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</si>
  <si>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</si>
  <si>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</si>
  <si>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</si>
  <si>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</si>
  <si>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</si>
  <si>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</si>
  <si>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</si>
  <si>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</si>
  <si>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</si>
  <si>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</si>
  <si>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</si>
  <si>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</si>
  <si>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</si>
  <si>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</si>
  <si>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</si>
  <si>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</si>
  <si>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</si>
  <si>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</si>
  <si>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</si>
  <si>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</si>
  <si>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</si>
  <si>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</si>
  <si>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</si>
  <si>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</si>
  <si>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</si>
  <si>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</si>
  <si>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</si>
  <si>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</si>
  <si>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</si>
  <si>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</si>
  <si>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</si>
  <si>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</si>
  <si>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</si>
  <si>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</si>
  <si>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</si>
  <si>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</si>
  <si>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</si>
  <si>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</si>
  <si>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</si>
  <si>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</si>
  <si>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</si>
  <si>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</si>
  <si>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</si>
  <si>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</si>
  <si>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</si>
  <si>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</si>
  <si>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</si>
  <si>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</si>
  <si>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</si>
  <si>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</si>
  <si>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</si>
  <si>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</si>
  <si>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</si>
  <si>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</si>
  <si>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</si>
  <si>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</si>
  <si>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</si>
  <si>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</si>
  <si>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</si>
  <si>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</si>
  <si>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</si>
  <si>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</si>
  <si>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</si>
  <si>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</si>
  <si>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</si>
  <si>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</si>
  <si>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</si>
  <si>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</si>
  <si>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</si>
  <si>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</si>
  <si>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</si>
  <si>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</si>
  <si>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</si>
  <si>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</si>
  <si>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</si>
  <si>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</si>
  <si>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</si>
  <si>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</si>
  <si>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</si>
  <si>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</si>
  <si>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</si>
  <si>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</si>
  <si>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</si>
  <si>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</si>
  <si>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</si>
  <si>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</si>
  <si>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</si>
  <si>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</si>
  <si>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</si>
  <si>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</si>
  <si>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</si>
  <si>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</si>
  <si>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</si>
  <si>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</si>
  <si>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</si>
  <si>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</si>
  <si>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</si>
  <si>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</si>
  <si>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</si>
  <si>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</si>
  <si>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</si>
  <si>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</si>
  <si>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</si>
  <si>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</si>
  <si>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</si>
  <si>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</si>
  <si>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</si>
  <si>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</si>
  <si>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</si>
  <si>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</si>
  <si>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</si>
  <si>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</si>
  <si>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</si>
  <si>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</si>
  <si>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</si>
  <si>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</si>
  <si>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</si>
  <si>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</si>
  <si>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</si>
  <si>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</si>
  <si>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</si>
  <si>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</si>
  <si>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</si>
  <si>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</si>
  <si>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</si>
  <si>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</si>
  <si>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</si>
  <si>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</si>
  <si>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</si>
  <si>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</si>
  <si>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</si>
  <si>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</si>
  <si>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</si>
  <si>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</si>
  <si>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</si>
  <si>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</si>
  <si>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</si>
  <si>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</si>
  <si>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</si>
  <si>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</si>
  <si>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</si>
  <si>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</si>
  <si>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</si>
  <si>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</si>
  <si>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</si>
  <si>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</si>
  <si>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</si>
  <si>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</si>
  <si>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</si>
  <si>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</si>
  <si>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</si>
  <si>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</si>
  <si>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</si>
  <si>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</si>
  <si>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</si>
  <si>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</si>
  <si>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</si>
  <si>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</si>
  <si>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</si>
  <si>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</si>
  <si>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</si>
  <si>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</si>
  <si>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</si>
  <si>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</si>
  <si>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</si>
  <si>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</si>
  <si>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</si>
  <si>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</si>
  <si>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</si>
  <si>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</si>
  <si>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</si>
  <si>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</si>
  <si>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</si>
  <si>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</si>
  <si>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</si>
  <si>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</si>
  <si>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</si>
  <si>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</si>
  <si>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</si>
  <si>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</si>
  <si>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</si>
  <si>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</si>
  <si>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</si>
  <si>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</si>
  <si>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</si>
  <si>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</si>
  <si>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</si>
  <si>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</si>
  <si>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</si>
  <si>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</si>
  <si>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</si>
  <si>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</si>
  <si>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</si>
  <si>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</si>
  <si>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</si>
  <si>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</si>
  <si>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</si>
  <si>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</si>
  <si>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</si>
  <si>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</si>
  <si>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</si>
  <si>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</si>
  <si>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</si>
  <si>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</si>
  <si>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</si>
  <si>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</si>
  <si>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</si>
  <si>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</si>
  <si>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</si>
  <si>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</si>
  <si>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</si>
  <si>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</si>
  <si>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</si>
  <si>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</si>
  <si>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</si>
  <si>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</si>
  <si>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</si>
  <si>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</si>
  <si>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</si>
  <si>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</si>
  <si>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</si>
  <si>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</si>
  <si>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</si>
  <si>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</si>
  <si>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</si>
  <si>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</si>
  <si>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</si>
  <si>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</si>
  <si>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</si>
  <si>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</si>
  <si>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</si>
  <si>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</si>
  <si>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</si>
  <si>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</si>
  <si>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</si>
  <si>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</si>
  <si>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</si>
  <si>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</si>
  <si>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</si>
  <si>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</si>
  <si>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</si>
  <si>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</si>
  <si>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</si>
  <si>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</si>
  <si>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</si>
  <si>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</si>
  <si>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</si>
  <si>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</si>
  <si>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</si>
  <si>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</si>
  <si>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</si>
  <si>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</si>
  <si>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</si>
  <si>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</si>
  <si>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</si>
  <si>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</si>
  <si>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</si>
  <si>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</si>
  <si>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</si>
  <si>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</si>
  <si>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</si>
  <si>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</si>
  <si>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</si>
  <si>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</si>
  <si>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</si>
  <si>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</si>
  <si>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</si>
  <si>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</si>
  <si>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</si>
  <si>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</si>
  <si>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</si>
  <si>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</si>
  <si>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</si>
  <si>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</si>
  <si>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</si>
  <si>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</si>
  <si>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</si>
  <si>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</si>
  <si>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</si>
  <si>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</si>
  <si>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</si>
  <si>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</si>
  <si>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</si>
  <si>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</si>
  <si>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</si>
  <si>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</si>
  <si>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</si>
  <si>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</si>
  <si>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</si>
  <si>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</si>
  <si>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</si>
  <si>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</si>
  <si>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</si>
  <si>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</si>
  <si>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</si>
  <si>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</si>
  <si>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</si>
  <si>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</si>
  <si>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</si>
  <si>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</si>
  <si>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</si>
  <si>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</si>
  <si>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</si>
  <si>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</si>
  <si>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</si>
  <si>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</si>
  <si>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</si>
  <si>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</si>
  <si>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</si>
  <si>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</si>
  <si>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</si>
  <si>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</si>
  <si>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</si>
  <si>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</si>
  <si>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</si>
  <si>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</si>
  <si>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</si>
  <si>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</si>
  <si>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</si>
  <si>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</si>
  <si>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</si>
  <si>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</si>
  <si>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</si>
  <si>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</si>
  <si>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</si>
  <si>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</si>
  <si>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</si>
  <si>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</si>
  <si>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</si>
  <si>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</si>
  <si>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</si>
  <si>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</si>
  <si>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</si>
  <si>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</si>
  <si>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</si>
  <si>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</si>
  <si>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</si>
  <si>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</si>
  <si>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</si>
  <si>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</si>
  <si>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</si>
  <si>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</si>
  <si>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</si>
  <si>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</si>
  <si>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</si>
  <si>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</si>
  <si>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</si>
  <si>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</si>
  <si>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</si>
  <si>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</si>
  <si>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</si>
  <si>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</si>
  <si>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</si>
  <si>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</si>
  <si>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</si>
  <si>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</si>
  <si>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</si>
  <si>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</si>
  <si>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</si>
  <si>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</si>
  <si>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</si>
  <si>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</si>
  <si>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</si>
  <si>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</si>
  <si>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</si>
  <si>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</si>
  <si>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</si>
  <si>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</si>
  <si>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</si>
  <si>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</si>
  <si>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</si>
  <si>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</si>
  <si>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</si>
  <si>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</si>
  <si>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</si>
  <si>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</si>
  <si>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</si>
  <si>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</si>
  <si>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</si>
  <si>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</si>
  <si>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</si>
  <si>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</si>
  <si>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</si>
  <si>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</si>
  <si>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</si>
  <si>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</si>
  <si>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</si>
  <si>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</si>
  <si>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</si>
  <si>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</si>
  <si>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</si>
  <si>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</si>
  <si>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</si>
  <si>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</si>
  <si>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</si>
  <si>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</si>
  <si>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</si>
  <si>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</si>
  <si>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</si>
  <si>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</si>
  <si>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</si>
  <si>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</si>
  <si>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</si>
  <si>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</si>
  <si>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</si>
  <si>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</si>
  <si>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</si>
  <si>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</si>
  <si>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</si>
  <si>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</si>
  <si>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</si>
  <si>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</si>
  <si>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</si>
  <si>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</si>
  <si>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</si>
  <si>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</si>
  <si>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</si>
  <si>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</si>
  <si>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</si>
  <si>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</si>
  <si>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</si>
  <si>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</si>
  <si>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</si>
  <si>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</si>
  <si>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</si>
  <si>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</si>
  <si>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</si>
  <si>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</si>
  <si>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</si>
  <si>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</si>
  <si>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</si>
  <si>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</si>
  <si>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</si>
  <si>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</si>
  <si>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</si>
  <si>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</si>
  <si>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</si>
  <si>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</si>
  <si>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</si>
  <si>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</si>
  <si>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</si>
  <si>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</si>
  <si>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</si>
  <si>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</si>
  <si>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</si>
  <si>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</si>
  <si>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</si>
  <si>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</si>
  <si>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</si>
  <si>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</si>
  <si>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</si>
  <si>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</si>
  <si>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</si>
  <si>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</si>
  <si>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</si>
  <si>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</si>
  <si>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</si>
  <si>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</si>
  <si>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</si>
  <si>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</si>
  <si>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</si>
  <si>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</si>
  <si>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</si>
  <si>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</si>
  <si>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</si>
  <si>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</si>
  <si>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</si>
  <si>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</si>
  <si>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</si>
  <si>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</si>
  <si>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</si>
  <si>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</si>
  <si>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</si>
  <si>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</si>
  <si>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</si>
  <si>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</si>
  <si>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</si>
  <si>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</si>
  <si>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</si>
  <si>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</si>
  <si>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</si>
  <si>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</si>
  <si>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</si>
  <si>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</si>
  <si>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</si>
  <si>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</si>
  <si>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</si>
  <si>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</si>
  <si>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</si>
  <si>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</si>
  <si>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</si>
  <si>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</si>
  <si>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</si>
  <si>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</si>
  <si>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</si>
  <si>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</si>
  <si>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</si>
  <si>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</si>
  <si>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</si>
  <si>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</si>
  <si>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</si>
  <si>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</si>
  <si>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</si>
  <si>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</si>
  <si>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</si>
  <si>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</si>
  <si>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</si>
  <si>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</si>
  <si>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</si>
  <si>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</si>
  <si>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</si>
  <si>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</si>
  <si>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</si>
  <si>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</si>
  <si>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</si>
  <si>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</si>
  <si>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</si>
  <si>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</si>
  <si>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</si>
  <si>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</si>
  <si>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</si>
  <si>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</si>
  <si>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</si>
  <si>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</si>
  <si>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</si>
  <si>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</si>
  <si>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</si>
  <si>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</si>
  <si>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</si>
  <si>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</si>
  <si>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</si>
  <si>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</si>
  <si>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</si>
  <si>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</si>
  <si>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</si>
  <si>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</si>
  <si>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</si>
  <si>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</si>
  <si>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</si>
  <si>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</si>
  <si>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</si>
  <si>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</si>
  <si>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</si>
  <si>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</si>
  <si>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</si>
  <si>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</si>
  <si>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</si>
  <si>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</si>
  <si>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</si>
  <si>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</si>
  <si>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</si>
  <si>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</si>
  <si>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</si>
  <si>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</si>
  <si>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</si>
  <si>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</si>
  <si>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</si>
  <si>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</si>
  <si>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</si>
  <si>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</si>
  <si>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</si>
  <si>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</si>
  <si>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</si>
  <si>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</si>
  <si>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</si>
  <si>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</si>
  <si>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</si>
  <si>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</si>
  <si>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</si>
  <si>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</si>
  <si>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</si>
  <si>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</si>
  <si>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</si>
  <si>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</si>
  <si>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</si>
  <si>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</si>
  <si>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</si>
  <si>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</si>
  <si>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</si>
  <si>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</si>
  <si>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</si>
  <si>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</si>
  <si>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</si>
  <si>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</si>
  <si>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</si>
  <si>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</si>
  <si>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</si>
  <si>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</si>
  <si>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</si>
  <si>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</si>
  <si>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</si>
  <si>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</si>
  <si>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</si>
  <si>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</si>
  <si>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</si>
  <si>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</si>
  <si>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</si>
  <si>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</si>
  <si>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</si>
  <si>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</si>
  <si>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</si>
  <si>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</si>
  <si>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</si>
  <si>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</si>
  <si>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</si>
  <si>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</si>
  <si>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</si>
  <si>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</si>
  <si>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</si>
  <si>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</si>
  <si>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</si>
  <si>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</si>
  <si>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</si>
  <si>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</si>
  <si>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</si>
  <si>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</si>
  <si>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</si>
  <si>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</si>
  <si>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</si>
  <si>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</si>
  <si>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</si>
  <si>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</si>
  <si>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</si>
  <si>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</si>
  <si>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</si>
  <si>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</si>
  <si>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</si>
  <si>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</si>
  <si>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</si>
  <si>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</si>
  <si>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</si>
  <si>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</si>
  <si>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</si>
  <si>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</si>
  <si>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</si>
  <si>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</si>
  <si>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</si>
  <si>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</si>
  <si>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</si>
  <si>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</si>
  <si>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</si>
  <si>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</si>
  <si>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</si>
  <si>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</si>
  <si>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</si>
  <si>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</si>
  <si>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</si>
  <si>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</si>
  <si>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</si>
  <si>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</si>
  <si>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</si>
  <si>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</si>
  <si>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</si>
  <si>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</si>
  <si>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</si>
  <si>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</si>
  <si>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</si>
  <si>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</si>
  <si>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</si>
  <si>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</si>
  <si>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</si>
  <si>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</si>
  <si>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</si>
  <si>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</si>
  <si>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</si>
  <si>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</si>
  <si>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</si>
  <si>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</si>
  <si>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</si>
  <si>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</si>
  <si>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</si>
  <si>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</si>
  <si>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</si>
  <si>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</si>
  <si>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</si>
  <si>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</si>
  <si>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</si>
  <si>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</si>
  <si>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</si>
  <si>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</si>
  <si>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</si>
  <si>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</si>
  <si>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</si>
  <si>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</si>
  <si>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</si>
  <si>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</si>
  <si>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</si>
  <si>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</si>
  <si>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</si>
  <si>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</si>
  <si>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</si>
  <si>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</si>
  <si>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</si>
  <si>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</si>
  <si>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</si>
  <si>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</si>
  <si>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</si>
  <si>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</si>
  <si>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</si>
  <si>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</si>
  <si>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</si>
  <si>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</si>
  <si>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</si>
  <si>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</si>
  <si>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</si>
  <si>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</si>
  <si>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</si>
  <si>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</si>
  <si>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</si>
  <si>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</si>
  <si>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</si>
  <si>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</si>
  <si>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</si>
  <si>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</si>
  <si>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</si>
  <si>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</si>
  <si>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</si>
  <si>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</si>
  <si>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</si>
  <si>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</si>
  <si>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</si>
  <si>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</si>
  <si>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</si>
  <si>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</si>
  <si>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</si>
  <si>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</si>
  <si>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</si>
  <si>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</si>
  <si>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</si>
  <si>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</si>
  <si>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</si>
  <si>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</si>
  <si>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</si>
  <si>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</si>
  <si>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</si>
  <si>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</si>
  <si>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</si>
  <si>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</si>
  <si>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</si>
  <si>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</si>
  <si>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</si>
  <si>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</si>
  <si>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</si>
  <si>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</si>
  <si>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</si>
  <si>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</si>
  <si>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</si>
  <si>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</si>
  <si>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</si>
  <si>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</si>
  <si>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</si>
  <si>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</si>
  <si>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</si>
  <si>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</si>
  <si>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</si>
  <si>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</si>
  <si>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</si>
  <si>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</si>
  <si>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</si>
  <si>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</si>
  <si>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</si>
  <si>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</si>
  <si>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</si>
  <si>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</si>
  <si>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</si>
  <si>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</si>
  <si>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</si>
  <si>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</si>
  <si>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</si>
  <si>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</si>
  <si>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</si>
  <si>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</si>
  <si>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</si>
  <si>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</si>
  <si>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</si>
  <si>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</si>
  <si>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</si>
  <si>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</si>
  <si>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</si>
  <si>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</si>
  <si>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</si>
  <si>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</si>
  <si>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</si>
  <si>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</si>
  <si>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</si>
  <si>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</si>
  <si>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</si>
  <si>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</si>
  <si>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</si>
  <si>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</si>
  <si>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</si>
  <si>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</si>
  <si>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</si>
  <si>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</si>
  <si>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</si>
  <si>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</si>
  <si>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</si>
  <si>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</si>
  <si>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</si>
  <si>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</si>
  <si>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</si>
  <si>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</si>
  <si>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</si>
  <si>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</si>
  <si>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</si>
  <si>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</si>
  <si>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</si>
  <si>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</si>
  <si>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</si>
  <si>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</si>
  <si>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</si>
  <si>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</si>
  <si>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</si>
  <si>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</si>
  <si>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</si>
  <si>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</si>
  <si>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</si>
  <si>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</si>
  <si>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</si>
  <si>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</si>
  <si>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</si>
  <si>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</si>
  <si>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</si>
  <si>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</si>
  <si>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</si>
  <si>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</si>
  <si>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</si>
  <si>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</si>
  <si>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</si>
  <si>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</si>
  <si>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</si>
  <si>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</si>
  <si>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</si>
  <si>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</si>
  <si>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</si>
  <si>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</si>
  <si>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</si>
  <si>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</si>
  <si>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</si>
  <si>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</si>
  <si>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</si>
  <si>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</si>
  <si>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</si>
  <si>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</si>
  <si>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</si>
  <si>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</si>
  <si>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</si>
  <si>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</si>
  <si>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</si>
  <si>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</si>
  <si>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</si>
  <si>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</si>
  <si>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</si>
  <si>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</si>
  <si>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</si>
  <si>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</si>
  <si>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</si>
  <si>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</si>
  <si>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</si>
  <si>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</si>
  <si>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</si>
  <si>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</si>
  <si>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</si>
  <si>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</si>
  <si>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</si>
  <si>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</si>
  <si>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</si>
  <si>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</si>
  <si>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</si>
  <si>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</si>
  <si>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</si>
  <si>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</si>
  <si>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</si>
  <si>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</si>
  <si>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</si>
  <si>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</si>
  <si>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</si>
  <si>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</si>
  <si>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</si>
  <si>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</si>
  <si>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</si>
  <si>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</si>
  <si>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</si>
  <si>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</si>
  <si>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</si>
  <si>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</si>
  <si>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</si>
  <si>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</si>
  <si>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</si>
  <si>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</si>
  <si>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</si>
  <si>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</si>
  <si>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</si>
  <si>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</si>
  <si>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</si>
  <si>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</si>
  <si>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</si>
  <si>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</si>
  <si>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</si>
  <si>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</si>
  <si>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</si>
  <si>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</si>
  <si>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</si>
  <si>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</si>
  <si>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</si>
  <si>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</si>
  <si>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</si>
  <si>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</si>
  <si>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</si>
  <si>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</si>
  <si>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</si>
  <si>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</si>
  <si>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</si>
  <si>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</si>
  <si>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</si>
  <si>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</si>
  <si>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</si>
  <si>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</si>
  <si>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</si>
  <si>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</si>
  <si>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</si>
  <si>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</si>
  <si>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</si>
  <si>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</si>
  <si>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</si>
  <si>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</si>
  <si>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</si>
  <si>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</si>
  <si>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</si>
  <si>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</si>
  <si>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</si>
  <si>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</si>
  <si>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</si>
  <si>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</si>
  <si>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</si>
  <si>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</si>
  <si>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</si>
  <si>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</si>
  <si>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</si>
  <si>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</si>
  <si>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</si>
  <si>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</si>
  <si>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</si>
  <si>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</si>
  <si>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</si>
  <si>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</si>
  <si>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</si>
  <si>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</si>
  <si>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</si>
  <si>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</si>
  <si>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</si>
  <si>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</si>
  <si>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</si>
  <si>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</si>
  <si>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</si>
  <si>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</si>
  <si>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</si>
  <si>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</si>
  <si>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</si>
  <si>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</si>
  <si>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</si>
  <si>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</si>
  <si>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</si>
  <si>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</si>
  <si>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</si>
  <si>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</si>
  <si>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</si>
  <si>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</si>
  <si>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</si>
  <si>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</si>
  <si>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</si>
  <si>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</si>
  <si>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</si>
  <si>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</si>
  <si>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</si>
  <si>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</si>
  <si>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</si>
  <si>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</si>
  <si>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</si>
  <si>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</si>
  <si>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</si>
  <si>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</si>
  <si>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</si>
  <si>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</si>
  <si>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</si>
  <si>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</si>
  <si>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</si>
  <si>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</si>
  <si>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</si>
  <si>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</si>
  <si>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</si>
  <si>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</si>
  <si>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</si>
  <si>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</si>
  <si>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</si>
  <si>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</si>
  <si>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</si>
  <si>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</si>
  <si>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</si>
  <si>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</si>
  <si>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</si>
  <si>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</si>
  <si>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</si>
  <si>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</si>
  <si>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</si>
  <si>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</si>
  <si>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</si>
  <si>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</si>
  <si>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</si>
  <si>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</si>
  <si>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</si>
  <si>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</si>
  <si>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</si>
  <si>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</si>
  <si>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</si>
  <si>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</si>
  <si>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</si>
  <si>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</si>
  <si>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</si>
  <si>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</si>
  <si>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</si>
  <si>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</si>
  <si>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</si>
  <si>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</si>
  <si>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</si>
  <si>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</si>
  <si>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</si>
  <si>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</si>
  <si>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</si>
  <si>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</si>
  <si>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</si>
  <si>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</si>
  <si>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</si>
  <si>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</si>
  <si>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</si>
  <si>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</si>
  <si>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</si>
  <si>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</si>
  <si>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</si>
  <si>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</si>
  <si>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</si>
  <si>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</si>
  <si>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</si>
  <si>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</si>
  <si>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</si>
  <si>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</si>
  <si>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</si>
  <si>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</si>
  <si>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</si>
  <si>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</si>
  <si>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</si>
  <si>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</si>
  <si>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</si>
  <si>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</si>
  <si>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</si>
  <si>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</si>
  <si>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</si>
  <si>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</si>
  <si>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</si>
  <si>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</si>
  <si>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</si>
  <si>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</si>
  <si>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</si>
  <si>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</si>
  <si>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</si>
  <si>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</si>
  <si>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</si>
  <si>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</si>
  <si>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</si>
  <si>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</si>
  <si>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</si>
  <si>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</si>
  <si>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</si>
  <si>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</si>
  <si>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</si>
  <si>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</si>
  <si>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</si>
  <si>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</si>
  <si>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</si>
  <si>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</si>
  <si>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</si>
  <si>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</si>
  <si>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</si>
  <si>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</si>
  <si>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</si>
  <si>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</si>
  <si>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</si>
  <si>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</si>
  <si>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</si>
  <si>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</si>
  <si>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</si>
  <si>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</si>
  <si>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</si>
  <si>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</si>
  <si>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</si>
  <si>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</si>
  <si>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</si>
  <si>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</si>
  <si>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</si>
  <si>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</si>
  <si>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</si>
  <si>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</si>
  <si>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</si>
  <si>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</si>
  <si>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</si>
  <si>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</si>
  <si>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</si>
  <si>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</si>
  <si>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</si>
  <si>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</si>
  <si>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</si>
  <si>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</si>
  <si>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</si>
  <si>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</si>
  <si>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</si>
  <si>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</si>
  <si>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</si>
  <si>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</si>
  <si>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</si>
  <si>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</si>
  <si>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</si>
  <si>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</si>
  <si>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</si>
  <si>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</si>
  <si>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</si>
  <si>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</si>
  <si>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</si>
  <si>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</si>
  <si>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</si>
  <si>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</si>
  <si>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</si>
  <si>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</si>
  <si>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</si>
  <si>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</si>
  <si>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</si>
  <si>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</si>
  <si>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</si>
  <si>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</si>
  <si>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</si>
  <si>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</si>
  <si>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</si>
  <si>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</si>
  <si>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</si>
  <si>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</si>
  <si>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</si>
  <si>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</si>
  <si>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</si>
  <si>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</si>
  <si>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</si>
  <si>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</si>
  <si>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</si>
  <si>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</si>
  <si>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</si>
  <si>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</si>
  <si>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</si>
  <si>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</si>
  <si>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</si>
  <si>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</si>
  <si>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</si>
  <si>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</si>
  <si>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</si>
  <si>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</si>
  <si>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</si>
  <si>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</si>
  <si>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</si>
  <si>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</si>
  <si>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</si>
  <si>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</si>
  <si>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</si>
  <si>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</si>
  <si>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</si>
  <si>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</si>
  <si>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</si>
  <si>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</si>
  <si>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</si>
  <si>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</si>
  <si>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</si>
  <si>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</si>
  <si>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</si>
  <si>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</si>
  <si>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</si>
  <si>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</si>
  <si>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</si>
  <si>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</si>
  <si>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</si>
  <si>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</si>
  <si>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</si>
  <si>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</si>
  <si>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</si>
  <si>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</si>
  <si>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</si>
  <si>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</si>
  <si>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</si>
  <si>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</si>
  <si>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</si>
  <si>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</si>
  <si>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</si>
  <si>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</si>
  <si>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</si>
  <si>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</si>
  <si>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</si>
  <si>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</si>
  <si>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</si>
  <si>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</si>
  <si>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</si>
  <si>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</si>
  <si>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</si>
  <si>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</si>
  <si>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</si>
  <si>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</si>
  <si>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</si>
  <si>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</si>
  <si>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</si>
  <si>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</si>
  <si>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</si>
  <si>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</si>
  <si>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</si>
  <si>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</si>
  <si>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</si>
  <si>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</si>
  <si>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</si>
  <si>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</si>
  <si>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</si>
  <si>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</si>
  <si>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</si>
  <si>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</si>
  <si>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</si>
  <si>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</si>
  <si>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</si>
  <si>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</si>
  <si>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</si>
  <si>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</si>
  <si>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</si>
  <si>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</si>
  <si>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</si>
  <si>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</si>
  <si>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</si>
  <si>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</si>
  <si>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</si>
  <si>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</si>
  <si>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</si>
  <si>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</si>
  <si>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</si>
  <si>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</si>
  <si>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</si>
  <si>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</si>
  <si>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</si>
  <si>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</si>
  <si>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</si>
  <si>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</si>
  <si>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</si>
  <si>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</si>
  <si>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</si>
  <si>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</si>
  <si>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</si>
  <si>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</si>
  <si>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</si>
  <si>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</si>
  <si>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</si>
  <si>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</si>
  <si>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</si>
  <si>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</si>
  <si>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</si>
  <si>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</si>
  <si>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</si>
  <si>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</si>
  <si>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</si>
  <si>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</si>
  <si>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</si>
  <si>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</si>
  <si>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</si>
  <si>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</si>
  <si>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</si>
  <si>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</si>
  <si>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</si>
  <si>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</si>
  <si>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</si>
  <si>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</si>
  <si>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</si>
  <si>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</si>
  <si>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</si>
  <si>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</si>
  <si>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</si>
  <si>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</si>
  <si>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</si>
  <si>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</si>
  <si>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</si>
  <si>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</si>
  <si>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</si>
  <si>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</si>
  <si>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</si>
  <si>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</si>
  <si>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</si>
  <si>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</si>
  <si>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</si>
  <si>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</si>
  <si>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</si>
  <si>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</si>
  <si>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</si>
  <si>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</si>
  <si>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</si>
  <si>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</si>
  <si>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</si>
  <si>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</si>
  <si>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</si>
  <si>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</si>
  <si>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</si>
  <si>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</si>
  <si>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</si>
  <si>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</si>
  <si>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</si>
  <si>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</si>
  <si>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</si>
  <si>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</si>
  <si>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</si>
  <si>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</si>
  <si>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</si>
  <si>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</si>
  <si>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</si>
  <si>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</si>
  <si>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</si>
  <si>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</si>
  <si>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</si>
  <si>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</si>
  <si>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</si>
  <si>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</si>
  <si>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</si>
  <si>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</si>
  <si>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</si>
  <si>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</si>
  <si>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</si>
  <si>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</si>
  <si>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</si>
  <si>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</si>
  <si>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</si>
  <si>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</si>
  <si>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</si>
  <si>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</si>
  <si>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</si>
  <si>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</si>
  <si>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</si>
  <si>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</si>
  <si>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</si>
  <si>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</si>
  <si>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</si>
  <si>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</si>
  <si>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</si>
  <si>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</si>
  <si>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</si>
  <si>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</si>
  <si>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</si>
  <si>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</si>
  <si>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</si>
  <si>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</si>
  <si>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</si>
  <si>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</si>
  <si>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</si>
  <si>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</si>
  <si>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</si>
  <si>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</si>
  <si>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</si>
  <si>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</si>
  <si>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</si>
  <si>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</si>
  <si>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</si>
  <si>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</si>
  <si>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</si>
  <si>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</si>
  <si>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</si>
  <si>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</si>
  <si>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</si>
  <si>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</si>
  <si>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</si>
  <si>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</si>
  <si>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</si>
  <si>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</si>
  <si>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</si>
  <si>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</si>
  <si>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</si>
  <si>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</si>
  <si>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</si>
  <si>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</si>
  <si>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</si>
  <si>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</si>
  <si>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</si>
  <si>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</si>
  <si>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</si>
  <si>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</si>
  <si>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</si>
  <si>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</si>
  <si>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</si>
  <si>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</si>
  <si>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</si>
  <si>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</si>
  <si>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</si>
  <si>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</si>
  <si>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</si>
  <si>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</si>
  <si>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</si>
  <si>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</si>
  <si>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</si>
  <si>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</si>
  <si>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</si>
  <si>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</si>
  <si>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</si>
  <si>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</si>
  <si>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</si>
  <si>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</si>
  <si>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</si>
  <si>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</si>
  <si>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</si>
  <si>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</si>
  <si>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</si>
  <si>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</si>
  <si>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</si>
  <si>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</si>
  <si>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</si>
  <si>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</si>
  <si>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</si>
  <si>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</si>
  <si>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</si>
  <si>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</si>
  <si>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</si>
  <si>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</si>
  <si>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</si>
  <si>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</si>
  <si>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</si>
  <si>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</si>
  <si>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</si>
  <si>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</si>
  <si>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</si>
  <si>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</si>
  <si>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</si>
  <si>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</si>
  <si>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</si>
  <si>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</si>
  <si>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</si>
  <si>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</si>
  <si>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</si>
  <si>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</si>
  <si>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</si>
  <si>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</si>
  <si>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</si>
  <si>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</si>
  <si>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</si>
  <si>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</si>
  <si>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</si>
  <si>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</si>
  <si>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</si>
  <si>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</si>
  <si>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</si>
  <si>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</si>
  <si>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</si>
  <si>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</si>
  <si>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</si>
  <si>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</si>
  <si>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</si>
  <si>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</si>
  <si>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</si>
  <si>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</si>
  <si>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</si>
  <si>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</si>
  <si>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</si>
  <si>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</si>
  <si>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</si>
  <si>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</si>
  <si>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</si>
  <si>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</si>
  <si>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</si>
  <si>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</si>
  <si>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</si>
  <si>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</si>
  <si>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</si>
  <si>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</si>
  <si>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</si>
  <si>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</si>
  <si>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</si>
  <si>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</si>
  <si>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</si>
  <si>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</si>
  <si>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</si>
  <si>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</si>
  <si>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</si>
  <si>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</si>
  <si>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</si>
  <si>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</si>
  <si>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</si>
  <si>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</si>
  <si>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</si>
  <si>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</si>
  <si>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</si>
  <si>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</si>
  <si>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</si>
  <si>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</si>
  <si>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</si>
  <si>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</si>
  <si>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</si>
  <si>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</si>
  <si>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</si>
  <si>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</si>
  <si>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</si>
  <si>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</si>
  <si>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</si>
  <si>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</si>
  <si>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</si>
  <si>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</si>
  <si>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</si>
  <si>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</si>
  <si>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</si>
  <si>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</si>
  <si>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</si>
  <si>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</si>
  <si>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</si>
  <si>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</si>
  <si>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</si>
  <si>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</si>
  <si>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</si>
  <si>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</si>
  <si>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</si>
  <si>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</si>
  <si>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</si>
  <si>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</si>
  <si>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</si>
  <si>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</si>
  <si>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</si>
  <si>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</si>
  <si>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</si>
  <si>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</si>
  <si>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</si>
  <si>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</si>
  <si>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</si>
  <si>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</si>
  <si>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</si>
  <si>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</si>
  <si>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</si>
  <si>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</si>
  <si>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</si>
  <si>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</si>
  <si>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</si>
  <si>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</si>
  <si>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</si>
  <si>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</si>
  <si>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</si>
  <si>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</si>
  <si>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</si>
  <si>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</si>
  <si>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</si>
  <si>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</si>
  <si>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</si>
  <si>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</si>
  <si>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</si>
  <si>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</si>
  <si>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</si>
  <si>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</si>
  <si>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</si>
  <si>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</si>
  <si>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</si>
  <si>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</si>
  <si>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</si>
  <si>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</si>
  <si>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</si>
  <si>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</si>
  <si>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</si>
  <si>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</si>
  <si>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</si>
  <si>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</si>
  <si>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</si>
  <si>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</si>
  <si>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</si>
  <si>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</si>
  <si>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</si>
  <si>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</si>
  <si>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</si>
  <si>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</si>
  <si>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</si>
  <si>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</si>
  <si>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</si>
  <si>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</si>
  <si>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</si>
  <si>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</si>
  <si>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</si>
  <si>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</si>
  <si>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</si>
  <si>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</si>
  <si>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</si>
  <si>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</si>
  <si>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</si>
  <si>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</si>
  <si>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</si>
  <si>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</si>
  <si>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</si>
  <si>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</si>
  <si>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</si>
  <si>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</si>
  <si>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</si>
  <si>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</si>
  <si>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</si>
  <si>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</si>
  <si>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</si>
  <si>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</si>
  <si>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</si>
  <si>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</si>
  <si>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</si>
  <si>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</si>
  <si>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</si>
  <si>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</si>
  <si>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</si>
  <si>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</si>
  <si>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</si>
  <si>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</si>
  <si>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</si>
  <si>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</si>
  <si>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</si>
  <si>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</si>
  <si>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</si>
  <si>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</si>
  <si>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</si>
  <si>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</si>
  <si>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</si>
  <si>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</si>
  <si>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</si>
  <si>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</si>
  <si>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</si>
  <si>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</si>
  <si>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</si>
  <si>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</si>
  <si>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</si>
  <si>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</si>
  <si>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</si>
  <si>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</si>
  <si>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</si>
  <si>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</si>
  <si>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</si>
  <si>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</si>
  <si>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</si>
  <si>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</si>
  <si>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</si>
  <si>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</si>
  <si>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</si>
  <si>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</si>
  <si>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</si>
  <si>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</si>
  <si>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</si>
  <si>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</si>
  <si>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</si>
  <si>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</si>
  <si>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</si>
  <si>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</si>
  <si>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</si>
  <si>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</si>
  <si>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</si>
  <si>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</si>
  <si>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</si>
  <si>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</si>
  <si>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</si>
  <si>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</si>
  <si>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</si>
  <si>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</si>
  <si>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</si>
  <si>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</si>
  <si>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</si>
  <si>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</si>
  <si>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</si>
  <si>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</si>
  <si>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</si>
  <si>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</si>
  <si>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</si>
  <si>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</si>
  <si>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</si>
  <si>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</si>
  <si>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</si>
  <si>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</si>
  <si>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</si>
  <si>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</si>
  <si>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</si>
  <si>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</si>
  <si>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</si>
  <si>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</si>
  <si>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</si>
  <si>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</si>
  <si>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</si>
  <si>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</si>
  <si>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</si>
  <si>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</si>
  <si>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</si>
  <si>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</si>
  <si>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</si>
  <si>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</si>
  <si>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</si>
  <si>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</si>
  <si>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</si>
  <si>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</si>
  <si>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</si>
  <si>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</si>
  <si>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</si>
  <si>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</si>
  <si>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</si>
  <si>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</si>
  <si>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</si>
  <si>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</si>
  <si>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</si>
  <si>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</si>
  <si>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</si>
  <si>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</si>
  <si>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</si>
  <si>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</si>
  <si>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</si>
  <si>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</si>
  <si>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</si>
  <si>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</si>
  <si>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</si>
  <si>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</si>
  <si>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</si>
  <si>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</si>
  <si>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</si>
  <si>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</si>
  <si>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</si>
  <si>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</si>
  <si>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</si>
  <si>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</si>
  <si>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</si>
  <si>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</si>
  <si>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</si>
  <si>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</si>
  <si>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</si>
  <si>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</si>
  <si>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</si>
  <si>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</si>
  <si>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</si>
  <si>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</si>
  <si>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</si>
  <si>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</si>
  <si>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</si>
  <si>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</si>
  <si>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</si>
  <si>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</si>
  <si>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</si>
  <si>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</si>
  <si>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</si>
  <si>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</si>
  <si>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</si>
  <si>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</si>
  <si>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</si>
  <si>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</si>
  <si>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</si>
  <si>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</si>
  <si>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</si>
  <si>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</si>
  <si>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</si>
  <si>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</si>
  <si>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</si>
  <si>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</si>
  <si>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</si>
  <si>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</si>
  <si>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</si>
  <si>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</si>
  <si>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</si>
  <si>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</si>
  <si>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</si>
  <si>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</si>
  <si>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</si>
  <si>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</si>
  <si>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</si>
  <si>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</si>
  <si>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</si>
  <si>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</si>
  <si>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</si>
  <si>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</si>
  <si>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</si>
  <si>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</si>
  <si>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</si>
  <si>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</si>
  <si>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</si>
  <si>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</si>
  <si>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</si>
  <si>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</si>
  <si>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</si>
  <si>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</si>
  <si>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</si>
  <si>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</si>
  <si>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</si>
  <si>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</si>
  <si>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</si>
  <si>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</si>
  <si>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</si>
  <si>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</si>
  <si>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</si>
  <si>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</si>
  <si>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</si>
  <si>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</si>
  <si>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</si>
  <si>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</si>
  <si>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</si>
  <si>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</si>
  <si>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</si>
  <si>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</si>
  <si>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</si>
  <si>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</si>
  <si>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</si>
  <si>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</si>
  <si>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</si>
  <si>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</si>
  <si>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</si>
  <si>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</si>
  <si>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</si>
  <si>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</si>
  <si>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</si>
  <si>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</si>
  <si>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</si>
  <si>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</si>
  <si>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</si>
  <si>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</si>
  <si>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</si>
  <si>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</si>
  <si>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</si>
  <si>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</si>
  <si>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</si>
  <si>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</si>
  <si>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</si>
  <si>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</si>
  <si>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</si>
  <si>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</si>
  <si>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</si>
  <si>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</si>
  <si>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</si>
  <si>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</si>
  <si>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</si>
  <si>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</si>
  <si>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</si>
  <si>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</si>
  <si>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</si>
  <si>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</si>
  <si>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</si>
  <si>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</si>
  <si>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</si>
  <si>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</si>
  <si>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</si>
  <si>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</si>
  <si>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</si>
  <si>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</si>
  <si>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</si>
  <si>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</si>
  <si>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</si>
  <si>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</si>
  <si>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</si>
  <si>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</si>
  <si>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</si>
  <si>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</si>
  <si>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</si>
  <si>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</si>
  <si>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</si>
  <si>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</si>
  <si>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</si>
  <si>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</si>
  <si>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</si>
  <si>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</si>
  <si>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</si>
  <si>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</si>
  <si>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</si>
  <si>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</si>
  <si>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</si>
  <si>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</si>
  <si>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</si>
  <si>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</si>
  <si>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</si>
  <si>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</si>
  <si>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</si>
  <si>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</si>
  <si>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</si>
  <si>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</si>
  <si>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</si>
  <si>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</si>
  <si>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</si>
  <si>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</si>
  <si>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</si>
  <si>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</si>
  <si>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</si>
  <si>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</si>
  <si>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</si>
  <si>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</si>
  <si>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</si>
  <si>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</si>
  <si>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</si>
  <si>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</si>
  <si>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</si>
  <si>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</si>
  <si>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</si>
  <si>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</si>
  <si>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</si>
  <si>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</si>
  <si>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</si>
  <si>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</si>
  <si>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</si>
  <si>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</si>
  <si>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</si>
  <si>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</si>
  <si>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</si>
  <si>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</si>
  <si>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</si>
  <si>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</si>
  <si>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</si>
  <si>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</si>
  <si>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</si>
  <si>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</si>
  <si>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</si>
  <si>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</si>
  <si>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</si>
  <si>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</si>
  <si>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</si>
  <si>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</si>
  <si>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</si>
  <si>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</si>
  <si>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</si>
  <si>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</si>
  <si>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</si>
  <si>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</si>
  <si>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</si>
  <si>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</si>
  <si>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</si>
  <si>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</si>
  <si>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</si>
  <si>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</si>
  <si>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</si>
  <si>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</si>
  <si>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</si>
  <si>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</si>
  <si>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</si>
  <si>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</si>
  <si>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</si>
  <si>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</si>
  <si>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</si>
  <si>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</si>
  <si>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</si>
  <si>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</si>
  <si>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</si>
  <si>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</si>
  <si>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</si>
  <si>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</si>
  <si>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</si>
  <si>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</si>
  <si>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</si>
  <si>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</si>
  <si>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</si>
  <si>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</si>
  <si>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</si>
  <si>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</si>
  <si>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</si>
  <si>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</si>
  <si>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</si>
  <si>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</si>
  <si>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</si>
  <si>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</si>
  <si>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</si>
  <si>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</si>
  <si>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</si>
  <si>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</si>
  <si>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</si>
  <si>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</si>
  <si>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</si>
  <si>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</si>
  <si>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</si>
  <si>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</si>
  <si>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</si>
  <si>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</si>
  <si>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</si>
  <si>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</si>
  <si>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</si>
  <si>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</si>
  <si>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</si>
  <si>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</si>
  <si>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</si>
  <si>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</si>
  <si>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</si>
  <si>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</si>
  <si>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</si>
  <si>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</si>
  <si>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</si>
  <si>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</si>
  <si>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</si>
  <si>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</si>
  <si>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</si>
  <si>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</si>
  <si>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</si>
  <si>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</si>
  <si>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</si>
  <si>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</si>
  <si>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</si>
  <si>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</si>
  <si>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</si>
  <si>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</si>
  <si>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</si>
  <si>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</si>
  <si>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</si>
  <si>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</si>
  <si>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</si>
  <si>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</si>
  <si>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</si>
  <si>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</si>
  <si>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</si>
  <si>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</si>
  <si>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</si>
  <si>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</si>
  <si>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</si>
  <si>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</si>
  <si>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</si>
  <si>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</si>
  <si>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</si>
  <si>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</si>
  <si>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</si>
  <si>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</si>
  <si>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</si>
  <si>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</si>
  <si>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</si>
  <si>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</si>
  <si>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</si>
  <si>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</si>
  <si>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</si>
  <si>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</si>
  <si>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</si>
  <si>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</si>
  <si>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</si>
  <si>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</si>
  <si>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</si>
  <si>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</si>
  <si>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</si>
  <si>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</si>
  <si>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</si>
  <si>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</si>
  <si>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</si>
  <si>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</si>
  <si>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</si>
  <si>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</si>
  <si>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</si>
  <si>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</si>
  <si>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</si>
  <si>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</si>
  <si>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</si>
  <si>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</si>
  <si>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</si>
  <si>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</si>
  <si>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</si>
  <si>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</si>
  <si>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</si>
  <si>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</si>
  <si>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</si>
  <si>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</si>
  <si>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</si>
  <si>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</si>
  <si>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</si>
  <si>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</si>
  <si>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</si>
  <si>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</si>
  <si>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</si>
  <si>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</si>
  <si>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</si>
  <si>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</si>
  <si>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</si>
  <si>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</si>
  <si>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</si>
  <si>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</si>
  <si>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</si>
  <si>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</si>
  <si>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</si>
  <si>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</si>
  <si>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</si>
  <si>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</si>
  <si>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</si>
  <si>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</si>
  <si>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</si>
  <si>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</si>
  <si>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</si>
  <si>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</si>
  <si>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</si>
  <si>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</si>
  <si>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</si>
  <si>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</si>
  <si>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</si>
  <si>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</si>
  <si>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</si>
  <si>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</si>
  <si>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</si>
  <si>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</si>
  <si>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</si>
  <si>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</si>
  <si>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</si>
  <si>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</si>
  <si>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</si>
  <si>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</si>
  <si>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</si>
  <si>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</si>
  <si>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</si>
  <si>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</si>
  <si>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</si>
  <si>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</si>
  <si>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</si>
  <si>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</si>
  <si>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</si>
  <si>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</si>
  <si>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</si>
  <si>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</si>
  <si>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</si>
  <si>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</si>
  <si>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</si>
  <si>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</si>
  <si>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</si>
  <si>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</si>
  <si>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</si>
  <si>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</si>
  <si>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</si>
  <si>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</si>
  <si>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</si>
  <si>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</si>
  <si>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</si>
  <si>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</si>
  <si>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</si>
  <si>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</si>
  <si>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</si>
  <si>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</si>
  <si>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</si>
  <si>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</si>
  <si>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</si>
  <si>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</si>
  <si>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</si>
  <si>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</si>
  <si>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</si>
  <si>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</si>
  <si>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</si>
  <si>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</si>
  <si>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</si>
  <si>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</si>
  <si>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</si>
  <si>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</si>
  <si>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</si>
  <si>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</si>
  <si>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</si>
  <si>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</si>
  <si>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</si>
  <si>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</si>
  <si>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</si>
  <si>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</si>
  <si>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</si>
  <si>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</si>
  <si>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</si>
  <si>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</si>
  <si>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</si>
  <si>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</si>
  <si>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</si>
  <si>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</si>
  <si>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</si>
  <si>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</si>
  <si>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</si>
  <si>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</si>
  <si>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</si>
  <si>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</si>
  <si>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</si>
  <si>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</si>
  <si>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</si>
  <si>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</si>
  <si>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</si>
  <si>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</si>
  <si>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</si>
  <si>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</si>
  <si>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</si>
  <si>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</si>
  <si>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</si>
  <si>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</si>
  <si>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</si>
  <si>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</si>
  <si>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</si>
  <si>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</si>
  <si>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</si>
  <si>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</si>
  <si>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</si>
  <si>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</si>
  <si>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</si>
  <si>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</si>
  <si>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</si>
  <si>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</si>
  <si>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</si>
  <si>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</si>
  <si>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</si>
  <si>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</si>
  <si>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</si>
  <si>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</si>
  <si>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</si>
  <si>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</si>
  <si>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</si>
  <si>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</si>
  <si>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</si>
  <si>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</si>
  <si>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</si>
  <si>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</si>
  <si>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</si>
  <si>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</si>
  <si>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</si>
  <si>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</si>
  <si>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</si>
  <si>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</si>
  <si>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</si>
  <si>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</si>
  <si>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</si>
  <si>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</si>
  <si>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</si>
  <si>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</si>
  <si>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</si>
  <si>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</si>
  <si>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</si>
  <si>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</si>
  <si>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</si>
  <si>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</si>
  <si>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</si>
  <si>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</si>
  <si>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</si>
  <si>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</si>
  <si>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</si>
  <si>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</si>
  <si>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</si>
  <si>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</si>
  <si>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</si>
  <si>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</si>
  <si>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</si>
  <si>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</si>
  <si>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</si>
  <si>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</si>
  <si>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</si>
  <si>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</si>
  <si>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</si>
  <si>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</si>
  <si>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</si>
  <si>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</si>
  <si>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</si>
  <si>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</si>
  <si>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</si>
  <si>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</si>
  <si>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</si>
  <si>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</si>
  <si>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</si>
  <si>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</si>
  <si>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</si>
  <si>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</si>
  <si>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</si>
  <si>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</si>
  <si>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</si>
  <si>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</si>
  <si>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</si>
  <si>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</si>
  <si>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</si>
  <si>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</si>
  <si>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</si>
  <si>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</si>
  <si>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</si>
  <si>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</si>
  <si>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</si>
  <si>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</si>
  <si>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</si>
  <si>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</si>
  <si>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</si>
  <si>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</si>
  <si>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</si>
  <si>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</si>
  <si>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</si>
  <si>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</si>
  <si>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</si>
  <si>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</si>
  <si>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</si>
  <si>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</si>
  <si>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</si>
  <si>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</si>
  <si>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</si>
  <si>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</si>
  <si>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</si>
  <si>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</si>
  <si>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</si>
  <si>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</si>
  <si>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</si>
  <si>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</si>
  <si>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</si>
  <si>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</si>
  <si>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</si>
  <si>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</si>
  <si>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</si>
  <si>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</si>
  <si>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</si>
  <si>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</si>
  <si>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</si>
  <si>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</si>
  <si>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</si>
  <si>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</si>
  <si>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</si>
  <si>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</si>
  <si>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</si>
  <si>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</si>
  <si>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</si>
  <si>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</si>
  <si>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</si>
  <si>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</si>
  <si>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</si>
  <si>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</si>
  <si>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</si>
  <si>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</si>
  <si>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</si>
  <si>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</si>
  <si>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</si>
  <si>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</si>
  <si>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</si>
  <si>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</si>
  <si>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</si>
  <si>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</si>
  <si>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</si>
  <si>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</si>
  <si>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</si>
  <si>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</si>
  <si>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</si>
  <si>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</si>
  <si>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</si>
  <si>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</si>
  <si>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</si>
  <si>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</si>
  <si>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</si>
  <si>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</si>
  <si>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</si>
  <si>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</si>
  <si>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</si>
  <si>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</si>
  <si>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</si>
  <si>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</si>
  <si>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</si>
  <si>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</si>
  <si>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</si>
  <si>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</si>
  <si>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</si>
  <si>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</si>
  <si>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</si>
  <si>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</si>
  <si>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</si>
  <si>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</si>
  <si>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</si>
  <si>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</si>
  <si>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</si>
  <si>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</si>
  <si>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</si>
  <si>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</si>
  <si>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</si>
  <si>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</si>
  <si>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</si>
  <si>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</si>
  <si>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</si>
  <si>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</si>
  <si>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</si>
  <si>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</si>
  <si>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</si>
  <si>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</si>
  <si>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</si>
  <si>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</si>
  <si>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</si>
  <si>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</si>
  <si>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</si>
  <si>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</si>
  <si>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</si>
  <si>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</si>
  <si>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</si>
  <si>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</si>
  <si>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</si>
  <si>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</si>
  <si>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</si>
  <si>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</si>
  <si>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</si>
  <si>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</si>
  <si>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</si>
  <si>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</si>
  <si>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</si>
  <si>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</si>
  <si>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</si>
  <si>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</si>
  <si>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</si>
  <si>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</si>
  <si>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</si>
  <si>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</si>
  <si>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</si>
  <si>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</si>
  <si>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</si>
  <si>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</si>
  <si>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</si>
  <si>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</si>
  <si>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</si>
  <si>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</si>
  <si>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</si>
  <si>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</si>
  <si>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</si>
  <si>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</si>
  <si>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</si>
  <si>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</si>
  <si>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</si>
  <si>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</si>
  <si>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</si>
  <si>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</si>
  <si>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</si>
  <si>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</si>
  <si>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</si>
  <si>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</si>
  <si>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</si>
  <si>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</si>
  <si>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</si>
  <si>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</si>
  <si>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</si>
  <si>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</si>
  <si>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</si>
  <si>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</si>
  <si>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</si>
  <si>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</si>
  <si>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</si>
  <si>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</si>
  <si>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</si>
  <si>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</si>
  <si>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</si>
  <si>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</si>
  <si>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</si>
  <si>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</si>
  <si>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</si>
  <si>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</si>
  <si>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</si>
  <si>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</si>
  <si>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</si>
  <si>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</si>
  <si>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</si>
  <si>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</si>
  <si>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</si>
  <si>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</si>
  <si>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</si>
  <si>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</si>
  <si>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</si>
  <si>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</si>
  <si>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</si>
  <si>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</si>
  <si>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</si>
  <si>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</si>
  <si>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</si>
  <si>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</si>
  <si>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</si>
  <si>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</si>
  <si>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</si>
  <si>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</si>
  <si>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</si>
  <si>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</si>
  <si>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</si>
  <si>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</si>
  <si>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</si>
  <si>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</si>
  <si>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</si>
  <si>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</si>
  <si>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</si>
  <si>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</si>
  <si>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</si>
  <si>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</si>
  <si>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</si>
  <si>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</si>
  <si>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</si>
  <si>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</si>
  <si>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</si>
  <si>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</si>
  <si>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</si>
  <si>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</si>
  <si>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</si>
  <si>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</si>
  <si>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</si>
  <si>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</si>
  <si>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</si>
  <si>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</si>
  <si>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</si>
  <si>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</si>
  <si>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</si>
  <si>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</si>
  <si>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</si>
  <si>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</si>
  <si>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</si>
  <si>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</si>
  <si>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</si>
  <si>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</si>
  <si>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</si>
  <si>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</si>
  <si>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</si>
  <si>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</si>
  <si>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</si>
  <si>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</si>
  <si>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</si>
  <si>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</si>
  <si>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</si>
  <si>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</si>
  <si>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</si>
  <si>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</si>
  <si>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</si>
  <si>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</si>
  <si>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</si>
  <si>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</si>
  <si>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</si>
  <si>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</si>
  <si>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</si>
  <si>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</si>
  <si>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</si>
  <si>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</si>
  <si>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</si>
  <si>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</si>
  <si>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</si>
  <si>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</si>
  <si>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</si>
  <si>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</si>
  <si>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</si>
  <si>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</si>
  <si>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</si>
  <si>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</si>
  <si>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</si>
  <si>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</si>
  <si>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</si>
  <si>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</si>
  <si>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</si>
  <si>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</si>
  <si>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</si>
  <si>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</si>
  <si>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</si>
  <si>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</si>
  <si>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</si>
  <si>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</si>
  <si>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</si>
  <si>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</si>
  <si>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</si>
  <si>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</si>
  <si>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</si>
  <si>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</si>
  <si>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</si>
  <si>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</si>
  <si>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</si>
  <si>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</si>
  <si>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</si>
  <si>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</si>
  <si>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</si>
  <si>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</si>
  <si>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</si>
  <si>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</si>
  <si>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</si>
  <si>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</si>
  <si>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</si>
  <si>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</si>
  <si>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</si>
  <si>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</si>
  <si>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</si>
  <si>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</si>
  <si>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</si>
  <si>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</si>
  <si>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</si>
  <si>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</si>
  <si>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</si>
  <si>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</si>
  <si>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</si>
  <si>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</si>
  <si>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</si>
  <si>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</si>
  <si>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</si>
  <si>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</si>
  <si>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</si>
  <si>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</si>
  <si>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</si>
  <si>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</si>
  <si>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</si>
  <si>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</si>
  <si>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</si>
  <si>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</si>
  <si>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</si>
  <si>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</si>
  <si>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</si>
  <si>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</si>
  <si>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</si>
  <si>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</si>
  <si>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</si>
  <si>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</si>
  <si>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</si>
  <si>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</si>
  <si>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</si>
  <si>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</si>
  <si>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</si>
  <si>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</si>
  <si>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</si>
  <si>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</si>
  <si>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</si>
  <si>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</si>
  <si>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</si>
  <si>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</si>
  <si>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</si>
  <si>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</si>
  <si>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</si>
  <si>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</si>
  <si>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</si>
  <si>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</si>
  <si>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</si>
  <si>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</si>
  <si>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</si>
  <si>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</si>
  <si>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</si>
  <si>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</si>
  <si>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</si>
  <si>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</si>
  <si>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</si>
  <si>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</si>
  <si>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</si>
  <si>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</si>
  <si>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</si>
  <si>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</si>
  <si>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</si>
  <si>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</si>
  <si>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</si>
  <si>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</si>
  <si>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</si>
  <si>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</si>
  <si>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</si>
  <si>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</si>
  <si>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</si>
  <si>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</si>
  <si>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</si>
  <si>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</si>
  <si>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</si>
  <si>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</si>
  <si>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</si>
  <si>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</si>
  <si>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</si>
  <si>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</si>
  <si>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</si>
  <si>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</si>
  <si>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</si>
  <si>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</si>
  <si>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</si>
  <si>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</si>
  <si>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</si>
  <si>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</si>
  <si>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</si>
  <si>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</si>
  <si>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</si>
  <si>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</si>
  <si>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</si>
  <si>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</si>
  <si>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</si>
  <si>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</si>
  <si>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</si>
  <si>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</si>
  <si>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</si>
  <si>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</si>
  <si>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</si>
  <si>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</si>
  <si>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</si>
  <si>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</si>
  <si>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</si>
  <si>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</si>
  <si>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</si>
  <si>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</si>
  <si>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</si>
  <si>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</si>
  <si>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</si>
  <si>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</si>
  <si>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</si>
  <si>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</si>
  <si>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</si>
  <si>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</si>
  <si>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</si>
  <si>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</si>
  <si>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</si>
  <si>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</si>
  <si>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</si>
  <si>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</si>
  <si>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</si>
  <si>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</si>
  <si>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</si>
  <si>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</si>
  <si>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</si>
  <si>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</si>
  <si>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</si>
  <si>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</si>
  <si>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</si>
  <si>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</si>
  <si>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</si>
  <si>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</si>
  <si>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</si>
  <si>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</si>
  <si>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</si>
  <si>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</si>
  <si>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</si>
  <si>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</si>
  <si>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</si>
  <si>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</si>
  <si>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</si>
  <si>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</si>
  <si>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</si>
  <si>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</si>
  <si>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</si>
  <si>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</si>
  <si>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</si>
  <si>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</si>
  <si>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</si>
  <si>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</si>
  <si>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</si>
  <si>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</si>
  <si>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</si>
  <si>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</si>
  <si>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</si>
  <si>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</si>
  <si>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</si>
  <si>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</si>
  <si>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</si>
  <si>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</si>
  <si>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</si>
  <si>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</si>
  <si>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</si>
  <si>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</si>
  <si>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</si>
  <si>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</si>
  <si>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</si>
  <si>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</si>
  <si>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</si>
  <si>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</si>
  <si>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</si>
  <si>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</si>
  <si>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</si>
  <si>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</si>
  <si>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</si>
  <si>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</si>
  <si>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</si>
  <si>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</si>
  <si>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</si>
  <si>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</si>
  <si>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</si>
  <si>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</si>
  <si>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</si>
  <si>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</si>
  <si>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</si>
  <si>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</si>
  <si>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</si>
  <si>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</si>
  <si>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</si>
  <si>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</si>
  <si>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</si>
  <si>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</si>
  <si>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</si>
  <si>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</si>
  <si>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</si>
  <si>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</si>
  <si>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</si>
  <si>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</si>
  <si>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</si>
  <si>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</si>
  <si>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</si>
  <si>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</si>
  <si>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</si>
  <si>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</si>
  <si>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</si>
  <si>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</si>
  <si>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</si>
  <si>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</si>
  <si>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</si>
  <si>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</si>
  <si>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</si>
  <si>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</si>
  <si>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</si>
  <si>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</si>
  <si>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</si>
  <si>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</si>
  <si>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</si>
  <si>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</si>
  <si>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</si>
  <si>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</si>
  <si>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</si>
  <si>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</si>
  <si>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</si>
  <si>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</si>
  <si>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</si>
  <si>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</si>
  <si>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</si>
  <si>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</si>
  <si>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</si>
  <si>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</si>
  <si>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</si>
  <si>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</si>
  <si>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</si>
  <si>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</si>
  <si>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</si>
  <si>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</si>
  <si>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</si>
  <si>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</si>
  <si>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</si>
  <si>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</si>
  <si>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</si>
  <si>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</si>
  <si>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</si>
  <si>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</si>
  <si>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</si>
  <si>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</si>
  <si>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</si>
  <si>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</si>
  <si>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</si>
  <si>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</si>
  <si>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</si>
  <si>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</si>
  <si>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</si>
  <si>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</si>
  <si>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</si>
  <si>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</si>
  <si>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</si>
  <si>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</si>
  <si>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</si>
  <si>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</si>
  <si>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</si>
  <si>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</si>
  <si>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</si>
  <si>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</si>
  <si>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</si>
  <si>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</si>
  <si>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</si>
  <si>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</si>
  <si>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</si>
  <si>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</si>
  <si>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</si>
  <si>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</si>
  <si>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</si>
  <si>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</si>
  <si>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</si>
  <si>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</si>
  <si>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</si>
  <si>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</si>
  <si>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</si>
  <si>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</si>
  <si>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</si>
  <si>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</si>
  <si>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</si>
  <si>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</si>
  <si>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</si>
  <si>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</si>
  <si>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</si>
  <si>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</si>
  <si>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</si>
  <si>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</si>
  <si>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</si>
  <si>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</si>
  <si>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</si>
  <si>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</si>
  <si>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</si>
  <si>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</si>
  <si>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</si>
  <si>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</si>
  <si>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</si>
  <si>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</si>
  <si>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</si>
  <si>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</si>
  <si>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</si>
  <si>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</si>
  <si>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</si>
  <si>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</si>
  <si>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</si>
  <si>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</si>
  <si>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</si>
  <si>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</si>
  <si>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</si>
  <si>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</si>
  <si>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</si>
  <si>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</si>
  <si>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</si>
  <si>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</si>
  <si>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</si>
  <si>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</si>
  <si>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</si>
  <si>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</si>
  <si>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</si>
  <si>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</si>
  <si>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</si>
  <si>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</si>
  <si>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</si>
  <si>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</si>
  <si>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</si>
  <si>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</si>
  <si>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</si>
  <si>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</si>
  <si>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</si>
  <si>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</si>
  <si>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</si>
  <si>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</si>
  <si>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</si>
  <si>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</si>
  <si>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</si>
  <si>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</si>
  <si>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</si>
  <si>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</si>
  <si>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</si>
  <si>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</si>
  <si>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</si>
  <si>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</si>
  <si>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</si>
  <si>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</si>
  <si>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</si>
  <si>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</si>
  <si>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</si>
  <si>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</si>
  <si>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</si>
  <si>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</si>
  <si>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</si>
  <si>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</si>
  <si>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</si>
  <si>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</si>
  <si>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</si>
  <si>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</si>
  <si>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</si>
  <si>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</si>
  <si>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</si>
  <si>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</si>
  <si>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</si>
  <si>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</si>
  <si>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</si>
  <si>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</si>
  <si>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</si>
  <si>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</si>
  <si>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</si>
  <si>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</si>
  <si>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</si>
  <si>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</si>
  <si>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</si>
  <si>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</si>
  <si>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</si>
  <si>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</si>
  <si>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</si>
  <si>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</si>
  <si>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</si>
  <si>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</si>
  <si>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</si>
  <si>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</si>
  <si>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</si>
  <si>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</si>
  <si>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</si>
  <si>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</si>
  <si>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</si>
  <si>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</si>
  <si>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</si>
  <si>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</si>
  <si>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</si>
  <si>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</si>
  <si>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</si>
  <si>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</si>
  <si>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</si>
  <si>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</si>
  <si>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</si>
  <si>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</si>
  <si>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</si>
  <si>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</si>
  <si>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</si>
  <si>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</si>
  <si>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</si>
  <si>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</si>
  <si>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</si>
  <si>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</si>
  <si>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</si>
  <si>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</si>
  <si>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</si>
  <si>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</si>
  <si>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</si>
  <si>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</si>
  <si>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</si>
  <si>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</si>
  <si>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</si>
  <si>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</si>
  <si>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</si>
  <si>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</si>
  <si>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</si>
  <si>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</si>
  <si>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</si>
  <si>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</si>
  <si>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</si>
  <si>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</si>
  <si>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</si>
  <si>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</si>
  <si>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</si>
  <si>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</si>
  <si>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</si>
  <si>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</si>
  <si>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</si>
  <si>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</si>
  <si>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</si>
  <si>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</si>
  <si>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</si>
  <si>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</si>
  <si>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</si>
  <si>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</si>
  <si>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</si>
  <si>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</si>
  <si>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</si>
  <si>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</si>
  <si>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</si>
  <si>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</si>
  <si>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</si>
  <si>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</si>
  <si>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</si>
  <si>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</si>
  <si>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</si>
  <si>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</si>
  <si>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</si>
  <si>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</si>
  <si>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</si>
  <si>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</si>
  <si>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</si>
  <si>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</si>
  <si>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</si>
  <si>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</si>
  <si>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</si>
  <si>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</si>
  <si>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</si>
  <si>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</si>
  <si>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</si>
  <si>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</si>
  <si>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</si>
  <si>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</si>
  <si>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</si>
  <si>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</si>
  <si>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</si>
  <si>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</si>
  <si>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</si>
  <si>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</si>
  <si>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</si>
  <si>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</si>
  <si>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</si>
  <si>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</si>
  <si>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</si>
  <si>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</si>
  <si>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</si>
  <si>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</si>
  <si>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</si>
  <si>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</si>
  <si>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</si>
  <si>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</si>
  <si>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</si>
  <si>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</si>
  <si>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</si>
  <si>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</si>
  <si>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</si>
  <si>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</si>
  <si>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</si>
  <si>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</si>
  <si>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</si>
  <si>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</si>
  <si>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</si>
  <si>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</si>
  <si>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</si>
  <si>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</si>
  <si>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</si>
  <si>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</si>
  <si>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</si>
  <si>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</si>
  <si>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</si>
  <si>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</si>
  <si>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</si>
  <si>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</si>
  <si>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</si>
  <si>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</si>
  <si>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</si>
  <si>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</si>
  <si>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</si>
  <si>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</si>
  <si>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</si>
  <si>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</si>
  <si>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</si>
  <si>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</si>
  <si>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</si>
  <si>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</si>
  <si>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</si>
  <si>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</si>
  <si>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</si>
  <si>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</si>
  <si>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</si>
  <si>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</si>
  <si>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</si>
  <si>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</si>
  <si>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</si>
  <si>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</si>
  <si>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</si>
  <si>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</si>
  <si>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</si>
  <si>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</si>
  <si>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</si>
  <si>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</si>
  <si>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</si>
  <si>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</si>
  <si>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</si>
  <si>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</si>
  <si>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</si>
  <si>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</si>
  <si>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</si>
  <si>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</si>
  <si>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</si>
  <si>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</si>
  <si>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</si>
  <si>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</si>
  <si>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</si>
  <si>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</si>
  <si>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</si>
  <si>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</si>
  <si>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</si>
  <si>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</si>
  <si>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</si>
  <si>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</si>
  <si>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</si>
  <si>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</si>
  <si>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</si>
  <si>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</si>
  <si>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</si>
  <si>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</si>
  <si>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</si>
  <si>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</si>
  <si>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</si>
  <si>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</si>
  <si>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</si>
  <si>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</si>
  <si>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</si>
  <si>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</si>
  <si>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</si>
  <si>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</si>
  <si>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</si>
  <si>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</si>
  <si>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</si>
  <si>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</si>
  <si>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</si>
  <si>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</si>
  <si>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</si>
  <si>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</si>
  <si>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</si>
  <si>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</si>
  <si>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</si>
  <si>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</si>
  <si>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</si>
  <si>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</si>
  <si>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</si>
  <si>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</si>
  <si>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</si>
  <si>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</si>
  <si>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</si>
  <si>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</si>
  <si>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</si>
  <si>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</si>
  <si>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</si>
  <si>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</si>
  <si>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</si>
  <si>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</si>
  <si>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</si>
  <si>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</si>
  <si>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</si>
  <si>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</si>
  <si>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</si>
  <si>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</si>
  <si>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</si>
  <si>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</si>
  <si>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</si>
  <si>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</si>
  <si>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</si>
  <si>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</si>
  <si>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</si>
  <si>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</si>
  <si>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</si>
  <si>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</si>
  <si>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</si>
  <si>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</si>
  <si>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</si>
  <si>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</si>
  <si>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</si>
  <si>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</si>
  <si>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</si>
  <si>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</si>
  <si>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</si>
  <si>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</si>
  <si>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</si>
  <si>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</si>
  <si>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</si>
  <si>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</si>
  <si>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</si>
  <si>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</si>
  <si>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</si>
  <si>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</si>
  <si>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</si>
  <si>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</si>
  <si>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</si>
  <si>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</si>
  <si>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</si>
  <si>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</si>
  <si>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</si>
  <si>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</si>
  <si>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</si>
  <si>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</si>
  <si>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</si>
  <si>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</si>
  <si>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</si>
  <si>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</si>
  <si>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</si>
  <si>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</si>
  <si>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</si>
  <si>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</si>
  <si>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</si>
  <si>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</si>
  <si>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</si>
  <si>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</si>
  <si>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</si>
  <si>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</si>
  <si>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</si>
  <si>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</si>
  <si>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</si>
  <si>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</si>
  <si>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</si>
  <si>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</si>
  <si>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</si>
  <si>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</si>
  <si>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</si>
  <si>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</si>
  <si>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</si>
  <si>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</si>
  <si>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</si>
  <si>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</si>
  <si>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</si>
  <si>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</si>
  <si>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</si>
  <si>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</si>
  <si>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</si>
  <si>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</si>
  <si>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</si>
  <si>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</si>
  <si>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</si>
  <si>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</si>
  <si>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</si>
  <si>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</si>
  <si>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</si>
  <si>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</si>
  <si>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</si>
  <si>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</si>
  <si>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</si>
  <si>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</si>
  <si>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</si>
  <si>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</si>
  <si>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</si>
  <si>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</si>
  <si>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</si>
  <si>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</si>
  <si>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</si>
  <si>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</si>
  <si>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</si>
  <si>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</si>
  <si>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</si>
  <si>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</si>
  <si>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</si>
  <si>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</si>
  <si>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</si>
  <si>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</si>
  <si>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</si>
  <si>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</si>
  <si>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</si>
  <si>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</si>
  <si>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</si>
  <si>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</si>
  <si>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</si>
  <si>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</si>
  <si>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</si>
  <si>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</si>
  <si>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</si>
  <si>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</si>
  <si>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</si>
  <si>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</si>
  <si>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</si>
  <si>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</si>
  <si>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</si>
  <si>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</si>
  <si>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</si>
  <si>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</si>
  <si>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</si>
  <si>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</si>
  <si>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</si>
  <si>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</si>
  <si>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</si>
  <si>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</si>
  <si>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</si>
  <si>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</si>
  <si>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</si>
  <si>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</si>
  <si>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</si>
  <si>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</si>
  <si>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</si>
  <si>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</si>
  <si>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</si>
  <si>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</si>
  <si>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</si>
  <si>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</si>
  <si>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</si>
  <si>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</si>
  <si>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</si>
  <si>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</si>
  <si>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</si>
  <si>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</si>
  <si>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</si>
  <si>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</si>
  <si>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</si>
  <si>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</si>
  <si>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</si>
  <si>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</si>
  <si>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</si>
  <si>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</si>
  <si>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</si>
  <si>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</si>
  <si>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</si>
  <si>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</si>
  <si>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</si>
  <si>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</si>
  <si>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</si>
  <si>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</si>
  <si>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</si>
  <si>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</si>
  <si>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</si>
  <si>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</si>
  <si>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</si>
  <si>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</si>
  <si>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</si>
  <si>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</si>
  <si>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</si>
  <si>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</si>
  <si>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</si>
  <si>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</si>
  <si>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</si>
  <si>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</si>
  <si>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</si>
  <si>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</si>
  <si>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</si>
  <si>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</si>
  <si>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</si>
  <si>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</si>
  <si>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</si>
  <si>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</si>
  <si>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</si>
  <si>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</si>
  <si>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</si>
  <si>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</si>
  <si>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</si>
  <si>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</si>
  <si>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</si>
  <si>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</si>
  <si>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</si>
  <si>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</si>
  <si>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</si>
  <si>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</si>
  <si>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</si>
  <si>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</si>
  <si>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</si>
  <si>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</si>
  <si>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</si>
  <si>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</si>
  <si>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</si>
  <si>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</si>
  <si>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</si>
  <si>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</si>
  <si>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</si>
  <si>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</si>
  <si>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</si>
  <si>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</si>
  <si>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</si>
  <si>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</si>
  <si>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</si>
  <si>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</si>
  <si>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</si>
  <si>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</si>
  <si>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</si>
  <si>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</si>
  <si>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</si>
  <si>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</si>
  <si>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</si>
  <si>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</si>
  <si>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</si>
  <si>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</si>
  <si>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</si>
  <si>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</si>
  <si>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</si>
  <si>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</si>
  <si>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</si>
  <si>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</si>
  <si>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</si>
  <si>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</si>
  <si>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</si>
  <si>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</si>
  <si>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</si>
  <si>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</si>
  <si>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</si>
  <si>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</si>
  <si>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</si>
  <si>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</si>
  <si>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</si>
  <si>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</si>
  <si>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</si>
  <si>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</si>
  <si>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</si>
  <si>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</si>
  <si>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</si>
  <si>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</si>
  <si>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</si>
  <si>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</si>
  <si>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</si>
  <si>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</si>
  <si>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</si>
  <si>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</si>
  <si>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</si>
  <si>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</si>
  <si>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</si>
  <si>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</si>
  <si>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</si>
  <si>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</si>
  <si>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</si>
  <si>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</si>
  <si>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</si>
  <si>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</si>
  <si>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</si>
  <si>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</si>
  <si>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</si>
  <si>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</si>
  <si>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</si>
  <si>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</si>
  <si>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</si>
  <si>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</si>
  <si>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</si>
  <si>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</si>
  <si>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</si>
  <si>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</si>
  <si>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</si>
  <si>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</si>
  <si>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</si>
  <si>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</si>
  <si>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</si>
  <si>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</si>
  <si>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</si>
  <si>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</si>
  <si>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</si>
  <si>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</si>
  <si>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</si>
  <si>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</si>
  <si>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</si>
  <si>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</si>
  <si>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</si>
  <si>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</si>
  <si>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</si>
  <si>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</si>
  <si>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</si>
  <si>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</si>
  <si>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</si>
  <si>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</si>
  <si>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</si>
  <si>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</si>
  <si>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</si>
  <si>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</si>
  <si>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</si>
  <si>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</si>
  <si>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</si>
  <si>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</si>
  <si>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</si>
  <si>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</si>
  <si>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</si>
  <si>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</si>
  <si>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</si>
  <si>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</si>
  <si>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</si>
  <si>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</si>
  <si>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</si>
  <si>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</si>
  <si>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</si>
  <si>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</si>
  <si>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</si>
  <si>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</si>
  <si>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</si>
  <si>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</si>
  <si>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</si>
  <si>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</si>
  <si>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</si>
  <si>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</si>
  <si>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</si>
  <si>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</si>
  <si>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</si>
  <si>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</si>
  <si>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</si>
  <si>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</si>
  <si>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</si>
  <si>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</si>
  <si>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</si>
  <si>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</si>
  <si>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</si>
  <si>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</si>
  <si>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</si>
  <si>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</si>
  <si>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</si>
  <si>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</si>
  <si>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</si>
  <si>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</si>
  <si>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</si>
  <si>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</si>
  <si>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</si>
  <si>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</si>
  <si>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</si>
  <si>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</si>
  <si>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</si>
  <si>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</si>
  <si>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</si>
  <si>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</si>
  <si>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</si>
  <si>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</si>
  <si>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</si>
  <si>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</si>
  <si>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</si>
  <si>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</si>
  <si>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</si>
  <si>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</si>
  <si>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</si>
  <si>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</si>
  <si>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</si>
  <si>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</si>
  <si>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</si>
  <si>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</si>
  <si>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</si>
  <si>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</si>
  <si>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</si>
  <si>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</si>
  <si>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</si>
  <si>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</si>
  <si>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</si>
  <si>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</si>
  <si>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</si>
  <si>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</si>
  <si>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</si>
  <si>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</si>
  <si>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</si>
  <si>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</si>
  <si>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</si>
  <si>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</si>
  <si>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</si>
  <si>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</si>
  <si>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</si>
  <si>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</si>
  <si>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</si>
  <si>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</si>
  <si>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</si>
  <si>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</si>
  <si>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</si>
  <si>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</si>
  <si>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</si>
  <si>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</si>
  <si>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</si>
  <si>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</si>
  <si>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</si>
  <si>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</si>
  <si>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</si>
  <si>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</si>
  <si>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</si>
  <si>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</si>
  <si>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</si>
  <si>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</si>
  <si>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</si>
  <si>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</si>
  <si>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</si>
  <si>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</si>
  <si>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</si>
  <si>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</si>
  <si>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</si>
  <si>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</si>
  <si>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</si>
  <si>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</si>
  <si>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</si>
  <si>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</si>
  <si>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</si>
  <si>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</si>
  <si>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</si>
  <si>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</si>
  <si>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</si>
  <si>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</si>
  <si>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</si>
  <si>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</si>
  <si>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</si>
  <si>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</si>
  <si>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</si>
  <si>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</si>
  <si>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</si>
  <si>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</si>
  <si>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</si>
  <si>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</si>
  <si>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</si>
  <si>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</si>
  <si>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</si>
  <si>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</si>
  <si>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</si>
  <si>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</si>
  <si>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</si>
  <si>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</si>
  <si>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</si>
  <si>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</si>
  <si>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</si>
  <si>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</si>
  <si>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</si>
  <si>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</si>
  <si>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</si>
  <si>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</si>
  <si>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</si>
  <si>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</si>
  <si>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</si>
  <si>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</si>
  <si>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</si>
  <si>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</si>
  <si>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</si>
  <si>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</si>
  <si>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</si>
  <si>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</si>
  <si>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</si>
  <si>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</si>
  <si>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</si>
  <si>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</si>
  <si>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</si>
  <si>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</si>
  <si>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</si>
  <si>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</si>
  <si>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</si>
  <si>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</si>
  <si>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</si>
  <si>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</si>
  <si>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</si>
  <si>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</si>
  <si>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</si>
  <si>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</si>
  <si>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</si>
  <si>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</si>
  <si>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</si>
  <si>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</si>
  <si>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</si>
  <si>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</si>
  <si>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</si>
  <si>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</si>
  <si>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</si>
  <si>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</si>
  <si>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</si>
  <si>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</si>
  <si>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</si>
  <si>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</si>
  <si>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</si>
  <si>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</si>
  <si>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</si>
  <si>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</si>
  <si>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</si>
  <si>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</si>
  <si>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</si>
  <si>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</si>
  <si>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</si>
  <si>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</si>
  <si>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</si>
  <si>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</si>
  <si>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</si>
  <si>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</si>
  <si>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</si>
  <si>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</si>
  <si>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</si>
  <si>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</si>
  <si>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</si>
  <si>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</si>
  <si>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</si>
  <si>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</si>
  <si>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</si>
  <si>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</si>
  <si>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</si>
  <si>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</si>
  <si>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</si>
  <si>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</si>
  <si>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</si>
  <si>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</si>
  <si>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</si>
  <si>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</si>
  <si>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</si>
  <si>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</si>
  <si>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</si>
  <si>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</si>
  <si>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</si>
  <si>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</si>
  <si>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</si>
  <si>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</si>
  <si>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</si>
  <si>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</si>
  <si>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</si>
  <si>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</si>
  <si>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</si>
  <si>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</si>
  <si>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</si>
  <si>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</si>
  <si>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</si>
  <si>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</si>
  <si>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</si>
  <si>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</si>
  <si>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</si>
  <si>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</si>
  <si>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</si>
  <si>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</si>
  <si>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</si>
  <si>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</si>
  <si>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</si>
  <si>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</si>
  <si>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</si>
  <si>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</si>
  <si>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</si>
  <si>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</si>
  <si>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</si>
  <si>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</si>
  <si>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</si>
  <si>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</si>
  <si>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</si>
  <si>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</si>
  <si>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</si>
  <si>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</si>
  <si>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</si>
  <si>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</si>
  <si>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</si>
  <si>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</si>
  <si>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</si>
  <si>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</si>
  <si>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</si>
  <si>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</si>
  <si>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</si>
  <si>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</si>
  <si>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</si>
  <si>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</si>
  <si>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</si>
  <si>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</si>
  <si>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</si>
  <si>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</si>
  <si>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</si>
  <si>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</si>
  <si>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</si>
  <si>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</si>
  <si>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</si>
  <si>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</si>
  <si>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</si>
  <si>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</si>
  <si>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</si>
  <si>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</si>
  <si>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</si>
  <si>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</si>
  <si>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</si>
  <si>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</si>
  <si>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</si>
  <si>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</si>
  <si>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</si>
  <si>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</si>
  <si>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</si>
  <si>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</si>
  <si>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</si>
  <si>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</si>
  <si>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</si>
  <si>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</si>
  <si>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</si>
  <si>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</si>
  <si>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</si>
  <si>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</si>
  <si>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</si>
  <si>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</si>
  <si>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</si>
  <si>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</si>
  <si>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</si>
  <si>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</si>
  <si>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</si>
  <si>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</si>
  <si>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</si>
  <si>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</si>
  <si>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</si>
  <si>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</si>
  <si>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</si>
  <si>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</si>
  <si>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</si>
  <si>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</si>
  <si>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</si>
  <si>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</si>
  <si>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</si>
  <si>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</si>
  <si>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</si>
  <si>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</si>
  <si>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</si>
  <si>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</si>
  <si>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</si>
  <si>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</si>
  <si>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</si>
  <si>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</si>
  <si>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</si>
  <si>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</si>
  <si>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</si>
  <si>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</si>
  <si>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</si>
  <si>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</si>
  <si>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</si>
  <si>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</si>
  <si>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</si>
  <si>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</si>
  <si>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</si>
  <si>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</si>
  <si>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</si>
  <si>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</si>
  <si>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</si>
  <si>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</si>
  <si>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</si>
  <si>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</si>
  <si>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</si>
  <si>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</si>
  <si>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</si>
  <si>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</si>
  <si>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</si>
  <si>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</si>
  <si>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</si>
  <si>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</si>
  <si>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</si>
  <si>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</si>
  <si>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</si>
  <si>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</si>
  <si>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</si>
  <si>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</si>
  <si>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</si>
  <si>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</si>
  <si>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</si>
  <si>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</si>
  <si>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</si>
  <si>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</si>
  <si>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</si>
  <si>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</si>
  <si>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</si>
  <si>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</si>
  <si>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</si>
  <si>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</si>
  <si>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</si>
  <si>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</si>
  <si>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</si>
  <si>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</si>
  <si>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</si>
  <si>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</si>
  <si>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</si>
  <si>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</si>
  <si>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</si>
  <si>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</si>
  <si>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</si>
  <si>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</si>
  <si>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</si>
  <si>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</si>
  <si>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</si>
  <si>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</si>
  <si>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</si>
  <si>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</si>
  <si>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</si>
  <si>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</si>
  <si>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</si>
  <si>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</si>
  <si>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</si>
  <si>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</si>
  <si>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</si>
  <si>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</si>
  <si>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</si>
  <si>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</si>
  <si>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</si>
  <si>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</si>
  <si>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</si>
  <si>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</si>
  <si>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</si>
  <si>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</si>
  <si>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</si>
  <si>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</si>
  <si>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</si>
  <si>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</si>
  <si>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</si>
  <si>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</si>
  <si>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</si>
  <si>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</si>
  <si>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</si>
  <si>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</si>
  <si>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</si>
  <si>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</si>
  <si>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</si>
  <si>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</si>
  <si>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</si>
  <si>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</si>
  <si>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</si>
  <si>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</si>
  <si>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</si>
  <si>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</si>
  <si>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</si>
  <si>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</si>
  <si>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</si>
  <si>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</si>
  <si>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</si>
  <si>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</si>
  <si>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</si>
  <si>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</si>
  <si>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</si>
  <si>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</si>
  <si>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</si>
  <si>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</si>
  <si>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</si>
  <si>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</si>
  <si>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</si>
  <si>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</si>
  <si>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</si>
  <si>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</si>
  <si>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</si>
  <si>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</si>
  <si>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</si>
  <si>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</si>
  <si>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</si>
  <si>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</si>
  <si>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</si>
  <si>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</si>
  <si>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</si>
  <si>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</si>
  <si>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</si>
  <si>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</si>
  <si>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</si>
  <si>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</si>
  <si>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</si>
  <si>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</si>
  <si>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</si>
  <si>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</si>
  <si>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</si>
  <si>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</si>
  <si>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</si>
  <si>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</si>
  <si>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</si>
  <si>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</si>
  <si>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</si>
  <si>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</si>
  <si>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</si>
  <si>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</si>
  <si>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</si>
  <si>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</si>
  <si>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</si>
  <si>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</si>
  <si>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</si>
  <si>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</si>
  <si>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</si>
  <si>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</si>
  <si>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</si>
  <si>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</si>
  <si>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</si>
  <si>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</si>
  <si>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</si>
  <si>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</si>
  <si>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</si>
  <si>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</si>
  <si>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</si>
  <si>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</si>
  <si>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</si>
  <si>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</si>
  <si>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</si>
  <si>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</si>
  <si>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</si>
  <si>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</si>
  <si>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</si>
  <si>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</si>
  <si>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</si>
  <si>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</si>
  <si>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</si>
  <si>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</si>
  <si>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</si>
  <si>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</si>
  <si>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</si>
  <si>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</si>
  <si>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</si>
  <si>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</si>
  <si>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</si>
  <si>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</si>
  <si>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</si>
  <si>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</si>
  <si>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</si>
  <si>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</si>
  <si>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</si>
  <si>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</si>
  <si>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</si>
  <si>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</si>
  <si>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</si>
  <si>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</si>
  <si>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</si>
  <si>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</si>
  <si>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</si>
  <si>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</si>
  <si>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</si>
  <si>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</si>
  <si>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</si>
  <si>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</si>
  <si>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</si>
  <si>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</si>
  <si>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</si>
  <si>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</si>
  <si>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</si>
  <si>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</si>
  <si>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</si>
  <si>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</si>
  <si>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</si>
  <si>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</si>
  <si>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</si>
  <si>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</si>
  <si>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</si>
  <si>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</si>
  <si>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</si>
  <si>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</si>
  <si>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</si>
  <si>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</si>
  <si>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</si>
  <si>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</si>
  <si>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</si>
  <si>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</si>
  <si>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</si>
  <si>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</si>
  <si>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</si>
  <si>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</si>
  <si>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</si>
  <si>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</si>
  <si>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</si>
  <si>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</si>
  <si>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</si>
  <si>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</si>
  <si>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</si>
  <si>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</si>
  <si>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</si>
  <si>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</si>
  <si>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</si>
  <si>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</si>
  <si>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</si>
  <si>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</si>
  <si>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</si>
  <si>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</si>
  <si>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</si>
  <si>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</si>
  <si>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</si>
  <si>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</si>
  <si>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</si>
  <si>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</si>
  <si>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</si>
  <si>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</si>
  <si>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</si>
  <si>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</si>
  <si>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</si>
  <si>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</si>
  <si>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</si>
  <si>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</si>
  <si>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</si>
  <si>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</si>
  <si>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</si>
  <si>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</si>
  <si>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</si>
  <si>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</si>
  <si>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</si>
  <si>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</si>
  <si>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</si>
  <si>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</si>
  <si>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</si>
  <si>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</si>
  <si>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</si>
  <si>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</si>
  <si>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</si>
  <si>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</si>
  <si>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</si>
  <si>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</si>
  <si>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</si>
  <si>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</si>
  <si>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</si>
  <si>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</si>
  <si>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</si>
  <si>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</si>
  <si>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</si>
  <si>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</si>
  <si>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</si>
  <si>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</si>
  <si>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</si>
  <si>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</si>
  <si>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</si>
  <si>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</si>
  <si>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</si>
  <si>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</si>
  <si>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</si>
  <si>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</si>
  <si>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</si>
  <si>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</si>
  <si>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</si>
  <si>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</si>
  <si>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</si>
  <si>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</si>
  <si>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</si>
  <si>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</si>
  <si>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</si>
  <si>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</si>
  <si>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</si>
  <si>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</si>
  <si>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</si>
  <si>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</si>
  <si>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</si>
  <si>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</si>
  <si>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</si>
  <si>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</si>
  <si>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</si>
  <si>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</si>
  <si>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</si>
  <si>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</si>
  <si>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</si>
  <si>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</si>
  <si>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</si>
  <si>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</si>
  <si>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</si>
  <si>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</si>
  <si>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</si>
  <si>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</si>
  <si>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</si>
  <si>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</si>
  <si>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</si>
  <si>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</si>
  <si>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</si>
  <si>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</si>
  <si>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</si>
  <si>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</si>
  <si>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</si>
  <si>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</si>
  <si>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</si>
  <si>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</si>
  <si>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</si>
  <si>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</si>
  <si>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</si>
  <si>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</si>
  <si>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</si>
  <si>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</si>
  <si>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</si>
  <si>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</si>
  <si>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</si>
  <si>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</si>
  <si>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</si>
  <si>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</si>
  <si>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</si>
  <si>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</si>
  <si>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</si>
  <si>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</si>
  <si>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</si>
  <si>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</si>
  <si>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</si>
  <si>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</si>
  <si>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</si>
  <si>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</si>
  <si>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</si>
  <si>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</si>
  <si>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</si>
  <si>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</si>
  <si>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</si>
  <si>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</si>
  <si>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</si>
  <si>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</si>
  <si>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</si>
  <si>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</si>
  <si>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</si>
  <si>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</si>
  <si>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</si>
  <si>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</si>
  <si>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</si>
  <si>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</si>
  <si>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</si>
  <si>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</si>
  <si>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</si>
  <si>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</si>
  <si>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</si>
  <si>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</si>
  <si>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</si>
  <si>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</si>
  <si>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</si>
  <si>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</si>
  <si>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</si>
  <si>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</si>
  <si>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</si>
  <si>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</si>
  <si>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</si>
  <si>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</si>
  <si>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</si>
  <si>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</si>
  <si>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</si>
  <si>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</si>
  <si>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</si>
  <si>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</si>
  <si>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</si>
  <si>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</si>
  <si>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</si>
  <si>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</si>
  <si>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</si>
  <si>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</si>
  <si>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</si>
  <si>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</si>
  <si>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</si>
  <si>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</si>
  <si>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</si>
  <si>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</si>
  <si>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</si>
  <si>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</si>
  <si>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</si>
  <si>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</si>
  <si>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</si>
  <si>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</si>
  <si>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</si>
  <si>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</si>
  <si>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</si>
  <si>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</si>
  <si>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</si>
  <si>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</si>
  <si>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</si>
  <si>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</si>
  <si>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</si>
  <si>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</si>
  <si>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</si>
  <si>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</si>
  <si>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</si>
  <si>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</si>
  <si>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</si>
  <si>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</si>
  <si>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</si>
  <si>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</si>
  <si>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</si>
  <si>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</si>
  <si>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</si>
  <si>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</si>
  <si>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</si>
  <si>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</si>
  <si>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</si>
  <si>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</si>
  <si>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</si>
  <si>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</si>
  <si>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</si>
  <si>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</si>
  <si>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</si>
  <si>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</si>
  <si>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</si>
  <si>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</si>
  <si>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</si>
  <si>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</si>
  <si>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</si>
  <si>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</si>
  <si>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</si>
  <si>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</si>
  <si>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</si>
  <si>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</si>
  <si>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</si>
  <si>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</si>
  <si>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</si>
  <si>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</si>
  <si>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</si>
  <si>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</si>
  <si>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</si>
  <si>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</si>
  <si>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</si>
  <si>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</si>
  <si>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</si>
  <si>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</si>
  <si>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</si>
  <si>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</si>
  <si>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</si>
  <si>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</si>
  <si>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</si>
  <si>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</si>
  <si>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</si>
  <si>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</si>
  <si>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</si>
  <si>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</si>
  <si>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</si>
  <si>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</si>
  <si>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</si>
  <si>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</si>
  <si>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</si>
  <si>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</si>
  <si>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</si>
  <si>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</si>
  <si>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</si>
  <si>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</si>
  <si>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</si>
  <si>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</si>
  <si>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</si>
  <si>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</si>
  <si>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</si>
  <si>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</si>
  <si>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</si>
  <si>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</si>
  <si>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</si>
  <si>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</si>
  <si>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</si>
  <si>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</si>
  <si>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</si>
  <si>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</si>
  <si>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</si>
  <si>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</si>
  <si>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</si>
  <si>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</si>
  <si>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</si>
  <si>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</si>
  <si>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</si>
  <si>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</si>
  <si>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</si>
  <si>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</si>
  <si>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</si>
  <si>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</si>
  <si>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</si>
  <si>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</si>
  <si>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</si>
  <si>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</si>
  <si>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</si>
  <si>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</si>
  <si>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</si>
  <si>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</si>
  <si>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</si>
  <si>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</si>
  <si>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</si>
  <si>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</si>
  <si>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</si>
  <si>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</si>
  <si>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</si>
  <si>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</si>
  <si>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</si>
  <si>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</si>
  <si>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</si>
  <si>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</si>
  <si>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</si>
  <si>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</si>
  <si>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</si>
  <si>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</si>
  <si>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</si>
  <si>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</si>
  <si>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</si>
  <si>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</si>
  <si>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</si>
  <si>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</si>
  <si>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</si>
  <si>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</si>
  <si>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</si>
  <si>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</si>
  <si>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</si>
  <si>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</si>
  <si>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</si>
  <si>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</si>
  <si>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</si>
  <si>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</si>
  <si>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</si>
  <si>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</si>
  <si>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</si>
  <si>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</si>
  <si>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</si>
  <si>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</si>
  <si>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</si>
  <si>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</si>
  <si>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</si>
  <si>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</si>
  <si>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</si>
  <si>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</si>
  <si>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</si>
  <si>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</si>
  <si>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</si>
  <si>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</si>
  <si>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</si>
  <si>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</si>
  <si>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</si>
  <si>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</si>
  <si>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</si>
  <si>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</si>
  <si>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</si>
  <si>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</si>
  <si>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</si>
  <si>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</si>
  <si>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</si>
  <si>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</si>
  <si>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</si>
  <si>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</si>
  <si>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</si>
  <si>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</si>
  <si>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</si>
  <si>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</si>
  <si>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</si>
  <si>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</si>
  <si>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</si>
  <si>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</si>
  <si>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</si>
  <si>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</si>
  <si>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</si>
  <si>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</si>
  <si>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</si>
  <si>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</si>
  <si>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</si>
  <si>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</si>
  <si>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</si>
  <si>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</si>
  <si>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</si>
  <si>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</si>
  <si>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</si>
  <si>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</si>
  <si>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</si>
  <si>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</si>
  <si>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</si>
  <si>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</si>
  <si>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</si>
  <si>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</si>
  <si>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</si>
  <si>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</si>
  <si>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</si>
  <si>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</si>
  <si>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</si>
  <si>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</si>
  <si>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</si>
  <si>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</si>
  <si>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</si>
  <si>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</si>
  <si>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</si>
  <si>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</si>
  <si>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</si>
  <si>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</si>
  <si>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</si>
  <si>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</si>
  <si>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</si>
  <si>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</si>
  <si>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</si>
  <si>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</si>
  <si>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</si>
  <si>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</si>
  <si>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</si>
  <si>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</si>
  <si>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</si>
  <si>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</si>
  <si>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</si>
  <si>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</si>
  <si>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</si>
  <si>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</si>
  <si>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</si>
  <si>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</si>
  <si>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</si>
  <si>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</si>
  <si>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</si>
  <si>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</si>
  <si>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</si>
  <si>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</si>
  <si>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</si>
  <si>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</si>
  <si>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</si>
  <si>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</si>
  <si>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</si>
  <si>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</si>
  <si>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</si>
  <si>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</si>
  <si>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</si>
  <si>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</si>
  <si>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</si>
  <si>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</si>
  <si>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</si>
  <si>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</si>
  <si>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</si>
  <si>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</si>
  <si>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</si>
  <si>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</si>
  <si>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</si>
  <si>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</si>
  <si>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</si>
  <si>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</si>
  <si>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</si>
  <si>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</si>
  <si>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</si>
  <si>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</si>
  <si>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</si>
  <si>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</si>
  <si>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</si>
  <si>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</si>
  <si>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</si>
  <si>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</si>
  <si>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</si>
  <si>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</si>
  <si>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</si>
  <si>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</si>
  <si>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</si>
  <si>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</si>
  <si>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</si>
  <si>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</si>
  <si>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</si>
  <si>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</si>
  <si>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</si>
  <si>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</si>
  <si>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</si>
  <si>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</si>
  <si>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</si>
  <si>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</si>
  <si>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</si>
  <si>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</si>
  <si>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</si>
  <si>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</si>
  <si>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</si>
  <si>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</si>
  <si>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</si>
  <si>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</si>
  <si>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</si>
  <si>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</si>
  <si>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</si>
  <si>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</si>
  <si>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</si>
  <si>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</si>
  <si>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</si>
  <si>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</si>
  <si>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</si>
  <si>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</si>
  <si>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</si>
  <si>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</si>
  <si>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</si>
  <si>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</si>
  <si>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</si>
  <si>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</si>
  <si>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</si>
  <si>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</si>
  <si>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</si>
  <si>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</si>
  <si>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</si>
  <si>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</si>
  <si>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</si>
  <si>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</si>
  <si>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</si>
  <si>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</si>
  <si>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</si>
  <si>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</si>
  <si>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</si>
  <si>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</si>
  <si>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</si>
  <si>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</si>
  <si>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</si>
  <si>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</si>
  <si>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</si>
  <si>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</si>
  <si>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</si>
  <si>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</si>
  <si>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</si>
  <si>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</si>
  <si>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</si>
  <si>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</si>
  <si>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</si>
  <si>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</si>
  <si>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</si>
  <si>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</si>
  <si>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</si>
  <si>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</si>
  <si>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</si>
  <si>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</si>
  <si>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</si>
  <si>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</si>
  <si>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</si>
  <si>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</si>
  <si>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</si>
  <si>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</si>
  <si>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</si>
  <si>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</si>
  <si>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</si>
  <si>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</si>
  <si>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</si>
  <si>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</si>
  <si>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</si>
  <si>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</si>
  <si>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</si>
  <si>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</si>
  <si>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</si>
  <si>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</si>
  <si>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</si>
  <si>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</si>
  <si>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</si>
  <si>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</si>
  <si>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</si>
  <si>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</si>
  <si>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</si>
  <si>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</si>
  <si>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</si>
  <si>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</si>
  <si>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</si>
  <si>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</si>
  <si>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</si>
  <si>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</si>
  <si>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</si>
  <si>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</si>
  <si>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</si>
  <si>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</si>
  <si>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</si>
  <si>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</si>
  <si>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</si>
  <si>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</si>
  <si>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</si>
  <si>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</si>
  <si>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</si>
  <si>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</si>
  <si>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</si>
  <si>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</si>
  <si>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</si>
  <si>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</si>
  <si>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</si>
  <si>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</si>
  <si>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</si>
  <si>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</si>
  <si>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</si>
  <si>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</si>
  <si>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</si>
  <si>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</si>
  <si>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</si>
  <si>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</si>
  <si>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</si>
  <si>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</si>
  <si>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</si>
  <si>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</si>
  <si>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</si>
  <si>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</si>
  <si>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</si>
  <si>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</si>
  <si>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</si>
  <si>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</si>
  <si>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</si>
  <si>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</si>
  <si>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</si>
  <si>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</si>
  <si>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</si>
  <si>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</si>
  <si>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</si>
  <si>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</si>
  <si>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</si>
  <si>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</si>
  <si>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</si>
  <si>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</si>
  <si>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</si>
  <si>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</si>
  <si>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</si>
  <si>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</si>
  <si>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</si>
  <si>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</si>
  <si>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</si>
  <si>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</si>
  <si>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</si>
  <si>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</si>
  <si>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</si>
  <si>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</si>
  <si>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</si>
  <si>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</si>
  <si>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</si>
  <si>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</si>
  <si>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</si>
  <si>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</si>
  <si>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</si>
  <si>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</si>
  <si>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</si>
  <si>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</si>
  <si>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</si>
  <si>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</si>
  <si>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</si>
  <si>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</si>
  <si>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</si>
  <si>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</si>
  <si>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</si>
  <si>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</si>
  <si>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</si>
  <si>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</si>
  <si>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</si>
  <si>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</si>
  <si>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</si>
  <si>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</si>
  <si>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</si>
  <si>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</si>
  <si>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</si>
  <si>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</si>
  <si>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</si>
  <si>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</si>
  <si>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</si>
  <si>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</si>
  <si>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</si>
  <si>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</si>
  <si>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</si>
  <si>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</si>
  <si>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</si>
  <si>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</si>
  <si>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</si>
  <si>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</si>
  <si>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</si>
  <si>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</si>
  <si>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</si>
  <si>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</si>
  <si>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</si>
  <si>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</si>
  <si>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</si>
  <si>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</si>
  <si>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</si>
  <si>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</si>
  <si>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</si>
  <si>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</si>
  <si>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</si>
  <si>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</si>
  <si>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</si>
  <si>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</si>
  <si>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</si>
  <si>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</si>
  <si>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</si>
  <si>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</si>
  <si>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</si>
  <si>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</si>
  <si>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</si>
  <si>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</si>
  <si>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</si>
  <si>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</si>
  <si>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</si>
  <si>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</si>
  <si>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</si>
  <si>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</si>
  <si>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</si>
  <si>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</si>
  <si>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</si>
  <si>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</si>
  <si>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</si>
  <si>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</si>
  <si>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</si>
  <si>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</si>
  <si>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</si>
  <si>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</si>
  <si>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</si>
  <si>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</si>
  <si>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</si>
  <si>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</si>
  <si>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</si>
  <si>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</si>
  <si>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</si>
  <si>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</si>
  <si>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</si>
  <si>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</si>
  <si>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</si>
  <si>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</si>
  <si>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</si>
  <si>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</si>
  <si>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</si>
  <si>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</si>
  <si>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</si>
  <si>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</si>
  <si>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</si>
  <si>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</si>
  <si>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</si>
  <si>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</si>
  <si>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</si>
  <si>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</si>
  <si>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</si>
  <si>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</si>
  <si>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</si>
  <si>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</si>
  <si>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</si>
  <si>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</si>
  <si>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</si>
  <si>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</si>
  <si>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</si>
  <si>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</si>
  <si>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</si>
  <si>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</si>
  <si>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</si>
  <si>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</si>
  <si>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</si>
  <si>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</si>
  <si>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</si>
  <si>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</si>
  <si>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</si>
  <si>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</si>
  <si>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</si>
  <si>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</si>
  <si>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</si>
  <si>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</si>
  <si>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</si>
  <si>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</si>
  <si>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</si>
  <si>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</si>
  <si>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</si>
  <si>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</si>
  <si>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</si>
  <si>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</si>
  <si>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</si>
  <si>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</si>
  <si>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</si>
  <si>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</si>
  <si>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</si>
  <si>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</si>
  <si>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</si>
  <si>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</si>
  <si>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</si>
  <si>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</si>
  <si>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</si>
  <si>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</si>
  <si>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</si>
  <si>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</si>
  <si>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</si>
  <si>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</si>
  <si>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</si>
  <si>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</si>
  <si>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</si>
  <si>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</si>
  <si>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</si>
  <si>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</si>
  <si>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</si>
  <si>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</si>
  <si>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</si>
  <si>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</si>
  <si>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</si>
  <si>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</si>
  <si>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</si>
  <si>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</si>
  <si>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</si>
  <si>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</si>
  <si>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</si>
  <si>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</si>
  <si>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</si>
  <si>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</si>
  <si>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</si>
  <si>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</si>
  <si>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</si>
  <si>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</si>
  <si>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</si>
  <si>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</si>
  <si>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</si>
  <si>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</si>
  <si>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</si>
  <si>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</si>
  <si>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</si>
  <si>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</si>
  <si>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</si>
  <si>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</si>
  <si>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</si>
  <si>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</si>
  <si>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</si>
  <si>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</si>
  <si>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</si>
  <si>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</si>
  <si>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</si>
  <si>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</si>
  <si>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</si>
  <si>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</si>
  <si>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</si>
  <si>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</si>
  <si>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</si>
  <si>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</si>
  <si>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</si>
  <si>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</si>
  <si>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</si>
  <si>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</si>
  <si>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</si>
  <si>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</si>
  <si>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</si>
  <si>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</si>
  <si>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</si>
  <si>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</si>
  <si>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</si>
  <si>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</si>
  <si>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</si>
  <si>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</si>
  <si>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</si>
  <si>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</si>
  <si>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</si>
  <si>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</si>
  <si>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</si>
  <si>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</si>
  <si>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</si>
  <si>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</si>
  <si>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</si>
  <si>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</si>
  <si>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</si>
  <si>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</si>
  <si>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</si>
  <si>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</si>
  <si>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</si>
  <si>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</si>
  <si>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</si>
  <si>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</si>
  <si>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</si>
  <si>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</si>
  <si>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</si>
  <si>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</si>
  <si>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</si>
  <si>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</si>
  <si>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</si>
  <si>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</si>
  <si>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</si>
  <si>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</si>
  <si>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</si>
  <si>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</si>
  <si>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</si>
  <si>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</si>
  <si>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</si>
  <si>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</si>
  <si>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</si>
  <si>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</si>
  <si>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</si>
  <si>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</si>
  <si>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</si>
  <si>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</si>
  <si>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</si>
  <si>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</si>
  <si>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</si>
  <si>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</si>
  <si>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</si>
  <si>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</si>
  <si>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</si>
  <si>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</si>
  <si>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</si>
  <si>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</si>
  <si>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</si>
  <si>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</si>
  <si>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</si>
  <si>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</si>
  <si>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</si>
  <si>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</si>
  <si>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</si>
  <si>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</si>
  <si>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</si>
  <si>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</si>
  <si>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</si>
  <si>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</si>
  <si>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</si>
  <si>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</si>
  <si>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</si>
  <si>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</si>
  <si>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</si>
  <si>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</si>
  <si>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</si>
  <si>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</si>
  <si>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</si>
  <si>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</si>
  <si>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</si>
  <si>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</si>
  <si>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</si>
  <si>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</si>
  <si>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</si>
  <si>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</si>
  <si>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</si>
  <si>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</si>
  <si>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</si>
  <si>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</si>
  <si>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</si>
  <si>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</si>
  <si>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</si>
  <si>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</si>
  <si>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</si>
  <si>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</si>
  <si>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</si>
  <si>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</si>
  <si>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</si>
  <si>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</si>
  <si>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</si>
  <si>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</si>
  <si>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</si>
  <si>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</si>
  <si>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</si>
  <si>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</si>
  <si>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</si>
  <si>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</si>
  <si>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</si>
  <si>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</si>
  <si>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</si>
  <si>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</si>
  <si>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</si>
  <si>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</si>
  <si>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</si>
  <si>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</si>
  <si>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</si>
  <si>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</si>
  <si>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</si>
  <si>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</si>
  <si>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</si>
  <si>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</si>
  <si>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</si>
  <si>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</si>
  <si>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</si>
  <si>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</si>
  <si>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</si>
  <si>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</si>
  <si>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</si>
  <si>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</si>
  <si>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</si>
  <si>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</si>
  <si>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</si>
  <si>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</si>
  <si>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</si>
  <si>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</si>
  <si>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</si>
  <si>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</si>
  <si>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</si>
  <si>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</si>
  <si>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</si>
  <si>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</si>
  <si>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</si>
  <si>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</si>
  <si>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</si>
  <si>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</si>
  <si>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</si>
  <si>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</si>
  <si>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</si>
  <si>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</si>
  <si>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</si>
  <si>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</si>
  <si>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</si>
  <si>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</si>
  <si>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</si>
  <si>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</si>
  <si>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</si>
  <si>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</si>
  <si>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</si>
  <si>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</si>
  <si>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</si>
  <si>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</si>
  <si>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</si>
  <si>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</si>
  <si>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</si>
  <si>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</si>
  <si>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</si>
  <si>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</si>
  <si>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</si>
  <si>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</si>
  <si>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</si>
  <si>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</si>
  <si>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</si>
  <si>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</si>
  <si>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</si>
  <si>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</si>
  <si>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</si>
  <si>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</si>
  <si>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</si>
  <si>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</si>
  <si>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</si>
  <si>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</si>
  <si>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</si>
  <si>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</si>
  <si>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</si>
  <si>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</si>
  <si>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</si>
  <si>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</si>
  <si>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</si>
  <si>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</si>
  <si>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</si>
  <si>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</si>
  <si>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</si>
  <si>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</si>
  <si>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</si>
  <si>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</si>
  <si>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</si>
  <si>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</si>
  <si>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</si>
  <si>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</si>
  <si>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</si>
  <si>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</si>
  <si>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</si>
  <si>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</si>
  <si>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</si>
  <si>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</si>
  <si>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</si>
  <si>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</si>
  <si>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</si>
  <si>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</si>
  <si>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</si>
  <si>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</si>
  <si>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</si>
  <si>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</si>
  <si>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</si>
  <si>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</si>
  <si>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</si>
  <si>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</si>
  <si>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</si>
  <si>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</si>
  <si>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</si>
  <si>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</si>
  <si>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</si>
  <si>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</si>
  <si>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</si>
  <si>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</si>
  <si>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</si>
  <si>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</si>
  <si>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</si>
  <si>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</si>
  <si>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</si>
  <si>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</si>
  <si>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</si>
  <si>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</si>
  <si>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</si>
  <si>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</si>
  <si>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</si>
  <si>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</si>
  <si>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</si>
  <si>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</si>
  <si>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</si>
  <si>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</si>
  <si>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</si>
  <si>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</si>
  <si>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</si>
  <si>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</si>
  <si>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</si>
  <si>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</si>
  <si>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</si>
  <si>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</si>
  <si>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</si>
  <si>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</si>
  <si>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</si>
  <si>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</si>
  <si>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</si>
  <si>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</si>
  <si>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</si>
  <si>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</si>
  <si>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</si>
  <si>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</si>
  <si>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</si>
  <si>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</si>
  <si>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</si>
  <si>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</si>
  <si>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</si>
  <si>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</si>
  <si>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</si>
  <si>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</si>
  <si>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</si>
  <si>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</si>
  <si>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</si>
  <si>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</si>
  <si>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</si>
  <si>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</si>
  <si>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</si>
  <si>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</si>
  <si>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</si>
  <si>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</si>
  <si>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</si>
  <si>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</si>
  <si>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</si>
  <si>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</si>
  <si>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</si>
  <si>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</si>
  <si>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</si>
  <si>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</si>
  <si>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</si>
  <si>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</si>
  <si>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</si>
  <si>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</si>
  <si>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</si>
  <si>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</si>
  <si>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</si>
  <si>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</si>
  <si>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</si>
  <si>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</si>
  <si>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</si>
  <si>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</si>
  <si>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</si>
  <si>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</si>
  <si>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</si>
  <si>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</si>
  <si>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</si>
  <si>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</si>
  <si>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</si>
  <si>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</si>
  <si>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</si>
  <si>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</si>
  <si>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</si>
  <si>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</si>
  <si>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</si>
  <si>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</si>
  <si>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</si>
  <si>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</si>
  <si>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</si>
  <si>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</si>
  <si>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</si>
  <si>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</si>
  <si>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</si>
  <si>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</si>
  <si>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</si>
  <si>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</si>
  <si>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</si>
  <si>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</si>
  <si>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</si>
  <si>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</si>
  <si>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</si>
  <si>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</si>
  <si>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</si>
  <si>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</si>
  <si>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</si>
  <si>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</si>
  <si>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</si>
  <si>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</si>
  <si>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</si>
  <si>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</si>
  <si>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</si>
  <si>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</si>
  <si>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</si>
  <si>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</si>
  <si>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</si>
  <si>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</si>
  <si>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</si>
  <si>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</si>
  <si>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</si>
  <si>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</si>
  <si>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</si>
  <si>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</si>
  <si>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</si>
  <si>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</si>
  <si>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</si>
  <si>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</si>
  <si>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</si>
  <si>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</si>
  <si>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</si>
  <si>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</si>
  <si>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</si>
  <si>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</si>
  <si>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</si>
  <si>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</si>
  <si>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</si>
  <si>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</si>
  <si>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</si>
  <si>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</si>
  <si>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</si>
  <si>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</si>
  <si>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</si>
  <si>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</si>
  <si>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</si>
  <si>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</si>
  <si>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</si>
  <si>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</si>
  <si>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</si>
  <si>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</si>
  <si>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</si>
  <si>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</si>
  <si>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</si>
  <si>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</si>
  <si>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</si>
  <si>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</si>
  <si>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</si>
  <si>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</si>
  <si>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</si>
  <si>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</si>
  <si>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</si>
  <si>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</si>
  <si>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</si>
  <si>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</si>
  <si>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</si>
  <si>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</si>
  <si>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</si>
  <si>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</si>
  <si>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</si>
  <si>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</si>
  <si>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</si>
  <si>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</si>
  <si>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</si>
  <si>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</si>
  <si>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</si>
  <si>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</si>
  <si>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</si>
  <si>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</si>
  <si>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</si>
  <si>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</si>
  <si>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</si>
  <si>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</si>
  <si>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</si>
  <si>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</si>
  <si>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</si>
  <si>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</si>
  <si>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</si>
  <si>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</si>
  <si>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</si>
  <si>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</si>
  <si>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</si>
  <si>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</si>
  <si>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</si>
  <si>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</si>
  <si>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</si>
  <si>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</si>
  <si>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</si>
  <si>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</si>
  <si>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</si>
  <si>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</si>
  <si>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</si>
  <si>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</si>
  <si>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</si>
  <si>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</si>
  <si>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</si>
  <si>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</si>
  <si>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</si>
  <si>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</si>
  <si>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</si>
  <si>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</si>
  <si>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</si>
  <si>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</si>
  <si>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</si>
  <si>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</si>
  <si>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</si>
  <si>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</si>
  <si>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</si>
  <si>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</si>
  <si>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</si>
  <si>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</si>
  <si>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</si>
  <si>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</si>
  <si>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</si>
  <si>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</si>
  <si>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</si>
  <si>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</si>
  <si>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</si>
  <si>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</si>
  <si>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</si>
  <si>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</si>
  <si>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</si>
  <si>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</si>
  <si>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</si>
  <si>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</si>
  <si>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</si>
  <si>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</si>
  <si>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</si>
  <si>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</si>
  <si>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</si>
  <si>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</si>
  <si>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</si>
  <si>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</si>
  <si>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</si>
  <si>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</si>
  <si>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</si>
  <si>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</si>
  <si>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</si>
  <si>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</si>
  <si>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</si>
  <si>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</si>
  <si>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</si>
  <si>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</si>
  <si>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</si>
  <si>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</si>
  <si>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</si>
  <si>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</si>
  <si>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</si>
  <si>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</si>
  <si>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</si>
  <si>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</si>
  <si>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</si>
  <si>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</si>
  <si>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</si>
  <si>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</si>
  <si>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</si>
  <si>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</si>
  <si>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</si>
  <si>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</si>
  <si>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</si>
  <si>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</si>
  <si>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</si>
  <si>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</si>
  <si>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</si>
  <si>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</si>
  <si>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</si>
  <si>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</si>
  <si>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</si>
  <si>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</si>
  <si>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</si>
  <si>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</si>
  <si>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</si>
  <si>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</si>
  <si>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</si>
  <si>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</si>
  <si>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</si>
  <si>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</si>
  <si>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</si>
  <si>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</si>
  <si>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</si>
  <si>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</si>
  <si>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</si>
  <si>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</si>
  <si>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</si>
  <si>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</si>
  <si>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</si>
  <si>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</si>
  <si>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</si>
  <si>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</si>
  <si>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</si>
  <si>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</si>
  <si>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</si>
  <si>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</si>
  <si>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</si>
  <si>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</si>
  <si>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</si>
  <si>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</si>
  <si>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</si>
  <si>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</si>
  <si>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</si>
  <si>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</si>
  <si>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</si>
  <si>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</si>
  <si>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</si>
  <si>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</si>
  <si>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</si>
  <si>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</si>
  <si>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</si>
  <si>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</si>
  <si>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</si>
  <si>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</si>
  <si>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</si>
  <si>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</si>
  <si>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</si>
  <si>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</si>
  <si>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</si>
  <si>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</si>
  <si>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</si>
  <si>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</si>
  <si>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</si>
  <si>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</si>
  <si>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</si>
  <si>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</si>
  <si>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</si>
  <si>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</si>
  <si>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</si>
  <si>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</si>
  <si>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</si>
  <si>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</si>
  <si>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</si>
  <si>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</si>
  <si>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</si>
  <si>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</si>
  <si>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</si>
  <si>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</si>
  <si>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</si>
  <si>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</si>
  <si>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</si>
  <si>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</si>
  <si>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</si>
  <si>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</si>
  <si>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</si>
  <si>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</si>
  <si>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</si>
  <si>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</si>
  <si>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</si>
  <si>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</si>
  <si>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</si>
  <si>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</si>
  <si>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</si>
  <si>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</si>
  <si>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</si>
  <si>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</si>
  <si>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</si>
  <si>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</si>
  <si>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</si>
  <si>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</si>
  <si>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</si>
  <si>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</si>
  <si>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</si>
  <si>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</si>
  <si>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</si>
  <si>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</si>
  <si>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</si>
  <si>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</si>
  <si>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</si>
  <si>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</si>
  <si>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</si>
  <si>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</si>
  <si>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</si>
  <si>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</si>
  <si>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</si>
  <si>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</si>
  <si>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</si>
  <si>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</si>
  <si>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</si>
  <si>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</si>
  <si>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</si>
  <si>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</si>
  <si>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</si>
  <si>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</si>
  <si>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</si>
  <si>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</si>
  <si>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</si>
  <si>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</si>
  <si>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</si>
  <si>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</si>
  <si>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</si>
  <si>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</si>
  <si>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</si>
  <si>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</si>
  <si>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</si>
  <si>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</si>
  <si>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</si>
  <si>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</si>
  <si>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</si>
  <si>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</si>
  <si>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</si>
  <si>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</si>
  <si>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</si>
  <si>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</si>
  <si>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</si>
  <si>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</si>
  <si>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</si>
  <si>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</si>
  <si>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</si>
  <si>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</si>
  <si>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</si>
  <si>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</si>
  <si>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</si>
  <si>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</si>
  <si>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</si>
  <si>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</si>
  <si>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</si>
  <si>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</si>
  <si>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</si>
  <si>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</si>
  <si>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</si>
  <si>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</si>
  <si>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</si>
  <si>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</si>
  <si>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</si>
  <si>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</si>
  <si>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</si>
  <si>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</si>
  <si>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</si>
  <si>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</si>
  <si>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</si>
  <si>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</si>
  <si>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</si>
  <si>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</si>
  <si>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</si>
  <si>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</si>
  <si>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</si>
  <si>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</si>
  <si>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</si>
  <si>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</si>
  <si>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</si>
  <si>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</si>
  <si>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</si>
  <si>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</si>
  <si>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</si>
  <si>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</si>
  <si>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</si>
  <si>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</si>
  <si>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</si>
  <si>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</si>
  <si>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</si>
  <si>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</si>
  <si>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</si>
  <si>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</si>
  <si>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</si>
  <si>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</si>
  <si>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</si>
  <si>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</si>
  <si>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</si>
  <si>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</si>
  <si>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</si>
  <si>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</si>
  <si>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</si>
  <si>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</si>
  <si>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</si>
  <si>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</si>
  <si>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</si>
  <si>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</si>
  <si>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</si>
  <si>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</si>
  <si>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</si>
  <si>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</si>
  <si>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</si>
  <si>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</si>
  <si>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</si>
  <si>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</si>
  <si>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</si>
  <si>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</si>
  <si>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</si>
  <si>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</si>
  <si>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</si>
  <si>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</si>
  <si>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</si>
  <si>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</si>
  <si>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</si>
  <si>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</si>
  <si>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</si>
  <si>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</si>
  <si>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</si>
  <si>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</si>
  <si>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</si>
  <si>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</si>
  <si>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</si>
  <si>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</si>
  <si>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</si>
  <si>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</si>
  <si>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</si>
  <si>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</si>
  <si>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</si>
  <si>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</si>
  <si>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</si>
  <si>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</si>
  <si>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</si>
  <si>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</si>
  <si>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</si>
  <si>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</si>
  <si>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</si>
  <si>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</si>
  <si>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</si>
  <si>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</si>
  <si>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</si>
  <si>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</si>
  <si>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</si>
  <si>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</si>
  <si>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</si>
  <si>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</si>
  <si>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</si>
  <si>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</si>
  <si>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</si>
  <si>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</si>
  <si>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</si>
  <si>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</si>
  <si>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</si>
  <si>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</si>
  <si>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</si>
  <si>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</si>
  <si>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</si>
  <si>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</si>
  <si>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</si>
  <si>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</si>
  <si>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</si>
  <si>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</si>
  <si>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</si>
  <si>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</si>
  <si>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</si>
  <si>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</si>
  <si>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</si>
  <si>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</si>
  <si>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</si>
  <si>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</si>
  <si>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</si>
  <si>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</si>
  <si>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</si>
  <si>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</si>
  <si>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</si>
  <si>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</si>
  <si>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</si>
  <si>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</si>
  <si>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</si>
  <si>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</si>
  <si>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</si>
  <si>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</si>
  <si>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</si>
  <si>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</si>
  <si>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</si>
  <si>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</si>
  <si>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</si>
  <si>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</si>
  <si>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</si>
  <si>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</si>
  <si>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</si>
  <si>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</si>
  <si>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</si>
  <si>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</si>
  <si>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</si>
  <si>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</si>
  <si>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</si>
  <si>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</si>
  <si>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</si>
  <si>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</si>
  <si>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</si>
  <si>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</si>
  <si>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</si>
  <si>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</si>
  <si>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</si>
  <si>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</si>
  <si>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</si>
  <si>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</si>
  <si>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</si>
  <si>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</si>
  <si>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</si>
  <si>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</si>
  <si>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</si>
  <si>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</si>
  <si>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</si>
  <si>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</si>
  <si>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</si>
  <si>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</si>
  <si>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</si>
  <si>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</si>
  <si>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</si>
  <si>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</si>
  <si>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</si>
  <si>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</si>
  <si>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</si>
  <si>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</si>
  <si>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</si>
  <si>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</si>
  <si>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</si>
  <si>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</si>
  <si>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</si>
  <si>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</si>
  <si>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</si>
  <si>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</si>
  <si>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</si>
  <si>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</si>
  <si>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</si>
  <si>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</si>
  <si>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</si>
  <si>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</si>
  <si>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</si>
  <si>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</si>
  <si>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</si>
  <si>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</si>
  <si>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</si>
  <si>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</si>
  <si>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</si>
  <si>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</si>
  <si>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</si>
  <si>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</si>
  <si>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</si>
  <si>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</si>
  <si>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</si>
  <si>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</si>
  <si>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</si>
  <si>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</si>
  <si>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</si>
  <si>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</si>
  <si>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</si>
  <si>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</si>
  <si>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</si>
  <si>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</si>
  <si>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</si>
  <si>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</si>
  <si>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</si>
  <si>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</si>
  <si>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</si>
  <si>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</si>
  <si>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</si>
  <si>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</si>
  <si>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</si>
  <si>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</si>
  <si>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</si>
  <si>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</si>
  <si>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</si>
  <si>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</si>
  <si>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</si>
  <si>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</si>
  <si>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</si>
  <si>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</si>
  <si>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</si>
  <si>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</si>
  <si>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</si>
  <si>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</si>
  <si>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</si>
  <si>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</si>
  <si>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</si>
  <si>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</si>
  <si>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</si>
  <si>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</si>
  <si>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</si>
  <si>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</si>
  <si>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</si>
  <si>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</si>
  <si>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</si>
  <si>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</si>
  <si>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</si>
  <si>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</si>
  <si>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</si>
  <si>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</si>
  <si>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</si>
  <si>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</si>
  <si>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</si>
  <si>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</si>
  <si>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</si>
  <si>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</si>
  <si>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</si>
  <si>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</si>
  <si>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</si>
  <si>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</si>
  <si>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</si>
  <si>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</si>
  <si>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</si>
  <si>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</si>
  <si>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</si>
  <si>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</si>
  <si>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</si>
  <si>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</si>
  <si>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</si>
  <si>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</si>
  <si>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</si>
  <si>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</si>
  <si>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</si>
  <si>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</si>
  <si>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</si>
  <si>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</si>
  <si>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</si>
  <si>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</si>
  <si>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</si>
  <si>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</si>
  <si>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</si>
  <si>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</si>
  <si>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</si>
  <si>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</si>
  <si>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</si>
  <si>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</si>
  <si>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</si>
  <si>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</si>
  <si>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</si>
  <si>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</si>
  <si>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</si>
  <si>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</si>
  <si>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</si>
  <si>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</si>
  <si>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</si>
  <si>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</si>
  <si>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</si>
  <si>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</si>
  <si>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</si>
  <si>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</si>
  <si>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</si>
  <si>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</si>
  <si>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</si>
  <si>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</si>
  <si>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</si>
  <si>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</si>
  <si>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</si>
  <si>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</si>
  <si>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</si>
  <si>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</si>
  <si>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</si>
  <si>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</si>
  <si>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</si>
  <si>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</si>
  <si>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</si>
  <si>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</si>
  <si>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</si>
  <si>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</si>
  <si>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</si>
  <si>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</si>
  <si>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</si>
  <si>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</si>
  <si>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</si>
  <si>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</si>
  <si>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</si>
  <si>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</si>
  <si>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</si>
  <si>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</si>
  <si>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</si>
  <si>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</si>
  <si>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</si>
  <si>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</si>
  <si>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</si>
  <si>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</si>
  <si>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</si>
  <si>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</si>
  <si>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</si>
  <si>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</si>
  <si>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</si>
  <si>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</si>
  <si>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</si>
  <si>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</si>
  <si>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</si>
  <si>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</si>
  <si>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</si>
  <si>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</si>
  <si>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</si>
  <si>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</si>
  <si>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</si>
  <si>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</si>
  <si>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</si>
  <si>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</si>
  <si>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</si>
  <si>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</si>
  <si>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</si>
  <si>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</si>
  <si>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</si>
  <si>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</si>
  <si>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</si>
  <si>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</si>
  <si>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</si>
  <si>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</si>
  <si>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</si>
  <si>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</si>
  <si>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</si>
  <si>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</si>
  <si>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</si>
  <si>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</si>
  <si>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</si>
  <si>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</si>
  <si>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</si>
  <si>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</si>
  <si>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</si>
  <si>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</si>
  <si>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</si>
  <si>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</si>
  <si>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</si>
  <si>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</si>
  <si>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</si>
  <si>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</si>
  <si>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</si>
  <si>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</si>
  <si>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</si>
  <si>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</si>
  <si>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</si>
  <si>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</si>
  <si>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</si>
  <si>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</si>
  <si>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</si>
  <si>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</si>
  <si>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</si>
  <si>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</si>
  <si>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</si>
  <si>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</si>
  <si>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</si>
  <si>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</si>
  <si>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</si>
  <si>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</si>
  <si>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</si>
  <si>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</si>
  <si>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</si>
  <si>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</si>
  <si>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</si>
  <si>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</si>
  <si>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</si>
  <si>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</si>
  <si>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</si>
  <si>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</si>
  <si>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</si>
  <si>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</si>
  <si>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</si>
  <si>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</si>
  <si>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</si>
  <si>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</si>
  <si>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</si>
  <si>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</si>
  <si>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</si>
  <si>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</si>
  <si>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</si>
  <si>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</si>
  <si>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</si>
  <si>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</si>
  <si>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</si>
  <si>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</si>
  <si>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</si>
  <si>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</si>
  <si>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</si>
  <si>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</si>
  <si>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</si>
  <si>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</si>
  <si>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</si>
  <si>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</si>
  <si>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</si>
  <si>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</si>
  <si>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</si>
  <si>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</si>
  <si>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</si>
  <si>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</si>
  <si>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</si>
  <si>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</si>
  <si>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</si>
  <si>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</si>
  <si>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</si>
  <si>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</si>
  <si>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</si>
  <si>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</si>
  <si>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</si>
  <si>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</si>
  <si>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</si>
  <si>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</si>
  <si>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</si>
  <si>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</si>
  <si>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</si>
  <si>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</si>
  <si>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</si>
  <si>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</si>
  <si>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</si>
  <si>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</si>
  <si>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</si>
  <si>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</si>
  <si>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</si>
  <si>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</si>
  <si>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</si>
  <si>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</si>
  <si>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</si>
  <si>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</si>
  <si>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</si>
  <si>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</si>
  <si>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</si>
  <si>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</si>
  <si>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</si>
  <si>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</si>
  <si>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</si>
  <si>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</si>
  <si>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</si>
  <si>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</si>
  <si>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</si>
  <si>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</si>
  <si>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</si>
  <si>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</si>
  <si>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</si>
  <si>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</si>
  <si>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</si>
  <si>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</si>
  <si>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</si>
  <si>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</si>
  <si>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</si>
  <si>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</si>
  <si>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</si>
  <si>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</si>
  <si>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</si>
  <si>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</si>
  <si>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</si>
  <si>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</si>
  <si>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</si>
  <si>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</si>
  <si>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</si>
  <si>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</si>
  <si>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</si>
  <si>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</si>
  <si>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</si>
  <si>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</si>
  <si>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</si>
  <si>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</si>
  <si>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</si>
  <si>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</si>
  <si>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</si>
  <si>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</si>
  <si>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</si>
  <si>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</si>
  <si>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</si>
  <si>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</si>
  <si>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</si>
  <si>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</si>
  <si>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</si>
  <si>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</si>
  <si>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</si>
  <si>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</si>
  <si>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</si>
  <si>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</si>
  <si>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</si>
  <si>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</si>
  <si>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</si>
  <si>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</si>
  <si>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</si>
  <si>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</si>
  <si>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</si>
  <si>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</si>
  <si>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</si>
  <si>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</si>
  <si>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</si>
  <si>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</si>
  <si>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</si>
  <si>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</si>
  <si>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</si>
  <si>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</si>
  <si>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</si>
  <si>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</si>
  <si>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</si>
  <si>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</si>
  <si>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</si>
  <si>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</si>
  <si>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</si>
  <si>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</si>
  <si>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</si>
  <si>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</si>
  <si>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</si>
  <si>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</si>
  <si>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</si>
  <si>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</si>
  <si>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</si>
  <si>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</si>
  <si>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</si>
  <si>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</si>
  <si>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</si>
  <si>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</si>
  <si>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</si>
  <si>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</si>
  <si>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</si>
  <si>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</si>
  <si>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</si>
  <si>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</si>
  <si>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</si>
  <si>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</si>
  <si>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</si>
  <si>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</si>
  <si>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</si>
  <si>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</si>
  <si>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</si>
  <si>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</si>
  <si>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</si>
  <si>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</si>
  <si>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</si>
  <si>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</si>
  <si>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</si>
  <si>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</si>
  <si>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</si>
  <si>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</si>
  <si>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</si>
  <si>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</si>
  <si>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</si>
  <si>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</si>
  <si>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</si>
  <si>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</si>
  <si>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</si>
  <si>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</si>
  <si>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</si>
  <si>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</si>
  <si>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</si>
  <si>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</si>
  <si>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</si>
  <si>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</si>
  <si>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</si>
  <si>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</si>
  <si>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</si>
  <si>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</si>
  <si>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</si>
  <si>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</si>
  <si>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</si>
  <si>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</si>
  <si>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</si>
  <si>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</si>
  <si>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</si>
  <si>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</si>
  <si>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</si>
  <si>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</si>
  <si>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</si>
  <si>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</si>
  <si>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</si>
  <si>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</si>
  <si>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</si>
  <si>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</si>
  <si>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</si>
  <si>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</si>
  <si>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</si>
  <si>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</si>
  <si>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</si>
  <si>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</si>
  <si>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</si>
  <si>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</si>
  <si>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</si>
  <si>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</si>
  <si>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</si>
  <si>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</si>
  <si>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</si>
  <si>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</si>
  <si>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</si>
  <si>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</si>
  <si>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</si>
  <si>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</si>
  <si>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</si>
  <si>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</si>
  <si>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</si>
  <si>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</si>
  <si>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</si>
  <si>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</si>
  <si>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</si>
  <si>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</si>
  <si>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</si>
  <si>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</si>
  <si>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</si>
  <si>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</si>
  <si>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</si>
  <si>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</si>
  <si>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</si>
  <si>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</si>
  <si>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</si>
  <si>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</si>
  <si>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</si>
  <si>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</si>
  <si>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</si>
  <si>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</si>
  <si>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</si>
  <si>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</si>
  <si>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</si>
  <si>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</si>
  <si>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</si>
  <si>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</si>
  <si>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</si>
  <si>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</si>
  <si>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</si>
  <si>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</si>
  <si>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</si>
  <si>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</si>
  <si>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</si>
  <si>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</si>
  <si>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</si>
  <si>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</si>
  <si>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</si>
  <si>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</si>
  <si>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</si>
  <si>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</si>
  <si>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</si>
  <si>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</si>
  <si>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</si>
  <si>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</si>
  <si>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</si>
  <si>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</si>
  <si>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</si>
  <si>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</si>
  <si>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</si>
  <si>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</si>
  <si>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</si>
  <si>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</si>
  <si>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</si>
  <si>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</si>
  <si>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</si>
  <si>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</si>
  <si>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</si>
  <si>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</si>
  <si>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</si>
  <si>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</si>
  <si>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</si>
  <si>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</si>
  <si>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</si>
  <si>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</si>
  <si>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</si>
  <si>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</si>
  <si>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</si>
  <si>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</si>
  <si>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</si>
  <si>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</si>
  <si>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</si>
  <si>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</si>
  <si>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</si>
  <si>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</si>
  <si>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</si>
  <si>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</si>
  <si>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</si>
  <si>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</si>
  <si>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</si>
  <si>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</si>
  <si>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</si>
  <si>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</si>
  <si>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</si>
  <si>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</si>
  <si>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</si>
  <si>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</si>
  <si>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</si>
  <si>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</si>
  <si>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</si>
  <si>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</si>
  <si>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</si>
  <si>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</si>
  <si>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</si>
  <si>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</si>
  <si>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</si>
  <si>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</si>
  <si>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</si>
  <si>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</si>
  <si>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</si>
  <si>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</si>
  <si>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</si>
  <si>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</si>
  <si>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</si>
  <si>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</si>
  <si>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</si>
  <si>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</si>
  <si>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</si>
  <si>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</si>
  <si>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</si>
  <si>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</si>
  <si>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</si>
  <si>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</si>
  <si>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</si>
  <si>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</si>
  <si>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</si>
  <si>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</si>
  <si>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</si>
  <si>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</si>
  <si>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</si>
  <si>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</si>
  <si>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</si>
  <si>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</si>
  <si>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</si>
  <si>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</si>
  <si>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</si>
  <si>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</si>
  <si>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</si>
  <si>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</si>
  <si>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</si>
  <si>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</si>
  <si>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</si>
  <si>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</si>
  <si>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</si>
  <si>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</si>
  <si>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</si>
  <si>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</si>
  <si>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</si>
  <si>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</si>
  <si>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</si>
  <si>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</si>
  <si>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</si>
  <si>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</si>
  <si>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</si>
  <si>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</si>
  <si>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</si>
  <si>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</si>
  <si>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</si>
  <si>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</si>
  <si>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</si>
  <si>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</si>
  <si>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</si>
  <si>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</si>
  <si>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</si>
  <si>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</si>
  <si>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</si>
  <si>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</si>
  <si>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</si>
  <si>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</si>
  <si>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</si>
  <si>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</si>
  <si>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</si>
  <si>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</si>
  <si>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</si>
  <si>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</si>
  <si>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</si>
  <si>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</si>
  <si>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</si>
  <si>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</si>
  <si>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</si>
  <si>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</si>
  <si>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</si>
  <si>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</si>
  <si>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</si>
  <si>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</si>
  <si>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</si>
  <si>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</si>
  <si>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</si>
  <si>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</si>
  <si>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</si>
  <si>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</si>
  <si>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</si>
  <si>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</si>
  <si>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</si>
  <si>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</si>
  <si>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</si>
  <si>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</si>
  <si>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</si>
  <si>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</si>
  <si>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</si>
  <si>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</si>
  <si>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</si>
  <si>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</si>
  <si>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</si>
  <si>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</si>
  <si>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</si>
  <si>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</si>
  <si>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</si>
  <si>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</si>
  <si>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</si>
  <si>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</si>
  <si>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</si>
  <si>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</si>
  <si>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</si>
  <si>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</si>
  <si>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</si>
  <si>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</si>
  <si>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</si>
  <si>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</si>
  <si>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</si>
  <si>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</si>
  <si>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</si>
  <si>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</si>
  <si>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</si>
  <si>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</si>
  <si>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</si>
  <si>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</si>
  <si>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</si>
  <si>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</si>
  <si>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</si>
  <si>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</si>
  <si>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</si>
  <si>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</si>
  <si>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</si>
  <si>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</si>
  <si>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</si>
  <si>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</si>
  <si>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</si>
  <si>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</si>
  <si>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</si>
  <si>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</si>
  <si>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</si>
  <si>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</si>
  <si>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</si>
  <si>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</si>
  <si>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</si>
  <si>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</si>
  <si>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</si>
  <si>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</si>
  <si>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</si>
  <si>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</si>
  <si>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</si>
  <si>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</si>
  <si>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</si>
  <si>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</si>
  <si>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</si>
  <si>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</si>
  <si>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</si>
  <si>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</si>
  <si>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</si>
  <si>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</si>
  <si>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</si>
  <si>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</si>
  <si>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</si>
  <si>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</si>
  <si>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</si>
  <si>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</si>
  <si>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</si>
  <si>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</si>
  <si>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</si>
  <si>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</si>
  <si>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</si>
  <si>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</si>
  <si>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</si>
  <si>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</si>
  <si>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</si>
  <si>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</si>
  <si>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</si>
  <si>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</si>
  <si>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</si>
  <si>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</si>
  <si>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</si>
  <si>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</si>
  <si>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</si>
  <si>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</si>
  <si>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</si>
  <si>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</si>
  <si>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</si>
  <si>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</si>
  <si>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</si>
  <si>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</si>
  <si>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</si>
  <si>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</si>
  <si>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</si>
  <si>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</si>
  <si>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</si>
  <si>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</si>
  <si>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</si>
  <si>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</si>
  <si>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</si>
  <si>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</si>
  <si>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</si>
  <si>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</si>
  <si>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</si>
  <si>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</si>
  <si>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</si>
  <si>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</si>
  <si>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</si>
  <si>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</si>
  <si>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</si>
  <si>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</si>
  <si>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</si>
  <si>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</si>
  <si>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</si>
  <si>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</si>
  <si>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</si>
  <si>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</si>
  <si>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</si>
  <si>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</si>
  <si>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</si>
  <si>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</si>
  <si>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</si>
  <si>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</si>
  <si>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</si>
  <si>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</si>
  <si>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</si>
  <si>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</si>
  <si>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</si>
  <si>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</si>
  <si>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</si>
  <si>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</si>
  <si>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</si>
  <si>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</si>
  <si>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</si>
  <si>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</si>
  <si>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</si>
  <si>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</si>
  <si>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</si>
  <si>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</si>
  <si>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</si>
  <si>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</si>
  <si>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</si>
  <si>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</si>
  <si>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</si>
  <si>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</si>
  <si>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</si>
  <si>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</si>
  <si>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</si>
  <si>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</si>
  <si>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</si>
  <si>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</si>
  <si>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</si>
  <si>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</si>
  <si>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</si>
  <si>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</si>
  <si>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</si>
  <si>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</si>
  <si>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</si>
  <si>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</si>
  <si>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</si>
  <si>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</si>
  <si>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</si>
  <si>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</si>
  <si>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</si>
  <si>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</si>
  <si>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</si>
  <si>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</si>
  <si>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</si>
  <si>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</si>
  <si>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</si>
  <si>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</si>
  <si>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</si>
  <si>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</si>
  <si>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</si>
  <si>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</si>
  <si>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</si>
  <si>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</si>
  <si>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</si>
  <si>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</si>
  <si>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</si>
  <si>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</si>
  <si>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</si>
  <si>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</si>
  <si>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</si>
  <si>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</si>
  <si>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</si>
  <si>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</si>
  <si>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</si>
  <si>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</si>
  <si>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</si>
  <si>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</si>
  <si>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</si>
  <si>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</si>
  <si>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</si>
  <si>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</si>
  <si>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</si>
  <si>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</si>
  <si>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</si>
  <si>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</si>
  <si>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</si>
  <si>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</si>
  <si>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</si>
  <si>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</si>
  <si>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</si>
  <si>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</si>
  <si>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</si>
  <si>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</si>
  <si>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</si>
  <si>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</si>
  <si>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</si>
  <si>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</si>
  <si>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</si>
  <si>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</si>
  <si>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</si>
  <si>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</si>
  <si>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</si>
  <si>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</si>
  <si>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</si>
  <si>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</si>
  <si>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</si>
  <si>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</si>
  <si>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</si>
  <si>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</si>
  <si>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</si>
  <si>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</si>
  <si>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</si>
  <si>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</si>
  <si>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</si>
  <si>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</si>
  <si>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</si>
  <si>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</si>
  <si>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</si>
  <si>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</si>
  <si>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</si>
  <si>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</si>
  <si>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</si>
  <si>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</si>
  <si>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</si>
  <si>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</si>
  <si>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</si>
  <si>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</si>
  <si>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</si>
  <si>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</si>
  <si>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</si>
  <si>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</si>
  <si>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</si>
  <si>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</si>
  <si>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</si>
  <si>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</si>
  <si>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</si>
  <si>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</si>
  <si>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</si>
  <si>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</si>
  <si>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</si>
  <si>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</si>
  <si>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</si>
  <si>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</si>
  <si>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</si>
  <si>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</si>
  <si>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</si>
  <si>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</si>
  <si>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</si>
  <si>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</si>
  <si>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</si>
  <si>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</si>
  <si>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</si>
  <si>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</si>
  <si>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</si>
  <si>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</si>
  <si>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</si>
  <si>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</si>
  <si>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</si>
  <si>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</si>
  <si>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</si>
  <si>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</si>
  <si>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</si>
  <si>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</si>
  <si>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</si>
  <si>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</si>
  <si>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</si>
  <si>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</si>
  <si>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</si>
  <si>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</si>
  <si>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</si>
  <si>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</si>
  <si>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</si>
  <si>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</si>
  <si>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</si>
  <si>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</si>
  <si>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</si>
  <si>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</si>
  <si>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</si>
  <si>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</si>
  <si>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</si>
  <si>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</si>
  <si>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</si>
  <si>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</si>
  <si>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</si>
  <si>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</si>
  <si>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</si>
  <si>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</si>
  <si>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</si>
  <si>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</si>
  <si>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</si>
  <si>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</si>
  <si>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</si>
  <si>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</si>
  <si>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</si>
  <si>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</si>
  <si>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</si>
  <si>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</si>
  <si>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</si>
  <si>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</si>
  <si>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</si>
  <si>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</si>
  <si>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</si>
  <si>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</si>
  <si>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</si>
  <si>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</si>
  <si>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</si>
  <si>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</si>
  <si>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</si>
  <si>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</si>
  <si>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</si>
  <si>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</si>
  <si>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</si>
  <si>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</si>
  <si>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</si>
  <si>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</si>
  <si>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</si>
  <si>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</si>
  <si>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</si>
  <si>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</si>
  <si>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</si>
  <si>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</si>
  <si>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</si>
  <si>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</si>
  <si>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</si>
  <si>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</si>
  <si>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</si>
  <si>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</si>
  <si>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</si>
  <si>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</si>
  <si>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</si>
  <si>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</si>
  <si>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</si>
  <si>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</si>
  <si>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</si>
  <si>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</si>
  <si>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</si>
  <si>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</si>
  <si>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</si>
  <si>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</si>
  <si>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</si>
  <si>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</si>
  <si>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</si>
  <si>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</si>
  <si>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</si>
  <si>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</si>
  <si>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</si>
  <si>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</si>
  <si>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</si>
  <si>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</si>
  <si>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</si>
  <si>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</si>
  <si>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</si>
  <si>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</si>
  <si>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</si>
  <si>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</si>
  <si>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</si>
  <si>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</si>
  <si>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</si>
  <si>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</si>
  <si>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</si>
  <si>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</si>
  <si>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</si>
  <si>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</si>
  <si>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</si>
  <si>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</si>
  <si>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</si>
  <si>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</si>
  <si>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</si>
  <si>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</si>
  <si>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</si>
  <si>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</si>
  <si>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</si>
  <si>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</si>
  <si>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</si>
  <si>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</si>
  <si>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</si>
  <si>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</si>
  <si>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</si>
  <si>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</si>
  <si>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</si>
  <si>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</si>
  <si>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</si>
  <si>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</si>
  <si>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</si>
  <si>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</si>
  <si>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</si>
  <si>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</si>
  <si>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</si>
  <si>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</si>
  <si>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</si>
  <si>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</si>
  <si>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</si>
  <si>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</si>
  <si>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</si>
  <si>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</si>
  <si>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</si>
  <si>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</si>
  <si>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</si>
  <si>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</si>
  <si>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</si>
  <si>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</si>
  <si>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</si>
  <si>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</si>
  <si>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</si>
  <si>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</si>
  <si>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</si>
  <si>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</si>
  <si>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</si>
  <si>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</si>
  <si>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</si>
  <si>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</si>
  <si>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</si>
  <si>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</si>
  <si>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</si>
  <si>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</si>
  <si>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</si>
  <si>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</si>
  <si>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</si>
  <si>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</si>
  <si>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</si>
  <si>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</si>
  <si>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</si>
  <si>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</si>
  <si>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</si>
  <si>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</si>
  <si>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</si>
  <si>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</si>
  <si>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</si>
  <si>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</si>
  <si>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</si>
  <si>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</si>
  <si>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</si>
  <si>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</si>
  <si>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</si>
  <si>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</si>
  <si>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</si>
  <si>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</si>
  <si>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</si>
  <si>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</si>
  <si>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</si>
  <si>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</si>
  <si>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</si>
  <si>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</si>
  <si>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</si>
  <si>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</si>
  <si>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</si>
  <si>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</si>
  <si>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</si>
  <si>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</si>
  <si>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</si>
  <si>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</si>
  <si>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</si>
  <si>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</si>
  <si>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</si>
  <si>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</si>
  <si>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</si>
  <si>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</si>
  <si>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</si>
  <si>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</si>
  <si>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</si>
  <si>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</si>
  <si>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</si>
  <si>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</si>
  <si>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</si>
  <si>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</si>
  <si>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</si>
  <si>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</si>
  <si>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</si>
  <si>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</si>
  <si>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</si>
  <si>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</si>
  <si>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</si>
  <si>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</si>
  <si>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</si>
  <si>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</si>
  <si>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</si>
  <si>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</si>
  <si>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</si>
  <si>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</si>
  <si>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</si>
  <si>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</si>
  <si>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</si>
  <si>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</si>
  <si>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</si>
  <si>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</si>
  <si>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</si>
  <si>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</si>
  <si>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</si>
  <si>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</si>
  <si>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</si>
  <si>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</si>
  <si>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</si>
  <si>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</si>
  <si>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</si>
  <si>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</si>
  <si>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</si>
  <si>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</si>
  <si>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</si>
  <si>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</si>
  <si>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</si>
  <si>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</si>
  <si>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</si>
  <si>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</si>
  <si>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</si>
  <si>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</si>
  <si>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</si>
  <si>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</si>
  <si>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</si>
  <si>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</si>
  <si>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</si>
  <si>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</si>
  <si>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</si>
  <si>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</si>
  <si>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</si>
  <si>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</si>
  <si>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</si>
  <si>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</si>
  <si>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</si>
  <si>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</si>
  <si>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</si>
  <si>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</si>
  <si>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</si>
  <si>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</si>
  <si>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</si>
  <si>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</si>
  <si>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</si>
  <si>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</si>
  <si>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</si>
  <si>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</si>
  <si>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</si>
  <si>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</si>
  <si>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</si>
  <si>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</si>
  <si>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</si>
  <si>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</si>
  <si>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</si>
  <si>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</si>
  <si>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</si>
  <si>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</si>
  <si>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</si>
  <si>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</si>
  <si>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</si>
  <si>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</si>
  <si>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</si>
  <si>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</si>
  <si>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</si>
  <si>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</si>
  <si>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</si>
  <si>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</si>
  <si>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</si>
  <si>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</si>
  <si>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</si>
  <si>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</si>
  <si>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</si>
  <si>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</si>
  <si>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</si>
  <si>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</si>
  <si>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</si>
  <si>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</si>
  <si>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</si>
  <si>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</si>
  <si>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</si>
  <si>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</si>
  <si>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</si>
  <si>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</si>
  <si>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</si>
  <si>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</si>
  <si>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</si>
  <si>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</si>
  <si>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</si>
  <si>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</si>
  <si>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</si>
  <si>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</si>
  <si>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</si>
  <si>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</si>
  <si>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</si>
  <si>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</si>
  <si>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</si>
  <si>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</si>
  <si>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</si>
  <si>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</si>
  <si>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</si>
  <si>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</si>
  <si>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</si>
  <si>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</si>
  <si>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</si>
  <si>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</si>
  <si>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</si>
  <si>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</si>
  <si>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</si>
  <si>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</si>
  <si>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</si>
  <si>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</si>
  <si>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</si>
  <si>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</si>
  <si>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</si>
  <si>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</si>
  <si>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</si>
  <si>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</si>
  <si>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</si>
  <si>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</si>
  <si>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</si>
  <si>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</si>
  <si>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</si>
  <si>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</si>
  <si>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</si>
  <si>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</si>
  <si>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</si>
  <si>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</si>
  <si>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</si>
  <si>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</si>
  <si>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</si>
  <si>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</si>
  <si>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</si>
  <si>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</si>
  <si>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</si>
  <si>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</si>
  <si>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</si>
  <si>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</si>
  <si>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</si>
  <si>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</si>
  <si>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</si>
  <si>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</si>
  <si>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</si>
  <si>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</si>
  <si>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</si>
  <si>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</si>
  <si>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</si>
  <si>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</si>
  <si>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</si>
  <si>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</si>
  <si>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</si>
  <si>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</si>
  <si>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</si>
  <si>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</si>
  <si>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</si>
  <si>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</si>
  <si>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</si>
  <si>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</si>
  <si>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</si>
  <si>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</si>
  <si>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</si>
  <si>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</si>
  <si>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</si>
  <si>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</si>
  <si>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</si>
  <si>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</si>
  <si>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</si>
  <si>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</si>
  <si>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</si>
  <si>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</si>
  <si>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</si>
  <si>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</si>
  <si>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</si>
  <si>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</si>
  <si>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</si>
  <si>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</si>
  <si>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</si>
  <si>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</si>
  <si>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</si>
  <si>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</si>
  <si>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</si>
  <si>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</si>
  <si>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</si>
  <si>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</si>
  <si>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</si>
  <si>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</si>
  <si>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</si>
  <si>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</si>
  <si>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</si>
  <si>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</si>
  <si>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</si>
  <si>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</si>
  <si>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</si>
  <si>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</si>
  <si>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</si>
  <si>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</si>
  <si>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</si>
  <si>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</si>
  <si>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</si>
  <si>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</si>
  <si>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</si>
  <si>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</si>
  <si>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</si>
  <si>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</si>
  <si>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</si>
  <si>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</si>
  <si>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</si>
  <si>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</si>
  <si>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</si>
  <si>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</si>
  <si>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</si>
  <si>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</si>
  <si>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</si>
  <si>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</si>
  <si>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</si>
  <si>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</si>
  <si>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</si>
  <si>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</si>
  <si>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</si>
  <si>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</si>
  <si>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</si>
  <si>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</si>
  <si>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</si>
  <si>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</si>
  <si>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</si>
  <si>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</si>
  <si>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</si>
  <si>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</si>
  <si>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</si>
  <si>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</si>
  <si>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</si>
  <si>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</si>
  <si>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</si>
  <si>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</si>
  <si>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</si>
  <si>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</si>
  <si>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</si>
  <si>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</si>
  <si>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</si>
  <si>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</si>
  <si>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</si>
  <si>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</si>
  <si>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</si>
  <si>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</si>
  <si>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</si>
  <si>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</si>
  <si>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</si>
  <si>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</si>
  <si>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</si>
  <si>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</si>
  <si>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</si>
  <si>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</si>
  <si>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</si>
  <si>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</si>
  <si>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</si>
  <si>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</si>
  <si>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</si>
  <si>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</si>
  <si>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</si>
  <si>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</si>
  <si>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</si>
  <si>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</si>
  <si>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</si>
  <si>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</si>
  <si>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</si>
  <si>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</si>
  <si>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</si>
  <si>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</si>
  <si>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</si>
  <si>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</si>
  <si>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</si>
  <si>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</si>
  <si>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</si>
  <si>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</si>
  <si>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</si>
  <si>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</si>
  <si>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</si>
  <si>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</si>
  <si>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</si>
  <si>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</si>
  <si>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</si>
  <si>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</si>
  <si>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</si>
  <si>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</si>
  <si>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</si>
  <si>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</si>
  <si>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</si>
  <si>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</si>
  <si>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</si>
  <si>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</si>
  <si>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</si>
  <si>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</si>
  <si>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</si>
  <si>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</si>
  <si>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</si>
  <si>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</si>
  <si>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</si>
  <si>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</si>
  <si>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</si>
  <si>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</si>
  <si>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</si>
  <si>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</si>
  <si>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</si>
  <si>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</si>
  <si>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</si>
  <si>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</si>
  <si>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</si>
  <si>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</si>
  <si>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</si>
  <si>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</si>
  <si>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</si>
  <si>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</si>
  <si>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</si>
  <si>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</si>
  <si>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</si>
  <si>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</si>
  <si>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</si>
  <si>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</si>
  <si>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</si>
  <si>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</si>
  <si>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</si>
  <si>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</si>
  <si>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</si>
  <si>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</si>
  <si>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</si>
  <si>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</si>
  <si>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</si>
  <si>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</si>
  <si>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</si>
  <si>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</si>
  <si>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</si>
  <si>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</si>
  <si>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</si>
  <si>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</si>
  <si>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</si>
  <si>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</si>
  <si>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</si>
  <si>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</si>
  <si>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</si>
  <si>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</si>
  <si>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</si>
  <si>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</si>
  <si>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</si>
  <si>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</si>
  <si>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</si>
  <si>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</si>
  <si>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</si>
  <si>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</si>
  <si>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</si>
  <si>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</si>
  <si>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</si>
  <si>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</si>
  <si>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</si>
  <si>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</si>
  <si>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</si>
  <si>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</si>
  <si>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</si>
  <si>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</si>
  <si>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</si>
  <si>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</si>
  <si>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</si>
  <si>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</si>
  <si>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</si>
  <si>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</si>
  <si>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</si>
  <si>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</si>
  <si>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</si>
  <si>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</si>
  <si>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</si>
  <si>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</si>
  <si>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</si>
  <si>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</si>
  <si>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</si>
  <si>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</si>
  <si>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</si>
  <si>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</si>
  <si>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</si>
  <si>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</si>
  <si>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</si>
  <si>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</si>
  <si>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</si>
  <si>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</si>
  <si>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</si>
  <si>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</si>
  <si>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</si>
  <si>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</si>
  <si>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</si>
  <si>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</si>
  <si>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</si>
  <si>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</si>
  <si>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</si>
  <si>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</si>
  <si>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</si>
  <si>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</si>
  <si>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</si>
  <si>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</si>
  <si>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</si>
  <si>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</si>
  <si>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</si>
  <si>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</si>
  <si>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</si>
  <si>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</si>
  <si>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</si>
  <si>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</si>
  <si>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</si>
  <si>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</si>
  <si>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</si>
  <si>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</si>
  <si>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</si>
  <si>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</si>
  <si>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</si>
  <si>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</si>
  <si>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</si>
  <si>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</si>
  <si>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</si>
  <si>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</si>
  <si>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</si>
  <si>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</si>
  <si>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</si>
  <si>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</si>
  <si>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</si>
  <si>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</si>
  <si>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</si>
  <si>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</si>
  <si>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</si>
  <si>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</si>
  <si>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</si>
  <si>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</si>
  <si>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</si>
  <si>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</si>
  <si>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</si>
  <si>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</si>
  <si>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</si>
  <si>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</si>
  <si>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</si>
  <si>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</si>
  <si>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</si>
  <si>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</si>
  <si>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</si>
  <si>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</si>
  <si>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</si>
  <si>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</si>
  <si>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</si>
  <si>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</si>
  <si>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</si>
  <si>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</si>
  <si>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</si>
  <si>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</si>
  <si>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</si>
  <si>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</si>
  <si>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</si>
  <si>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</si>
  <si>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</si>
  <si>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</si>
  <si>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</si>
  <si>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</si>
  <si>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</si>
  <si>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</si>
  <si>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</si>
  <si>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</si>
  <si>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</si>
  <si>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</si>
  <si>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</si>
  <si>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</si>
  <si>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</si>
  <si>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</si>
  <si>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</si>
  <si>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</si>
  <si>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</si>
  <si>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</si>
  <si>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</si>
  <si>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</si>
  <si>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</si>
  <si>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</si>
  <si>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</si>
  <si>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</si>
  <si>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</si>
  <si>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</si>
  <si>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</si>
  <si>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</si>
  <si>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</si>
  <si>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</si>
  <si>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</si>
  <si>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</si>
  <si>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</si>
  <si>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</si>
  <si>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</si>
  <si>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</si>
  <si>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</si>
  <si>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</si>
  <si>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</si>
  <si>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</si>
  <si>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</si>
  <si>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</si>
  <si>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</si>
  <si>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</si>
  <si>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</si>
  <si>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</si>
  <si>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</si>
  <si>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</si>
  <si>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</si>
  <si>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</si>
  <si>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</si>
  <si>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</si>
  <si>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</si>
  <si>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</si>
  <si>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</si>
  <si>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</si>
  <si>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</si>
  <si>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</si>
  <si>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</si>
  <si>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</si>
  <si>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</si>
  <si>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</si>
  <si>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</si>
  <si>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</si>
  <si>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</si>
  <si>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</si>
  <si>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</si>
  <si>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</si>
  <si>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</si>
  <si>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</si>
  <si>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</si>
  <si>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</si>
  <si>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</si>
  <si>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</si>
  <si>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</si>
  <si>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</si>
  <si>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</si>
  <si>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</si>
  <si>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</si>
  <si>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</si>
  <si>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</si>
  <si>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</si>
  <si>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</si>
  <si>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</si>
  <si>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</si>
  <si>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</si>
  <si>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</si>
  <si>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</si>
  <si>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</si>
  <si>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</si>
  <si>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</si>
  <si>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</si>
  <si>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</si>
  <si>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</si>
  <si>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</si>
  <si>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</si>
  <si>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</si>
  <si>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</si>
  <si>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</si>
  <si>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</si>
  <si>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</si>
  <si>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</si>
  <si>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</si>
  <si>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</si>
  <si>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</si>
  <si>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</si>
  <si>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</si>
  <si>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</si>
  <si>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</si>
  <si>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</si>
  <si>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</si>
  <si>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</si>
  <si>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</si>
  <si>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</si>
  <si>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</si>
  <si>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</si>
  <si>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</si>
  <si>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</si>
  <si>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</si>
  <si>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</si>
  <si>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</si>
  <si>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</si>
  <si>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</si>
  <si>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</si>
  <si>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</si>
  <si>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</si>
  <si>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</si>
  <si>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</si>
  <si>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</si>
  <si>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</si>
  <si>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</si>
  <si>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</si>
  <si>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</si>
  <si>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</si>
  <si>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</si>
  <si>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</si>
  <si>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</si>
  <si>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</si>
  <si>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</si>
  <si>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</si>
  <si>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</si>
  <si>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</si>
  <si>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</si>
  <si>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</si>
  <si>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</si>
  <si>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</si>
  <si>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</si>
  <si>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</si>
  <si>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</si>
  <si>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</si>
  <si>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</si>
  <si>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</si>
  <si>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</si>
  <si>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</si>
  <si>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</si>
  <si>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</si>
  <si>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</si>
  <si>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</si>
  <si>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</si>
  <si>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</si>
  <si>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</si>
  <si>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</si>
  <si>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</si>
  <si>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</si>
  <si>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</si>
  <si>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</si>
  <si>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</si>
  <si>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</si>
  <si>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</si>
  <si>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</si>
  <si>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</si>
  <si>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</si>
  <si>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</si>
  <si>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</si>
  <si>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</si>
  <si>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</si>
  <si>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</si>
  <si>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</si>
  <si>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</si>
  <si>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</si>
  <si>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</si>
  <si>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</si>
  <si>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</si>
  <si>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</si>
  <si>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</si>
  <si>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</si>
  <si>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</si>
  <si>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</si>
  <si>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</si>
  <si>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</si>
  <si>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</si>
  <si>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</si>
  <si>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</si>
  <si>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</si>
  <si>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</si>
  <si>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</si>
  <si>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</si>
  <si>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</si>
  <si>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</si>
  <si>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</si>
  <si>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</si>
  <si>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</si>
  <si>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</si>
  <si>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</si>
  <si>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</si>
  <si>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</si>
  <si>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</si>
  <si>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</si>
  <si>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</si>
  <si>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</si>
  <si>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</si>
  <si>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</si>
  <si>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</si>
  <si>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</si>
  <si>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</si>
  <si>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</si>
  <si>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</si>
  <si>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</si>
  <si>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</si>
  <si>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</si>
  <si>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</si>
  <si>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</si>
  <si>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</si>
  <si>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</si>
  <si>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</si>
  <si>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</si>
  <si>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</si>
  <si>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</si>
  <si>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</si>
  <si>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</si>
  <si>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</si>
  <si>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</si>
  <si>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</si>
  <si>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</si>
  <si>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</si>
  <si>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</si>
  <si>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</si>
  <si>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</si>
  <si>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</si>
  <si>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</si>
  <si>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</si>
  <si>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</si>
  <si>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</si>
  <si>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</si>
  <si>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</si>
  <si>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</si>
  <si>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</si>
  <si>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</si>
  <si>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</si>
  <si>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</si>
  <si>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</si>
  <si>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</si>
  <si>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</si>
  <si>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</si>
  <si>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</si>
  <si>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</si>
  <si>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</si>
  <si>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</si>
  <si>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</si>
  <si>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</si>
  <si>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</si>
  <si>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</si>
  <si>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</si>
  <si>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</si>
  <si>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</si>
  <si>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</si>
  <si>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</si>
  <si>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</si>
  <si>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</si>
  <si>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</si>
  <si>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</si>
  <si>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</si>
  <si>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</si>
  <si>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</si>
  <si>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</si>
  <si>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</si>
  <si>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</si>
  <si>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</si>
  <si>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</si>
  <si>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</si>
  <si>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</si>
  <si>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</si>
  <si>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</si>
  <si>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</si>
  <si>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</si>
  <si>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</si>
  <si>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</si>
  <si>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</si>
  <si>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</si>
  <si>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</si>
  <si>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</si>
  <si>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</si>
  <si>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</si>
  <si>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</si>
  <si>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</si>
  <si>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</si>
  <si>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</si>
  <si>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</si>
  <si>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</si>
  <si>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</si>
  <si>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</si>
  <si>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</si>
  <si>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</si>
  <si>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</si>
  <si>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</si>
  <si>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</si>
  <si>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</si>
  <si>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</si>
  <si>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</si>
  <si>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</si>
  <si>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</si>
  <si>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</si>
  <si>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</si>
  <si>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</si>
  <si>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</si>
  <si>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</si>
  <si>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</si>
  <si>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</si>
  <si>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</si>
  <si>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</si>
  <si>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</si>
  <si>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</si>
  <si>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</si>
  <si>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</si>
  <si>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</si>
  <si>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</si>
  <si>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</si>
  <si>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</si>
  <si>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</si>
  <si>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</si>
  <si>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</si>
  <si>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</si>
  <si>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</si>
  <si>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</si>
  <si>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</si>
  <si>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</si>
  <si>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</si>
  <si>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</si>
  <si>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</si>
  <si>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</si>
  <si>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</si>
  <si>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</si>
  <si>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</si>
  <si>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</si>
  <si>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</si>
  <si>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</si>
  <si>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</si>
  <si>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</si>
  <si>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</si>
  <si>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</si>
  <si>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</si>
  <si>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</si>
  <si>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</si>
  <si>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</si>
  <si>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</si>
  <si>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</si>
  <si>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</si>
  <si>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</si>
  <si>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</si>
  <si>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</si>
  <si>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</si>
  <si>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</si>
  <si>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</si>
  <si>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</si>
  <si>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</si>
  <si>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</si>
  <si>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</si>
  <si>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</si>
  <si>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</si>
  <si>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</si>
  <si>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</si>
  <si>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</si>
  <si>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</si>
  <si>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</si>
  <si>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</si>
  <si>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</si>
  <si>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</si>
  <si>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</si>
  <si>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</si>
  <si>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</si>
  <si>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</si>
  <si>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</si>
  <si>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</si>
  <si>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</si>
  <si>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</si>
  <si>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</si>
  <si>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</si>
  <si>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</si>
  <si>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</si>
  <si>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</si>
  <si>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</si>
  <si>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</si>
  <si>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</si>
  <si>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</si>
  <si>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</si>
  <si>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</si>
  <si>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</si>
  <si>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</si>
  <si>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</si>
  <si>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</si>
  <si>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</si>
  <si>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</si>
  <si>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</si>
  <si>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</si>
  <si>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</si>
  <si>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</si>
  <si>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</si>
  <si>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</si>
  <si>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</si>
  <si>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</si>
  <si>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</si>
  <si>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</si>
  <si>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</si>
  <si>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</si>
  <si>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</si>
  <si>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</si>
  <si>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</si>
  <si>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</si>
  <si>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</si>
  <si>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</si>
  <si>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</si>
  <si>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</si>
  <si>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</si>
  <si>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</si>
  <si>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</si>
  <si>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</si>
  <si>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</si>
  <si>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</si>
  <si>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</si>
  <si>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</si>
  <si>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</si>
  <si>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</si>
  <si>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</si>
  <si>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</si>
  <si>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</si>
  <si>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</si>
  <si>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</si>
  <si>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</si>
  <si>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</si>
  <si>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</si>
  <si>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</si>
  <si>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</si>
  <si>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</si>
  <si>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</si>
  <si>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</si>
  <si>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</si>
  <si>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</si>
  <si>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</si>
  <si>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</si>
  <si>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</si>
  <si>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</si>
  <si>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</si>
  <si>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</si>
  <si>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</si>
  <si>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</si>
  <si>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</si>
  <si>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</si>
  <si>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</si>
  <si>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</si>
  <si>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</si>
  <si>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</si>
  <si>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</si>
  <si>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</si>
  <si>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</si>
  <si>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</si>
  <si>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</si>
  <si>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</si>
  <si>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</si>
  <si>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</si>
  <si>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</si>
  <si>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</si>
  <si>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</si>
  <si>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</si>
  <si>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</si>
  <si>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</si>
  <si>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</si>
  <si>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</si>
  <si>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</si>
  <si>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</si>
  <si>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</si>
  <si>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</si>
  <si>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</si>
  <si>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</si>
  <si>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</si>
  <si>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</si>
  <si>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</si>
  <si>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</si>
  <si>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</si>
  <si>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</si>
  <si>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</si>
  <si>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</si>
  <si>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</si>
  <si>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</si>
  <si>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</si>
  <si>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</si>
  <si>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</si>
  <si>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</si>
  <si>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</si>
  <si>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</si>
  <si>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</si>
  <si>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</si>
  <si>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</si>
  <si>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</si>
  <si>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</si>
  <si>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</si>
  <si>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</si>
  <si>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</si>
  <si>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</si>
  <si>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</si>
  <si>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</si>
  <si>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</si>
  <si>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</si>
  <si>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</si>
  <si>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</si>
  <si>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</si>
  <si>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</si>
  <si>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</si>
  <si>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</si>
  <si>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</si>
  <si>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</si>
  <si>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</si>
  <si>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</si>
  <si>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</si>
  <si>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</si>
  <si>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</si>
  <si>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</si>
  <si>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</si>
  <si>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</si>
  <si>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</si>
  <si>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</si>
  <si>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</si>
  <si>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</si>
  <si>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</si>
  <si>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</si>
  <si>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</si>
  <si>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</si>
  <si>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</si>
  <si>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</si>
  <si>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</si>
  <si>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</si>
  <si>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</si>
  <si>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</si>
  <si>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</si>
  <si>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</si>
  <si>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</si>
  <si>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</si>
  <si>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</si>
  <si>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</si>
  <si>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</si>
  <si>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</si>
  <si>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</si>
  <si>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</si>
  <si>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</si>
  <si>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</si>
  <si>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</si>
  <si>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</si>
  <si>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</si>
  <si>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</si>
  <si>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</si>
  <si>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</si>
  <si>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</si>
  <si>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</si>
  <si>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</si>
  <si>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</si>
  <si>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</si>
  <si>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</si>
  <si>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</si>
  <si>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</si>
  <si>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</si>
  <si>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</si>
  <si>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</si>
  <si>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</si>
  <si>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</si>
  <si>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</si>
  <si>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</si>
  <si>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</si>
  <si>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</si>
  <si>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</si>
  <si>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</si>
  <si>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</si>
  <si>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</si>
  <si>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</si>
  <si>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</si>
  <si>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</si>
  <si>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</si>
  <si>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</si>
  <si>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</si>
  <si>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</si>
  <si>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</si>
  <si>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</si>
  <si>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</si>
  <si>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</si>
  <si>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</si>
  <si>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</si>
  <si>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</si>
  <si>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</si>
  <si>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</si>
  <si>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</si>
  <si>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</si>
  <si>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</si>
  <si>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</si>
  <si>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</si>
  <si>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</si>
  <si>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</si>
  <si>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</si>
  <si>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</si>
  <si>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</si>
  <si>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</si>
  <si>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</si>
  <si>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</si>
  <si>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</si>
  <si>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</si>
  <si>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</si>
  <si>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</si>
  <si>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</si>
  <si>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</si>
  <si>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</si>
  <si>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</si>
  <si>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</si>
  <si>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</si>
  <si>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</si>
  <si>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</si>
  <si>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</si>
  <si>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</si>
  <si>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</si>
  <si>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</si>
  <si>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</si>
  <si>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</si>
  <si>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</si>
  <si>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</si>
  <si>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</si>
  <si>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</si>
  <si>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</si>
  <si>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</si>
  <si>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</si>
  <si>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</si>
  <si>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</si>
  <si>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</si>
  <si>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</si>
  <si>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</si>
  <si>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</si>
  <si>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</si>
  <si>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</si>
  <si>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</si>
  <si>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</si>
  <si>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</si>
  <si>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</si>
  <si>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</si>
  <si>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</si>
  <si>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</si>
  <si>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</si>
  <si>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</si>
  <si>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</si>
  <si>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</si>
  <si>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</si>
  <si>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</si>
  <si>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</si>
  <si>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</si>
  <si>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</si>
  <si>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</si>
  <si>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</si>
  <si>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</si>
  <si>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</si>
  <si>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</si>
  <si>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</si>
  <si>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</si>
  <si>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</si>
  <si>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</si>
  <si>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</si>
  <si>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</si>
  <si>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</si>
  <si>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</si>
  <si>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</si>
  <si>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</si>
  <si>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</si>
  <si>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</si>
  <si>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</si>
  <si>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</si>
  <si>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</si>
  <si>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</si>
  <si>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</si>
  <si>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</si>
  <si>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</si>
  <si>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</si>
  <si>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</si>
  <si>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</si>
  <si>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</si>
  <si>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</si>
  <si>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</si>
  <si>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</si>
  <si>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</si>
  <si>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</si>
  <si>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</si>
  <si>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</si>
  <si>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</si>
  <si>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</si>
  <si>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</si>
  <si>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</si>
  <si>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</si>
  <si>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</si>
  <si>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</si>
  <si>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</si>
  <si>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</si>
  <si>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</si>
  <si>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</si>
  <si>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</si>
  <si>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</si>
  <si>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</si>
  <si>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</si>
  <si>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</si>
  <si>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</si>
  <si>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</si>
  <si>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</si>
  <si>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</si>
  <si>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</si>
  <si>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</si>
  <si>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</si>
  <si>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</si>
  <si>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</si>
  <si>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</si>
  <si>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</si>
  <si>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</si>
  <si>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</si>
  <si>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</si>
  <si>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</si>
  <si>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</si>
  <si>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</si>
  <si>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</si>
  <si>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</si>
  <si>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</si>
  <si>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</si>
  <si>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</si>
  <si>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</si>
  <si>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</si>
  <si>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</si>
  <si>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</si>
  <si>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</si>
  <si>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</si>
  <si>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</si>
  <si>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</si>
  <si>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</si>
  <si>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</si>
  <si>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</si>
  <si>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</si>
  <si>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</si>
  <si>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</si>
  <si>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</si>
  <si>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</si>
  <si>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</si>
  <si>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</si>
  <si>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</si>
  <si>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</si>
  <si>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</si>
  <si>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</si>
  <si>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</si>
  <si>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</si>
  <si>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</si>
  <si>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</si>
  <si>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</si>
  <si>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</si>
  <si>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</si>
  <si>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</si>
  <si>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</si>
  <si>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</si>
  <si>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</si>
  <si>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</si>
  <si>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</si>
  <si>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</si>
  <si>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</si>
  <si>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</si>
  <si>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</si>
  <si>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</si>
  <si>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</si>
  <si>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</si>
  <si>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</si>
  <si>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</si>
  <si>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</si>
  <si>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</si>
  <si>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</si>
  <si>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</si>
  <si>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</si>
  <si>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</si>
  <si>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</si>
  <si>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</si>
  <si>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</si>
  <si>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</si>
  <si>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</si>
  <si>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</si>
  <si>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</si>
  <si>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</si>
  <si>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</si>
  <si>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</si>
  <si>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</si>
  <si>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</si>
  <si>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</si>
  <si>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</si>
  <si>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</si>
  <si>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</si>
  <si>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</si>
  <si>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</si>
  <si>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</si>
  <si>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</si>
  <si>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</si>
  <si>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</si>
  <si>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</si>
  <si>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</si>
  <si>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</si>
  <si>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</si>
  <si>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</si>
  <si>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</si>
  <si>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</si>
  <si>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</si>
  <si>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</si>
  <si>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</si>
  <si>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</si>
  <si>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</si>
  <si>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</si>
  <si>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</si>
  <si>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</si>
  <si>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</si>
  <si>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</si>
  <si>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</si>
  <si>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</si>
  <si>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</si>
  <si>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</si>
  <si>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</si>
  <si>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</si>
  <si>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</si>
  <si>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</si>
  <si>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</si>
  <si>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</si>
  <si>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</si>
  <si>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</si>
  <si>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</si>
  <si>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</si>
  <si>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</si>
  <si>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</si>
  <si>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</si>
  <si>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</si>
  <si>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</si>
  <si>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</si>
  <si>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</si>
  <si>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</si>
  <si>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</si>
  <si>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</si>
  <si>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</si>
  <si>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</si>
  <si>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</si>
  <si>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</si>
  <si>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</si>
  <si>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</si>
  <si>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</si>
  <si>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</si>
  <si>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</si>
  <si>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</si>
  <si>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</si>
  <si>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</si>
  <si>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</si>
  <si>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</si>
  <si>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</si>
  <si>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</si>
  <si>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</si>
  <si>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</si>
  <si>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</si>
  <si>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</si>
  <si>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</si>
  <si>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</si>
  <si>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</si>
  <si>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</si>
  <si>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</si>
  <si>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</si>
  <si>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</si>
  <si>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</si>
  <si>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</si>
  <si>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</si>
  <si>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</si>
  <si>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</si>
  <si>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</si>
  <si>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</si>
  <si>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</si>
  <si>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</si>
  <si>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</si>
  <si>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</si>
  <si>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</si>
  <si>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</si>
  <si>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</si>
  <si>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</si>
  <si>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</si>
  <si>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</si>
  <si>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</si>
  <si>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</si>
  <si>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</si>
  <si>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</si>
  <si>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</si>
  <si>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</si>
  <si>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</si>
  <si>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</si>
  <si>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</si>
  <si>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</si>
  <si>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</si>
  <si>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</si>
  <si>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</si>
  <si>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</si>
  <si>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</si>
  <si>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</si>
  <si>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</si>
  <si>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</si>
  <si>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</si>
  <si>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</si>
  <si>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</si>
  <si>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</si>
  <si>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</si>
  <si>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</si>
  <si>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</si>
  <si>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</si>
  <si>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</si>
  <si>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</si>
  <si>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</si>
  <si>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</si>
  <si>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</si>
  <si>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</si>
  <si>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</si>
  <si>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</si>
  <si>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</si>
  <si>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</si>
  <si>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</si>
  <si>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</si>
  <si>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</si>
  <si>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</si>
  <si>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</si>
  <si>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</si>
  <si>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</si>
  <si>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</si>
  <si>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</si>
  <si>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</si>
  <si>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</si>
  <si>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</si>
  <si>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</si>
  <si>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</si>
  <si>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</si>
  <si>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</si>
  <si>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</si>
  <si>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</si>
  <si>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</si>
  <si>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</si>
  <si>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</si>
  <si>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</si>
  <si>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</si>
  <si>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</si>
  <si>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</si>
  <si>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</si>
  <si>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</si>
  <si>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</si>
  <si>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</si>
  <si>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</si>
  <si>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</si>
  <si>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</si>
  <si>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</si>
  <si>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</si>
  <si>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</si>
  <si>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</si>
  <si>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</si>
  <si>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</si>
  <si>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</si>
  <si>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</si>
  <si>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</si>
  <si>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</si>
  <si>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</si>
  <si>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</si>
  <si>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</si>
  <si>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</si>
  <si>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</si>
  <si>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</si>
  <si>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</si>
  <si>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</si>
  <si>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</si>
  <si>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</si>
  <si>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</si>
  <si>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</si>
  <si>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</si>
  <si>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</si>
  <si>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</si>
  <si>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</si>
  <si>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</si>
  <si>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</si>
  <si>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</si>
  <si>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</si>
  <si>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</si>
  <si>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</si>
  <si>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</si>
  <si>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</si>
  <si>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</si>
  <si>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</si>
  <si>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</si>
  <si>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</si>
  <si>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</si>
  <si>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</si>
  <si>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</si>
  <si>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</si>
  <si>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</si>
  <si>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</si>
  <si>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</si>
  <si>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</si>
  <si>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</si>
  <si>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</si>
  <si>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</si>
  <si>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</si>
  <si>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</si>
  <si>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</si>
  <si>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</si>
  <si>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</si>
  <si>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</si>
  <si>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</si>
  <si>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</si>
  <si>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</si>
  <si>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</si>
  <si>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</si>
  <si>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</si>
  <si>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</si>
  <si>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</si>
  <si>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</si>
  <si>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</si>
  <si>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</si>
  <si>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</si>
  <si>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</si>
  <si>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</si>
  <si>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</si>
  <si>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</si>
  <si>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</si>
  <si>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</si>
  <si>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</si>
  <si>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</si>
  <si>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</si>
  <si>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</si>
  <si>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</si>
  <si>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</si>
  <si>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</si>
  <si>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</si>
  <si>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</si>
  <si>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</si>
  <si>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</si>
  <si>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</si>
  <si>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</si>
  <si>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</si>
  <si>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</si>
  <si>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</si>
  <si>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</si>
  <si>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</si>
  <si>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</si>
  <si>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</si>
  <si>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</si>
  <si>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</si>
  <si>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</si>
  <si>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</si>
  <si>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</si>
  <si>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</si>
  <si>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</si>
  <si>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</si>
  <si>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</si>
  <si>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</si>
  <si>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</si>
  <si>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</si>
  <si>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</si>
  <si>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</si>
  <si>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</si>
  <si>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</si>
  <si>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</si>
  <si>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</si>
  <si>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</si>
  <si>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</si>
  <si>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</si>
  <si>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</si>
  <si>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</si>
  <si>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</si>
  <si>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</si>
  <si>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</si>
  <si>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</si>
  <si>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</si>
  <si>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</si>
  <si>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</si>
  <si>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</si>
  <si>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</si>
  <si>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</si>
  <si>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</si>
  <si>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</si>
  <si>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</si>
  <si>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</si>
  <si>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</si>
  <si>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</si>
  <si>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</si>
  <si>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</si>
  <si>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</si>
  <si>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</si>
  <si>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</si>
  <si>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</si>
  <si>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</si>
  <si>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</si>
  <si>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</si>
  <si>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</si>
  <si>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</si>
  <si>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</si>
  <si>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</si>
  <si>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</si>
  <si>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</si>
  <si>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</si>
  <si>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</si>
  <si>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</si>
  <si>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</si>
  <si>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</si>
  <si>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</si>
  <si>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</si>
  <si>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</si>
  <si>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</si>
  <si>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</si>
  <si>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</si>
  <si>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</si>
  <si>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</si>
  <si>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</si>
  <si>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</si>
  <si>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</si>
  <si>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</si>
  <si>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</si>
  <si>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</si>
  <si>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</si>
  <si>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</si>
  <si>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</si>
  <si>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</si>
  <si>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</si>
  <si>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</si>
  <si>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</si>
  <si>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</si>
  <si>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</si>
  <si>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</si>
  <si>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</si>
  <si>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</si>
  <si>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</si>
  <si>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</si>
  <si>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</si>
  <si>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</si>
  <si>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</si>
  <si>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</si>
  <si>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</si>
  <si>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</si>
  <si>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</si>
  <si>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</si>
  <si>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</si>
  <si>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</si>
  <si>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</si>
  <si>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</si>
  <si>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</si>
  <si>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</si>
  <si>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</si>
  <si>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</si>
  <si>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</si>
  <si>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</si>
  <si>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</si>
  <si>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</si>
  <si>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</si>
  <si>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</si>
  <si>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</si>
  <si>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</si>
  <si>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</si>
  <si>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</si>
  <si>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</si>
  <si>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</si>
  <si>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</si>
  <si>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</si>
  <si>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</si>
  <si>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</si>
  <si>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</si>
  <si>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</si>
  <si>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</si>
  <si>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</si>
  <si>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</si>
  <si>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</si>
  <si>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</si>
  <si>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</si>
  <si>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</si>
  <si>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</si>
  <si>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</si>
  <si>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</si>
  <si>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</si>
  <si>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</si>
  <si>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</si>
  <si>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</si>
  <si>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</si>
  <si>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</si>
  <si>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</si>
  <si>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</si>
  <si>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</si>
  <si>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</si>
  <si>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</si>
  <si>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</si>
  <si>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</si>
  <si>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</si>
  <si>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</si>
  <si>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</si>
  <si>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</si>
  <si>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</si>
  <si>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</si>
  <si>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</si>
  <si>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</si>
  <si>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</si>
  <si>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</si>
  <si>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</si>
  <si>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</si>
  <si>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</si>
  <si>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</si>
  <si>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</si>
  <si>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</si>
  <si>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</si>
  <si>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</si>
  <si>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</si>
  <si>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</si>
  <si>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</si>
  <si>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</si>
  <si>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</si>
  <si>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</si>
  <si>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</si>
  <si>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</si>
  <si>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</si>
  <si>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</si>
  <si>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</si>
  <si>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</si>
  <si>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</si>
  <si>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</si>
  <si>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</si>
  <si>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</si>
  <si>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</si>
  <si>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</si>
  <si>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</si>
  <si>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</si>
  <si>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</si>
  <si>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</si>
  <si>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</si>
  <si>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</si>
  <si>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</si>
  <si>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</si>
  <si>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</si>
  <si>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</si>
  <si>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</si>
  <si>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</si>
  <si>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</si>
  <si>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</si>
  <si>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</si>
  <si>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</si>
  <si>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</si>
  <si>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</si>
  <si>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</si>
  <si>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</si>
  <si>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</si>
  <si>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</si>
  <si>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</si>
  <si>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</si>
  <si>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</si>
  <si>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</si>
  <si>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</si>
  <si>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</si>
  <si>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</si>
  <si>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</si>
  <si>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</si>
  <si>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</si>
  <si>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</si>
  <si>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</si>
  <si>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</si>
  <si>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</si>
  <si>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</si>
  <si>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</si>
  <si>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</si>
  <si>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</si>
  <si>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</si>
  <si>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</si>
  <si>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</si>
  <si>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</si>
  <si>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</si>
  <si>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</si>
  <si>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</si>
  <si>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</si>
  <si>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</si>
  <si>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</si>
  <si>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</si>
  <si>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</si>
  <si>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</si>
  <si>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</si>
  <si>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</si>
  <si>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</si>
  <si>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</si>
  <si>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</si>
  <si>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</si>
  <si>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</si>
  <si>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</si>
  <si>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</si>
  <si>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</si>
  <si>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</si>
  <si>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</si>
  <si>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</si>
  <si>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</si>
  <si>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</si>
  <si>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</si>
  <si>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</si>
  <si>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</si>
  <si>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</si>
  <si>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</si>
  <si>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</si>
  <si>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</si>
  <si>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</si>
  <si>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</si>
  <si>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</si>
  <si>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</si>
  <si>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</si>
  <si>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</si>
  <si>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</si>
  <si>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</si>
  <si>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</si>
  <si>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</si>
  <si>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</si>
  <si>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</si>
  <si>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</si>
  <si>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</si>
  <si>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</si>
  <si>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</si>
  <si>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</si>
  <si>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</si>
  <si>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</si>
  <si>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</si>
  <si>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</si>
  <si>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</si>
  <si>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</si>
  <si>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</si>
  <si>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</si>
  <si>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</si>
  <si>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</si>
  <si>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</si>
  <si>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</si>
  <si>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</si>
  <si>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</si>
  <si>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</si>
  <si>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</si>
  <si>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</si>
  <si>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</si>
  <si>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</si>
  <si>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</si>
  <si>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</si>
  <si>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</si>
  <si>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</si>
  <si>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</si>
  <si>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</si>
  <si>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</si>
  <si>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</si>
  <si>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</si>
  <si>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</si>
  <si>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</si>
  <si>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</si>
  <si>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</si>
  <si>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</si>
  <si>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</si>
  <si>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</si>
  <si>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</si>
  <si>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</si>
  <si>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</si>
  <si>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</si>
  <si>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</si>
  <si>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</si>
  <si>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</si>
  <si>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</si>
  <si>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</si>
  <si>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</si>
  <si>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</si>
  <si>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</si>
  <si>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</si>
  <si>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</si>
  <si>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</si>
  <si>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</si>
  <si>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</si>
  <si>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</si>
  <si>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</si>
  <si>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</si>
  <si>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</si>
  <si>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</si>
  <si>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</si>
  <si>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</si>
  <si>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</si>
  <si>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</si>
  <si>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</si>
  <si>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</si>
  <si>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</si>
  <si>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</si>
  <si>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</si>
  <si>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</si>
  <si>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</si>
  <si>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</si>
  <si>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</si>
  <si>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</si>
  <si>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</si>
  <si>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</si>
  <si>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</si>
  <si>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</si>
  <si>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</si>
  <si>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</si>
  <si>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</si>
  <si>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</si>
  <si>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</si>
  <si>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</si>
  <si>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</si>
  <si>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</si>
  <si>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</si>
  <si>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</si>
  <si>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</si>
  <si>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</si>
  <si>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</si>
  <si>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</si>
  <si>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</si>
  <si>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</si>
  <si>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</si>
  <si>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</si>
  <si>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</si>
  <si>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</si>
  <si>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</si>
  <si>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</si>
  <si>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</si>
  <si>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</si>
  <si>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</si>
  <si>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</si>
  <si>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</si>
  <si>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</si>
  <si>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</si>
  <si>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</si>
  <si>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</si>
  <si>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</si>
  <si>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</si>
  <si>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</si>
  <si>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</si>
  <si>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</si>
  <si>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</si>
  <si>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</si>
  <si>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</si>
  <si>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</si>
  <si>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</si>
  <si>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</si>
  <si>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</si>
  <si>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</si>
  <si>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</si>
  <si>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</si>
  <si>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</si>
  <si>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</si>
  <si>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</si>
  <si>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</si>
  <si>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</si>
  <si>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</si>
  <si>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</si>
  <si>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</si>
  <si>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</si>
  <si>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</si>
  <si>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</si>
  <si>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</si>
  <si>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</si>
  <si>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</si>
  <si>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</si>
  <si>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</si>
  <si>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</si>
  <si>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</si>
  <si>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</si>
  <si>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</si>
  <si>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</si>
  <si>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</si>
  <si>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</si>
  <si>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</si>
  <si>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</si>
  <si>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</si>
  <si>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</si>
  <si>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</si>
  <si>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</si>
  <si>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</si>
  <si>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</si>
  <si>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</si>
  <si>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</si>
  <si>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</si>
  <si>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</si>
  <si>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</si>
  <si>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</si>
  <si>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</si>
  <si>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</si>
  <si>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</si>
  <si>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</si>
  <si>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</si>
  <si>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</si>
  <si>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</si>
  <si>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</si>
  <si>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</si>
  <si>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</si>
  <si>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</si>
  <si>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</si>
  <si>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</si>
  <si>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</si>
  <si>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</si>
  <si>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</si>
  <si>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</si>
  <si>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</si>
  <si>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</si>
  <si>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</si>
  <si>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</si>
  <si>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</si>
  <si>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</si>
  <si>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</si>
  <si>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</si>
  <si>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</si>
  <si>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</si>
  <si>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</si>
  <si>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</si>
  <si>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</si>
  <si>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</si>
  <si>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</si>
  <si>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</si>
  <si>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</si>
  <si>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</si>
  <si>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</si>
  <si>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</si>
  <si>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</si>
  <si>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</si>
  <si>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</si>
  <si>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</si>
  <si>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</si>
  <si>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</si>
  <si>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</si>
  <si>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</si>
  <si>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</si>
  <si>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</si>
  <si>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</si>
  <si>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</si>
  <si>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</si>
  <si>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</si>
  <si>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</si>
  <si>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</si>
  <si>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</si>
  <si>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</si>
  <si>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</si>
  <si>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</si>
  <si>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</si>
  <si>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</si>
  <si>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</si>
  <si>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</si>
  <si>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</si>
  <si>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</si>
  <si>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</si>
  <si>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</si>
  <si>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</si>
  <si>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</si>
  <si>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</si>
  <si>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</si>
  <si>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</si>
  <si>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</si>
  <si>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</si>
  <si>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</si>
  <si>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</si>
  <si>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</si>
  <si>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</si>
  <si>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</si>
  <si>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</si>
  <si>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</si>
  <si>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</si>
  <si>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</si>
  <si>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</si>
  <si>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</si>
  <si>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</si>
  <si>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</si>
  <si>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</si>
  <si>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</si>
  <si>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</si>
  <si>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</si>
  <si>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</si>
  <si>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</si>
  <si>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</si>
  <si>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</si>
  <si>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</si>
  <si>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</si>
  <si>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</si>
  <si>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</si>
  <si>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</si>
  <si>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</si>
  <si>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</si>
  <si>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</si>
  <si>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</si>
  <si>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</si>
  <si>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</si>
  <si>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</si>
  <si>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</si>
  <si>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</si>
  <si>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</si>
  <si>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</si>
  <si>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</si>
  <si>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</si>
  <si>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</si>
  <si>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</si>
  <si>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</si>
  <si>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</si>
  <si>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</si>
  <si>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</si>
  <si>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</si>
  <si>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</si>
  <si>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</si>
  <si>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</si>
  <si>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</si>
  <si>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</si>
  <si>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</si>
  <si>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</si>
  <si>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</si>
  <si>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</si>
  <si>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</si>
  <si>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</si>
  <si>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</si>
  <si>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</si>
  <si>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</si>
  <si>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</si>
  <si>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</si>
  <si>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</si>
  <si>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</si>
  <si>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</si>
  <si>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</si>
  <si>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</si>
  <si>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</si>
  <si>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</si>
  <si>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</si>
  <si>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</si>
  <si>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</si>
  <si>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</si>
  <si>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</si>
  <si>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</si>
  <si>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</si>
  <si>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</si>
  <si>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</si>
  <si>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</si>
  <si>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</si>
  <si>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</si>
  <si>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</si>
  <si>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</si>
  <si>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</si>
  <si>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</si>
  <si>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</si>
  <si>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</si>
  <si>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</si>
  <si>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</si>
  <si>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</si>
  <si>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</si>
  <si>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</si>
  <si>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</si>
  <si>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</si>
  <si>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</si>
  <si>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</si>
  <si>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</si>
  <si>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</si>
  <si>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</si>
  <si>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</si>
  <si>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</si>
  <si>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</si>
  <si>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</si>
  <si>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</si>
  <si>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</si>
  <si>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</si>
  <si>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</si>
  <si>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</si>
  <si>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</si>
  <si>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</si>
  <si>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</si>
  <si>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</si>
  <si>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</si>
  <si>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</si>
  <si>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</si>
  <si>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</si>
  <si>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</si>
  <si>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</si>
  <si>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</si>
  <si>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</si>
  <si>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</si>
  <si>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</si>
  <si>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</si>
  <si>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</si>
  <si>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</si>
  <si>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</si>
  <si>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</si>
  <si>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</si>
  <si>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</si>
  <si>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</si>
  <si>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</si>
  <si>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</si>
  <si>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</si>
  <si>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</si>
  <si>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</si>
  <si>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</si>
  <si>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</si>
  <si>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</si>
  <si>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</si>
  <si>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</si>
  <si>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</si>
  <si>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</si>
  <si>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</si>
  <si>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</si>
  <si>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</si>
  <si>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</si>
  <si>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</si>
  <si>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</si>
  <si>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</si>
  <si>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</si>
  <si>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</si>
  <si>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</si>
  <si>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</si>
  <si>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</si>
  <si>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</si>
  <si>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</si>
  <si>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</si>
  <si>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</si>
  <si>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</si>
  <si>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</si>
  <si>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</si>
  <si>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</si>
  <si>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</si>
  <si>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</si>
  <si>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</si>
  <si>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</si>
  <si>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</si>
  <si>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</si>
  <si>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</si>
  <si>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</si>
  <si>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</si>
  <si>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</si>
  <si>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</si>
  <si>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</si>
  <si>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</si>
  <si>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</si>
  <si>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</si>
  <si>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</si>
  <si>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</si>
  <si>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</si>
  <si>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</si>
  <si>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</si>
  <si>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</si>
  <si>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</si>
  <si>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</si>
  <si>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</si>
  <si>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</si>
  <si>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</si>
  <si>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</si>
  <si>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</si>
  <si>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</si>
  <si>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</si>
  <si>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</si>
  <si>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</si>
  <si>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</si>
  <si>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</si>
  <si>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</si>
  <si>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</si>
  <si>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</si>
  <si>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</si>
  <si>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</si>
  <si>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</si>
  <si>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</si>
  <si>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</si>
  <si>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</si>
  <si>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</si>
  <si>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</si>
  <si>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</si>
  <si>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</si>
  <si>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</si>
  <si>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</si>
  <si>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</si>
  <si>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</si>
  <si>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</si>
  <si>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</si>
  <si>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</si>
  <si>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</si>
  <si>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</si>
  <si>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</si>
  <si>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</si>
  <si>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</si>
  <si>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</si>
  <si>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</si>
  <si>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</si>
  <si>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</si>
  <si>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</si>
  <si>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</si>
  <si>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</si>
  <si>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</si>
  <si>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</si>
  <si>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</si>
  <si>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</si>
  <si>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</si>
  <si>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</si>
  <si>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</si>
  <si>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</si>
  <si>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</si>
  <si>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</si>
  <si>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</si>
  <si>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</si>
  <si>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</si>
  <si>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</si>
  <si>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</si>
  <si>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</si>
  <si>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</si>
  <si>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</si>
  <si>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</si>
  <si>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</si>
  <si>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</si>
  <si>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</si>
  <si>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</si>
  <si>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</si>
  <si>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</si>
  <si>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</si>
  <si>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</si>
  <si>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</si>
  <si>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</si>
  <si>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</si>
  <si>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</si>
  <si>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</si>
  <si>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</si>
  <si>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</si>
  <si>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</si>
  <si>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</si>
  <si>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</si>
  <si>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</si>
  <si>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</si>
  <si>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</si>
  <si>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</si>
  <si>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</si>
  <si>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</si>
  <si>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</si>
  <si>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</si>
  <si>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</si>
  <si>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</si>
  <si>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</si>
  <si>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</si>
  <si>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</si>
  <si>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</si>
  <si>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</si>
  <si>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</si>
  <si>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</si>
  <si>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</si>
  <si>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</si>
  <si>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</si>
  <si>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</si>
  <si>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</si>
  <si>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</si>
  <si>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</si>
  <si>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</si>
  <si>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</si>
  <si>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</si>
  <si>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</si>
  <si>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</si>
  <si>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</si>
  <si>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</si>
  <si>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</si>
  <si>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</si>
  <si>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</si>
  <si>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</si>
  <si>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</si>
  <si>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</si>
  <si>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</si>
  <si>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</si>
  <si>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</si>
  <si>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</si>
  <si>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</si>
  <si>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</si>
  <si>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</si>
  <si>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</si>
  <si>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</si>
  <si>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</si>
  <si>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</si>
  <si>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</si>
  <si>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</si>
  <si>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</si>
  <si>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</si>
  <si>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</si>
  <si>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</si>
  <si>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</si>
  <si>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</si>
  <si>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</si>
  <si>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</si>
  <si>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</si>
  <si>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</si>
  <si>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</si>
  <si>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</si>
  <si>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</si>
  <si>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</si>
  <si>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</si>
  <si>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</si>
  <si>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</si>
  <si>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</si>
  <si>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</si>
  <si>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</si>
  <si>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</si>
  <si>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</si>
  <si>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</si>
  <si>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</si>
  <si>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</si>
  <si>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</si>
  <si>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</si>
  <si>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</si>
  <si>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</si>
  <si>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</si>
  <si>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</si>
  <si>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</si>
  <si>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</si>
  <si>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</si>
  <si>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</si>
  <si>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</si>
  <si>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</si>
  <si>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</si>
  <si>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</si>
  <si>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</si>
  <si>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</si>
  <si>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</si>
  <si>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</si>
  <si>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</si>
  <si>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</si>
  <si>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</si>
  <si>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</si>
  <si>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</si>
  <si>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</si>
  <si>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</si>
  <si>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</si>
  <si>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</si>
  <si>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</si>
  <si>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</si>
  <si>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</si>
  <si>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</si>
  <si>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</si>
  <si>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</si>
  <si>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</si>
  <si>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</si>
  <si>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</si>
  <si>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</si>
  <si>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</si>
  <si>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</si>
  <si>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</si>
  <si>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</si>
  <si>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</si>
  <si>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</si>
  <si>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</si>
  <si>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</si>
  <si>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</si>
  <si>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</si>
  <si>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</si>
  <si>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</si>
  <si>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</si>
  <si>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</si>
  <si>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</si>
  <si>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</si>
  <si>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</si>
  <si>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</si>
  <si>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</si>
  <si>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</si>
  <si>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</si>
  <si>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</si>
  <si>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</si>
  <si>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</si>
  <si>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</si>
  <si>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</si>
  <si>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</si>
  <si>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</si>
  <si>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</si>
  <si>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</si>
  <si>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</si>
  <si>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</si>
  <si>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</si>
  <si>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</si>
  <si>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</si>
  <si>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</si>
  <si>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</si>
  <si>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</si>
  <si>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</si>
  <si>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</si>
  <si>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</si>
  <si>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</si>
  <si>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</si>
  <si>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</si>
  <si>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</si>
  <si>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</si>
  <si>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</si>
  <si>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</si>
  <si>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</si>
  <si>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</si>
  <si>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</si>
  <si>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</si>
  <si>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</si>
  <si>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</si>
  <si>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</si>
  <si>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</si>
  <si>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</si>
  <si>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</si>
  <si>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</si>
  <si>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</si>
  <si>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</si>
  <si>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</si>
  <si>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</si>
  <si>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</si>
  <si>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</si>
  <si>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</si>
  <si>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</si>
  <si>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</si>
  <si>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</si>
  <si>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</si>
  <si>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</si>
  <si>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</si>
  <si>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</si>
  <si>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</si>
  <si>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</si>
  <si>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</si>
  <si>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</si>
  <si>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</si>
  <si>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</si>
  <si>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</si>
  <si>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</si>
  <si>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</si>
  <si>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</si>
  <si>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</si>
  <si>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</si>
  <si>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</si>
  <si>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</si>
  <si>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</si>
  <si>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</si>
  <si>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</si>
  <si>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</si>
  <si>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</si>
  <si>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</si>
  <si>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</si>
  <si>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</si>
  <si>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</si>
  <si>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</si>
  <si>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</si>
  <si>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</si>
  <si>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</si>
  <si>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</si>
  <si>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</si>
  <si>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</si>
  <si>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</si>
  <si>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</si>
  <si>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</si>
  <si>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</si>
  <si>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</si>
  <si>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</si>
  <si>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</si>
  <si>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</si>
  <si>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</si>
  <si>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</si>
  <si>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</si>
  <si>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</si>
  <si>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</si>
  <si>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</si>
  <si>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</si>
  <si>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</si>
  <si>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</si>
  <si>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</si>
  <si>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</si>
  <si>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</si>
  <si>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</si>
  <si>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</si>
  <si>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</si>
  <si>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</si>
  <si>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</si>
  <si>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</si>
  <si>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</si>
  <si>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</si>
  <si>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</si>
  <si>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</si>
  <si>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</si>
  <si>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</si>
  <si>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</si>
  <si>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</si>
  <si>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</si>
  <si>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</si>
  <si>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</si>
  <si>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</si>
  <si>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</si>
  <si>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</si>
  <si>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</si>
  <si>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</si>
  <si>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</si>
  <si>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</si>
  <si>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</si>
  <si>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</si>
  <si>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</si>
  <si>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</si>
  <si>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</si>
  <si>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</si>
  <si>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</si>
  <si>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</si>
  <si>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</si>
  <si>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</si>
  <si>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</si>
  <si>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</si>
  <si>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ET-10 &amp; 12 8MM/16D Pre Foam Border 11 CM Height</t>
  </si>
  <si>
    <t>RTHTMTBNPT72X33X10</t>
  </si>
  <si>
    <t>RTHTMTBNPT72X39X10</t>
  </si>
  <si>
    <t>RTHTMTBNPT72X45X10</t>
  </si>
  <si>
    <t>RTHTMTBNPT72X51X10</t>
  </si>
  <si>
    <t>RTHTMTBNPT72X54X10</t>
  </si>
  <si>
    <t>RTHTMTBNPT72X57X10</t>
  </si>
  <si>
    <t>RTHTMTBNPT72X63X10</t>
  </si>
  <si>
    <t>RTHTMTBNPT72X69X10</t>
  </si>
  <si>
    <t>RTHTMTBNPT75X33X10</t>
  </si>
  <si>
    <t>RTHTMTBNPT75X39X10</t>
  </si>
  <si>
    <t>RTHTMTBNPT75X45X10</t>
  </si>
  <si>
    <t>RTHTMTBNPT75X51X10</t>
  </si>
  <si>
    <t>RTHTMTBNPT75X54X10</t>
  </si>
  <si>
    <t>RTHTMTBNPT75X57X10</t>
  </si>
  <si>
    <t>RTHTMTBNPT75X63X10</t>
  </si>
  <si>
    <t>RTHTMTBNPT75X69X10</t>
  </si>
  <si>
    <t>RTHTMTBNPT78X33X10</t>
  </si>
  <si>
    <t>RTHTMTBNPT78X39X10</t>
  </si>
  <si>
    <t>RTHTMTBNPT78X45X10</t>
  </si>
  <si>
    <t>RTHTMTBNPT78X51X10</t>
  </si>
  <si>
    <t>RTHTMTBNPT78X54X10</t>
  </si>
  <si>
    <t>RTHTMTBNPT78X57X10</t>
  </si>
  <si>
    <t>RTHTMTBNPT78X63X10</t>
  </si>
  <si>
    <t>RTHTMTBNPT78X69X10</t>
  </si>
  <si>
    <t>RTHTMTBNPT80X33X10</t>
  </si>
  <si>
    <t>RTHTMTBNPT80X39X10</t>
  </si>
  <si>
    <t>RTHTMTBNPT80X45X10</t>
  </si>
  <si>
    <t>RTHTMTBNPT80X51X10</t>
  </si>
  <si>
    <t>RTHTMTBNPT80X54X10</t>
  </si>
  <si>
    <t>RTHTMTBNPT80X57X10</t>
  </si>
  <si>
    <t>RTHTMTBNPT80X63X10</t>
  </si>
  <si>
    <t>RTHTMTBNPT80X69X10</t>
  </si>
  <si>
    <t>RTHTMTBNPT84X33X10</t>
  </si>
  <si>
    <t>RTHTMTBNPT84X39X10</t>
  </si>
  <si>
    <t>RTHTMTBNPT84X45X10</t>
  </si>
  <si>
    <t>RTHTMTBNPT84X51X10</t>
  </si>
  <si>
    <t>RTHTMTBNPT84X54X10</t>
  </si>
  <si>
    <t>RTHTMTBNPT84X57X10</t>
  </si>
  <si>
    <t>RTHTMTBNPT84X63X10</t>
  </si>
  <si>
    <t>RTHTMTBNPT84X69X10</t>
  </si>
  <si>
    <t>NON WOVEN FABRIC WHITE 70 GSM 79 INCH</t>
  </si>
  <si>
    <t>SFG-FRBNPK-ET-CVR-72X33X10</t>
  </si>
  <si>
    <t>Restonic Hotel Motel ET Cover 72X33X10</t>
  </si>
  <si>
    <t>SFG-FRBNPK-ET-CVR-72X39X10</t>
  </si>
  <si>
    <t>Restonic Hotel Motel ET Cover 72X39X10</t>
  </si>
  <si>
    <t>SFG-FRBNPK-ET-CVR-72X45X10</t>
  </si>
  <si>
    <t>Restonic Hotel Motel ET Cover 72X45X10</t>
  </si>
  <si>
    <t>SFG-FRBNPK-ET-CVR-72X51X10</t>
  </si>
  <si>
    <t>Restonic Hotel Motel ET Cover 72X51X10</t>
  </si>
  <si>
    <t>SFG-FRBNPK-ET-CVR-72X54X10</t>
  </si>
  <si>
    <t>Restonic Hotel Motel ET Cover 72X54X10</t>
  </si>
  <si>
    <t>SFG-FRBNPK-ET-CVR-72X57X10</t>
  </si>
  <si>
    <t>Restonic Hotel Motel ET Cover 72X57X10</t>
  </si>
  <si>
    <t>SFG-FRBNPK-ET-CVR-72X63X10</t>
  </si>
  <si>
    <t>Restonic Hotel Motel ET Cover 72X63X10</t>
  </si>
  <si>
    <t>SFG-FRBNPK-ET-CVR-72X69X10</t>
  </si>
  <si>
    <t>Restonic Hotel Motel ET Cover 72X69X10</t>
  </si>
  <si>
    <t>SFG-FRBNPK-ET-CVR-75X33X10</t>
  </si>
  <si>
    <t>Restonic Hotel Motel ET Cover 75X33X10</t>
  </si>
  <si>
    <t>SFG-FRBNPK-ET-CVR-75X39X10</t>
  </si>
  <si>
    <t>Restonic Hotel Motel ET Cover 75X39X10</t>
  </si>
  <si>
    <t>SFG-FRBNPK-ET-CVR-75X45X10</t>
  </si>
  <si>
    <t>Restonic Hotel Motel ET Cover 75X45X10</t>
  </si>
  <si>
    <t>SFG-FRBNPK-ET-CVR-75X51X10</t>
  </si>
  <si>
    <t>Restonic Hotel Motel ET Cover 75X51X10</t>
  </si>
  <si>
    <t>SFG-FRBNPK-ET-CVR-75X54X10</t>
  </si>
  <si>
    <t>Restonic Hotel Motel ET Cover 75X54X10</t>
  </si>
  <si>
    <t>SFG-FRBNPK-ET-CVR-75X57X10</t>
  </si>
  <si>
    <t>Restonic Hotel Motel ET Cover 75X57X10</t>
  </si>
  <si>
    <t>SFG-FRBNPK-ET-CVR-75X63X10</t>
  </si>
  <si>
    <t>Restonic Hotel Motel ET Cover 75X63X10</t>
  </si>
  <si>
    <t>SFG-FRBNPK-ET-CVR-75X69X10</t>
  </si>
  <si>
    <t>Restonic Hotel Motel ET Cover 75X69X10</t>
  </si>
  <si>
    <t>SFG-FRBNPK-ET-CVR-78X33X10</t>
  </si>
  <si>
    <t>Restonic Hotel Motel ET Cover 78X33X10</t>
  </si>
  <si>
    <t>SFG-FRBNPK-ET-CVR-78X39X10</t>
  </si>
  <si>
    <t>Restonic Hotel Motel ET Cover 78X39X10</t>
  </si>
  <si>
    <t>SFG-FRBNPK-ET-CVR-78X45X10</t>
  </si>
  <si>
    <t>Restonic Hotel Motel ET Cover 78X45X10</t>
  </si>
  <si>
    <t>SFG-FRBNPK-ET-CVR-78X51X10</t>
  </si>
  <si>
    <t>Restonic Hotel Motel ET Cover 78X51X10</t>
  </si>
  <si>
    <t>SFG-FRBNPK-ET-CVR-78X54X10</t>
  </si>
  <si>
    <t>Restonic Hotel Motel ET Cover 78X54X10</t>
  </si>
  <si>
    <t>SFG-FRBNPK-ET-CVR-78X57X10</t>
  </si>
  <si>
    <t>Restonic Hotel Motel ET Cover 78X57X10</t>
  </si>
  <si>
    <t>SFG-FRBNPK-ET-CVR-78X63X10</t>
  </si>
  <si>
    <t>Restonic Hotel Motel ET Cover 78X63X10</t>
  </si>
  <si>
    <t>SFG-FRBNPK-ET-CVR-78X69X10</t>
  </si>
  <si>
    <t>Restonic Hotel Motel ET Cover 78X69X10</t>
  </si>
  <si>
    <t>SFG-FRBNPK-ET-CVR-80X33X10</t>
  </si>
  <si>
    <t>Restonic Hotel Motel ET Cover 80X33X10</t>
  </si>
  <si>
    <t>SFG-FRBNPK-ET-CVR-80X39X10</t>
  </si>
  <si>
    <t>Restonic Hotel Motel ET Cover 80X39X10</t>
  </si>
  <si>
    <t>SFG-FRBNPK-ET-CVR-80X45X10</t>
  </si>
  <si>
    <t>Restonic Hotel Motel ET Cover 80X45X10</t>
  </si>
  <si>
    <t>SFG-FRBNPK-ET-CVR-80X51X10</t>
  </si>
  <si>
    <t>Restonic Hotel Motel ET Cover 80X51X10</t>
  </si>
  <si>
    <t>SFG-FRBNPK-ET-CVR-80X54X10</t>
  </si>
  <si>
    <t>Restonic Hotel Motel ET Cover 80X54X10</t>
  </si>
  <si>
    <t>SFG-FRBNPK-ET-CVR-80X57X10</t>
  </si>
  <si>
    <t>Restonic Hotel Motel ET Cover 80X57X10</t>
  </si>
  <si>
    <t>SFG-FRBNPK-ET-CVR-80X63X10</t>
  </si>
  <si>
    <t>Restonic Hotel Motel ET Cover 80X63X10</t>
  </si>
  <si>
    <t>SFG-FRBNPK-ET-CVR-80X69X10</t>
  </si>
  <si>
    <t>Restonic Hotel Motel ET Cover 80X69X10</t>
  </si>
  <si>
    <t>SFG-FRBNPK-ET-CVR-84X33X10</t>
  </si>
  <si>
    <t>Restonic Hotel Motel ET Cover 84X33X10</t>
  </si>
  <si>
    <t>SFG-FRBNPK-ET-CVR-84X39X10</t>
  </si>
  <si>
    <t>Restonic Hotel Motel ET Cover 84X39X10</t>
  </si>
  <si>
    <t>SFG-FRBNPK-ET-CVR-84X45X10</t>
  </si>
  <si>
    <t>Restonic Hotel Motel ET Cover 84X45X10</t>
  </si>
  <si>
    <t>SFG-FRBNPK-ET-CVR-84X51X10</t>
  </si>
  <si>
    <t>Restonic Hotel Motel ET Cover 84X51X10</t>
  </si>
  <si>
    <t>SFG-FRBNPK-ET-CVR-84X54X10</t>
  </si>
  <si>
    <t>Restonic Hotel Motel ET Cover 84X54X10</t>
  </si>
  <si>
    <t>SFG-FRBNPK-ET-CVR-84X57X10</t>
  </si>
  <si>
    <t>Restonic Hotel Motel ET Cover 84X57X10</t>
  </si>
  <si>
    <t>SFG-FRBNPK-ET-CVR-84X63X10</t>
  </si>
  <si>
    <t>Restonic Hotel Motel ET Cover 84X63X10</t>
  </si>
  <si>
    <t>SFG-FRBNPK-ET-CVR-84X69X10</t>
  </si>
  <si>
    <t>Restonic Hotel Motel ET Cover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</si>
</sst>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166" fontId="0" fillId="0" borderId="2" xfId="0" applyNumberFormat="1" applyFill="1" applyBorder="1"/>
    <xf numFmtId="170" fontId="7" fillId="7" borderId="2" xfId="1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  <xf numFmtId="166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3" fontId="12" fillId="7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165" fontId="6" fillId="5" borderId="2" xfId="0" applyNumberFormat="1" applyFont="1" applyFill="1" applyBorder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center"/>
      <protection locked="0"/>
    </xf>
    <xf numFmtId="165" fontId="6" fillId="0" borderId="2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left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167" fontId="6" fillId="5" borderId="2" xfId="0" applyNumberFormat="1" applyFont="1" applyFill="1" applyBorder="1" applyAlignment="1" applyProtection="1">
      <alignment horizontal="center"/>
      <protection locked="0"/>
    </xf>
    <xf numFmtId="167" fontId="6" fillId="0" borderId="2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activeCell="B2" sqref="B2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49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1" t="s">
        <v>31529</v>
      </c>
      <c r="C2" s="36" t="s">
        <v>650</v>
      </c>
      <c r="D2" s="42">
        <v>5.0999999999999997E-2</v>
      </c>
      <c r="E2" s="21"/>
      <c r="F2" s="36" t="s">
        <v>46</v>
      </c>
      <c r="G2" s="41">
        <v>0.104</v>
      </c>
    </row>
    <row r="3" spans="2:7">
      <c r="B3" s="36" t="s">
        <v>31530</v>
      </c>
      <c r="C3" s="36" t="s">
        <v>650</v>
      </c>
      <c r="D3" s="43">
        <v>5.1999999999999998E-2</v>
      </c>
      <c r="E3" s="21"/>
      <c r="F3" s="36" t="s">
        <v>46</v>
      </c>
      <c r="G3" s="36">
        <v>0.113</v>
      </c>
    </row>
    <row r="4" spans="2:7">
      <c r="B4" s="41" t="s">
        <v>31531</v>
      </c>
      <c r="C4" s="36" t="s">
        <v>650</v>
      </c>
      <c r="D4" s="42">
        <v>5.3999999999999999E-2</v>
      </c>
      <c r="E4" s="44"/>
      <c r="F4" s="36" t="s">
        <v>46</v>
      </c>
      <c r="G4" s="41">
        <v>0.124</v>
      </c>
    </row>
    <row r="5" spans="2:7">
      <c r="B5" s="36" t="s">
        <v>31535</v>
      </c>
      <c r="C5" s="36" t="s">
        <v>650</v>
      </c>
      <c r="D5" s="43">
        <v>5.6000000000000001E-2</v>
      </c>
      <c r="E5" s="36"/>
      <c r="F5" s="36" t="s">
        <v>46</v>
      </c>
      <c r="G5" s="36">
        <v>0.13300000000000001</v>
      </c>
    </row>
    <row r="6" spans="2:7">
      <c r="B6" s="41" t="s">
        <v>31532</v>
      </c>
      <c r="C6" s="36" t="s">
        <v>650</v>
      </c>
      <c r="D6" s="42">
        <v>5.7000000000000002E-2</v>
      </c>
      <c r="E6" s="36"/>
      <c r="F6" s="36" t="s">
        <v>46</v>
      </c>
      <c r="G6" s="41">
        <v>0.14399999999999999</v>
      </c>
    </row>
    <row r="7" spans="2:7">
      <c r="B7" s="36" t="s">
        <v>31536</v>
      </c>
      <c r="C7" s="36" t="s">
        <v>650</v>
      </c>
      <c r="D7" s="43">
        <v>5.8000000000000003E-2</v>
      </c>
      <c r="E7" s="36"/>
      <c r="F7" s="36" t="s">
        <v>46</v>
      </c>
      <c r="G7" s="36">
        <v>0.157</v>
      </c>
    </row>
    <row r="8" spans="2:7">
      <c r="B8" s="41" t="s">
        <v>31533</v>
      </c>
      <c r="C8" s="36" t="s">
        <v>650</v>
      </c>
      <c r="D8" s="42">
        <v>0.06</v>
      </c>
      <c r="E8" s="36"/>
      <c r="F8" s="36" t="s">
        <v>46</v>
      </c>
      <c r="G8" s="41">
        <v>0.16900000000000001</v>
      </c>
    </row>
    <row r="9" spans="2:7">
      <c r="B9" s="36" t="s">
        <v>31537</v>
      </c>
      <c r="C9" s="36" t="s">
        <v>650</v>
      </c>
      <c r="D9" s="43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3">
        <v>6.3E-2</v>
      </c>
      <c r="E10" s="36"/>
      <c r="F10" s="36" t="s">
        <v>46</v>
      </c>
      <c r="G10" s="45">
        <v>0.185</v>
      </c>
    </row>
    <row r="11" spans="2:7">
      <c r="B11" s="36" t="s">
        <v>31539</v>
      </c>
      <c r="C11" s="36" t="s">
        <v>650</v>
      </c>
      <c r="D11" s="43">
        <v>6.5000000000000002E-2</v>
      </c>
      <c r="E11" s="36"/>
      <c r="F11" s="36" t="s">
        <v>46</v>
      </c>
      <c r="G11" s="45">
        <v>0.19600000000000001</v>
      </c>
    </row>
    <row r="12" spans="2:7">
      <c r="B12" s="41" t="s">
        <v>31534</v>
      </c>
      <c r="C12" s="36" t="s">
        <v>650</v>
      </c>
      <c r="D12" s="42">
        <v>6.7000000000000004E-2</v>
      </c>
      <c r="E12" s="36"/>
      <c r="F12" s="36" t="s">
        <v>46</v>
      </c>
      <c r="G12" s="41">
        <v>0.20899999999999999</v>
      </c>
    </row>
    <row r="13" spans="2:7">
      <c r="B13" s="36" t="s">
        <v>31540</v>
      </c>
      <c r="C13" s="36" t="s">
        <v>650</v>
      </c>
      <c r="D13" s="43">
        <v>6.8000000000000005E-2</v>
      </c>
      <c r="E13" s="36"/>
      <c r="F13" s="36" t="s">
        <v>46</v>
      </c>
      <c r="G13" s="45">
        <v>0.219</v>
      </c>
    </row>
    <row r="14" spans="2:7">
      <c r="B14" s="41" t="s">
        <v>31541</v>
      </c>
      <c r="C14" s="36" t="s">
        <v>650</v>
      </c>
      <c r="D14" s="42">
        <v>7.0000000000000007E-2</v>
      </c>
      <c r="E14" s="36"/>
      <c r="F14" s="36" t="s">
        <v>46</v>
      </c>
      <c r="G14" s="41">
        <v>0.22900000000000001</v>
      </c>
    </row>
    <row r="15" spans="2:7">
      <c r="B15" s="36" t="s">
        <v>31542</v>
      </c>
      <c r="C15" s="36" t="s">
        <v>650</v>
      </c>
      <c r="D15" s="43">
        <v>7.0999999999999994E-2</v>
      </c>
      <c r="E15" s="36"/>
      <c r="F15" s="36" t="s">
        <v>46</v>
      </c>
      <c r="G15" s="45">
        <v>0.23799999999999999</v>
      </c>
    </row>
    <row r="16" spans="2:7">
      <c r="B16" s="41" t="s">
        <v>31543</v>
      </c>
      <c r="C16" s="36" t="s">
        <v>650</v>
      </c>
      <c r="D16" s="42">
        <v>7.2999999999999995E-2</v>
      </c>
      <c r="E16" s="36"/>
      <c r="F16" s="36" t="s">
        <v>46</v>
      </c>
      <c r="G16" s="41">
        <v>0.249</v>
      </c>
    </row>
    <row r="17" spans="2:7">
      <c r="B17" s="36"/>
      <c r="C17" s="36"/>
      <c r="D17" s="43"/>
      <c r="E17" s="36"/>
      <c r="F17" s="36"/>
      <c r="G17" s="36"/>
    </row>
    <row r="18" spans="2:7">
      <c r="B18" s="41" t="s">
        <v>31544</v>
      </c>
      <c r="C18" s="36" t="s">
        <v>650</v>
      </c>
      <c r="D18" s="42">
        <v>5.2999999999999999E-2</v>
      </c>
      <c r="E18" s="36"/>
      <c r="F18" s="36" t="s">
        <v>46</v>
      </c>
      <c r="G18" s="41">
        <v>0.104</v>
      </c>
    </row>
    <row r="19" spans="2:7">
      <c r="B19" s="36" t="s">
        <v>31545</v>
      </c>
      <c r="C19" s="36" t="s">
        <v>650</v>
      </c>
      <c r="D19" s="43">
        <v>5.3999999999999999E-2</v>
      </c>
      <c r="E19" s="36"/>
      <c r="F19" s="36" t="s">
        <v>46</v>
      </c>
      <c r="G19" s="36">
        <v>0.113</v>
      </c>
    </row>
    <row r="20" spans="2:7">
      <c r="B20" s="41" t="s">
        <v>31546</v>
      </c>
      <c r="C20" s="36" t="s">
        <v>650</v>
      </c>
      <c r="D20" s="42">
        <v>5.6000000000000001E-2</v>
      </c>
      <c r="E20" s="46"/>
      <c r="F20" s="36" t="s">
        <v>46</v>
      </c>
      <c r="G20" s="41">
        <v>0.124</v>
      </c>
    </row>
    <row r="21" spans="2:7">
      <c r="B21" s="36" t="s">
        <v>31547</v>
      </c>
      <c r="C21" s="36" t="s">
        <v>650</v>
      </c>
      <c r="D21" s="43">
        <v>5.7000000000000002E-2</v>
      </c>
      <c r="E21" s="36"/>
      <c r="F21" s="36" t="s">
        <v>46</v>
      </c>
      <c r="G21" s="36">
        <v>0.13300000000000001</v>
      </c>
    </row>
    <row r="22" spans="2:7">
      <c r="B22" s="41" t="s">
        <v>31548</v>
      </c>
      <c r="C22" s="36" t="s">
        <v>650</v>
      </c>
      <c r="D22" s="42">
        <v>5.8999999999999997E-2</v>
      </c>
      <c r="E22" s="36"/>
      <c r="F22" s="36" t="s">
        <v>46</v>
      </c>
      <c r="G22" s="41">
        <v>0.14399999999999999</v>
      </c>
    </row>
    <row r="23" spans="2:7">
      <c r="B23" s="36" t="s">
        <v>31549</v>
      </c>
      <c r="C23" s="36" t="s">
        <v>650</v>
      </c>
      <c r="D23" s="43">
        <v>0.06</v>
      </c>
      <c r="E23" s="36"/>
      <c r="F23" s="36" t="s">
        <v>46</v>
      </c>
      <c r="G23" s="36">
        <v>0.157</v>
      </c>
    </row>
    <row r="24" spans="2:7">
      <c r="B24" s="41" t="s">
        <v>31550</v>
      </c>
      <c r="C24" s="36" t="s">
        <v>650</v>
      </c>
      <c r="D24" s="42">
        <v>6.2E-2</v>
      </c>
      <c r="E24" s="36"/>
      <c r="F24" s="36" t="s">
        <v>46</v>
      </c>
      <c r="G24" s="41">
        <v>0.16900000000000001</v>
      </c>
    </row>
    <row r="25" spans="2:7">
      <c r="B25" s="36" t="s">
        <v>31551</v>
      </c>
      <c r="C25" s="36" t="s">
        <v>650</v>
      </c>
      <c r="D25" s="43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3">
        <v>6.4000000000000001E-2</v>
      </c>
      <c r="E26" s="36"/>
      <c r="F26" s="36" t="s">
        <v>46</v>
      </c>
      <c r="G26" s="45">
        <v>0.185</v>
      </c>
    </row>
    <row r="27" spans="2:7">
      <c r="B27" s="36" t="s">
        <v>31553</v>
      </c>
      <c r="C27" s="36" t="s">
        <v>650</v>
      </c>
      <c r="D27" s="43">
        <v>6.6000000000000003E-2</v>
      </c>
      <c r="E27" s="36"/>
      <c r="F27" s="36" t="s">
        <v>46</v>
      </c>
      <c r="G27" s="45">
        <v>0.19600000000000001</v>
      </c>
    </row>
    <row r="28" spans="2:7">
      <c r="B28" s="41" t="s">
        <v>31554</v>
      </c>
      <c r="C28" s="36" t="s">
        <v>650</v>
      </c>
      <c r="D28" s="42">
        <v>6.8000000000000005E-2</v>
      </c>
      <c r="E28" s="36"/>
      <c r="F28" s="36" t="s">
        <v>46</v>
      </c>
      <c r="G28" s="41">
        <v>0.20899999999999999</v>
      </c>
    </row>
    <row r="29" spans="2:7">
      <c r="B29" s="36" t="s">
        <v>31555</v>
      </c>
      <c r="C29" s="36" t="s">
        <v>650</v>
      </c>
      <c r="D29" s="43">
        <v>6.9000000000000006E-2</v>
      </c>
      <c r="E29" s="36"/>
      <c r="F29" s="36" t="s">
        <v>46</v>
      </c>
      <c r="G29" s="45">
        <v>0.219</v>
      </c>
    </row>
    <row r="30" spans="2:7">
      <c r="B30" s="41" t="s">
        <v>31556</v>
      </c>
      <c r="C30" s="36" t="s">
        <v>650</v>
      </c>
      <c r="D30" s="42">
        <v>7.0999999999999994E-2</v>
      </c>
      <c r="E30" s="36"/>
      <c r="F30" s="36" t="s">
        <v>46</v>
      </c>
      <c r="G30" s="41">
        <v>0.22900000000000001</v>
      </c>
    </row>
    <row r="31" spans="2:7">
      <c r="B31" s="36" t="s">
        <v>31557</v>
      </c>
      <c r="C31" s="36" t="s">
        <v>650</v>
      </c>
      <c r="D31" s="43">
        <v>7.1999999999999995E-2</v>
      </c>
      <c r="E31" s="36"/>
      <c r="F31" s="36" t="s">
        <v>46</v>
      </c>
      <c r="G31" s="45">
        <v>0.23799999999999999</v>
      </c>
    </row>
    <row r="32" spans="2:7">
      <c r="B32" s="41" t="s">
        <v>31558</v>
      </c>
      <c r="C32" s="36" t="s">
        <v>650</v>
      </c>
      <c r="D32" s="42">
        <v>7.3999999999999996E-2</v>
      </c>
      <c r="E32" s="36"/>
      <c r="F32" s="36" t="s">
        <v>46</v>
      </c>
      <c r="G32" s="41">
        <v>0.249</v>
      </c>
    </row>
    <row r="33" spans="2:8">
      <c r="B33" s="36"/>
      <c r="C33" s="36"/>
      <c r="D33" s="43"/>
      <c r="E33" s="36"/>
      <c r="F33" s="36"/>
      <c r="G33" s="36"/>
    </row>
    <row r="34" spans="2:8">
      <c r="B34" s="41" t="s">
        <v>31559</v>
      </c>
      <c r="C34" s="36" t="s">
        <v>650</v>
      </c>
      <c r="D34" s="42">
        <v>5.3999999999999999E-2</v>
      </c>
      <c r="E34" s="36"/>
      <c r="F34" s="36" t="s">
        <v>287</v>
      </c>
      <c r="G34" s="47">
        <v>0.11</v>
      </c>
    </row>
    <row r="35" spans="2:8">
      <c r="B35" s="36" t="s">
        <v>31560</v>
      </c>
      <c r="C35" s="36" t="s">
        <v>650</v>
      </c>
      <c r="D35" s="43">
        <v>5.5E-2</v>
      </c>
      <c r="E35" s="36"/>
      <c r="F35" s="36" t="s">
        <v>287</v>
      </c>
      <c r="G35" s="46">
        <v>0.11899999999999999</v>
      </c>
      <c r="H35" s="38"/>
    </row>
    <row r="36" spans="2:8">
      <c r="B36" s="41" t="s">
        <v>31561</v>
      </c>
      <c r="C36" s="36" t="s">
        <v>650</v>
      </c>
      <c r="D36" s="42">
        <v>5.7000000000000002E-2</v>
      </c>
      <c r="E36" s="36"/>
      <c r="F36" s="36" t="s">
        <v>287</v>
      </c>
      <c r="G36" s="47">
        <v>0.13100000000000001</v>
      </c>
      <c r="H36" s="38"/>
    </row>
    <row r="37" spans="2:8">
      <c r="B37" s="36" t="s">
        <v>31562</v>
      </c>
      <c r="C37" s="36" t="s">
        <v>650</v>
      </c>
      <c r="D37" s="43">
        <v>5.8000000000000003E-2</v>
      </c>
      <c r="E37" s="36"/>
      <c r="F37" s="36" t="s">
        <v>287</v>
      </c>
      <c r="G37" s="46">
        <v>0.14199999999999999</v>
      </c>
    </row>
    <row r="38" spans="2:8">
      <c r="B38" s="41" t="s">
        <v>31563</v>
      </c>
      <c r="C38" s="36" t="s">
        <v>650</v>
      </c>
      <c r="D38" s="42">
        <v>0.06</v>
      </c>
      <c r="E38" s="36"/>
      <c r="F38" s="36" t="s">
        <v>287</v>
      </c>
      <c r="G38" s="47">
        <v>0.152</v>
      </c>
    </row>
    <row r="39" spans="2:8">
      <c r="B39" s="36" t="s">
        <v>31564</v>
      </c>
      <c r="C39" s="36" t="s">
        <v>650</v>
      </c>
      <c r="D39" s="43">
        <v>6.2E-2</v>
      </c>
      <c r="E39" s="36"/>
      <c r="F39" s="36" t="s">
        <v>287</v>
      </c>
      <c r="G39" s="46">
        <v>0.16700000000000001</v>
      </c>
    </row>
    <row r="40" spans="2:8">
      <c r="B40" s="41" t="s">
        <v>31565</v>
      </c>
      <c r="C40" s="36" t="s">
        <v>650</v>
      </c>
      <c r="D40" s="42">
        <v>6.4000000000000001E-2</v>
      </c>
      <c r="E40" s="36"/>
      <c r="F40" s="36" t="s">
        <v>287</v>
      </c>
      <c r="G40" s="47">
        <v>0.17799999999999999</v>
      </c>
    </row>
    <row r="41" spans="2:8">
      <c r="B41" s="36" t="s">
        <v>31566</v>
      </c>
      <c r="C41" s="36" t="s">
        <v>650</v>
      </c>
      <c r="D41" s="43">
        <v>6.5000000000000002E-2</v>
      </c>
      <c r="E41" s="36"/>
      <c r="F41" s="36" t="s">
        <v>287</v>
      </c>
      <c r="G41" s="46">
        <v>0.18099999999999999</v>
      </c>
    </row>
    <row r="42" spans="2:8">
      <c r="B42" s="36" t="s">
        <v>31567</v>
      </c>
      <c r="C42" s="36" t="s">
        <v>650</v>
      </c>
      <c r="D42" s="43">
        <v>6.6000000000000003E-2</v>
      </c>
      <c r="E42" s="36"/>
      <c r="F42" s="36" t="s">
        <v>287</v>
      </c>
      <c r="G42" s="46">
        <v>0.192</v>
      </c>
    </row>
    <row r="43" spans="2:8">
      <c r="B43" s="36" t="s">
        <v>31568</v>
      </c>
      <c r="C43" s="36" t="s">
        <v>650</v>
      </c>
      <c r="D43" s="43">
        <v>6.8000000000000005E-2</v>
      </c>
      <c r="E43" s="36"/>
      <c r="F43" s="36" t="s">
        <v>287</v>
      </c>
      <c r="G43" s="46">
        <v>0.20200000000000001</v>
      </c>
    </row>
    <row r="44" spans="2:8">
      <c r="B44" s="41" t="s">
        <v>31569</v>
      </c>
      <c r="C44" s="36" t="s">
        <v>650</v>
      </c>
      <c r="D44" s="42">
        <v>7.0000000000000007E-2</v>
      </c>
      <c r="E44" s="36"/>
      <c r="F44" s="36" t="s">
        <v>287</v>
      </c>
      <c r="G44" s="47">
        <v>0.22</v>
      </c>
    </row>
    <row r="45" spans="2:8">
      <c r="B45" s="36" t="s">
        <v>31570</v>
      </c>
      <c r="C45" s="36" t="s">
        <v>650</v>
      </c>
      <c r="D45" s="43">
        <v>7.0999999999999994E-2</v>
      </c>
      <c r="E45" s="36"/>
      <c r="F45" s="36" t="s">
        <v>287</v>
      </c>
      <c r="G45" s="46">
        <v>0.23100000000000001</v>
      </c>
    </row>
    <row r="46" spans="2:8">
      <c r="B46" s="41" t="s">
        <v>31571</v>
      </c>
      <c r="C46" s="36" t="s">
        <v>650</v>
      </c>
      <c r="D46" s="42">
        <v>7.2999999999999995E-2</v>
      </c>
      <c r="E46" s="36"/>
      <c r="F46" s="36" t="s">
        <v>287</v>
      </c>
      <c r="G46" s="47">
        <v>0.24099999999999999</v>
      </c>
    </row>
    <row r="47" spans="2:8">
      <c r="B47" s="36" t="s">
        <v>31572</v>
      </c>
      <c r="C47" s="36" t="s">
        <v>650</v>
      </c>
      <c r="D47" s="43">
        <v>7.3999999999999996E-2</v>
      </c>
      <c r="E47" s="36"/>
      <c r="F47" s="36" t="s">
        <v>287</v>
      </c>
      <c r="G47" s="46">
        <v>0.254</v>
      </c>
    </row>
    <row r="48" spans="2:8">
      <c r="B48" s="41" t="s">
        <v>31573</v>
      </c>
      <c r="C48" s="36" t="s">
        <v>650</v>
      </c>
      <c r="D48" s="42">
        <v>7.5999999999999998E-2</v>
      </c>
      <c r="E48" s="36"/>
      <c r="F48" s="36" t="s">
        <v>287</v>
      </c>
      <c r="G48" s="47">
        <v>0.26200000000000001</v>
      </c>
    </row>
    <row r="49" spans="2:7">
      <c r="B49" s="36"/>
      <c r="C49" s="36"/>
      <c r="D49" s="43"/>
      <c r="E49" s="36"/>
      <c r="F49" s="36"/>
      <c r="G49" s="36"/>
    </row>
    <row r="50" spans="2:7">
      <c r="B50" s="41" t="s">
        <v>31574</v>
      </c>
      <c r="C50" s="36" t="s">
        <v>650</v>
      </c>
      <c r="D50" s="42">
        <v>5.5E-2</v>
      </c>
      <c r="E50" s="36"/>
      <c r="F50" s="36" t="s">
        <v>287</v>
      </c>
      <c r="G50" s="47">
        <v>0.14499999999999999</v>
      </c>
    </row>
    <row r="51" spans="2:7">
      <c r="B51" s="36" t="s">
        <v>31575</v>
      </c>
      <c r="C51" s="36" t="s">
        <v>650</v>
      </c>
      <c r="D51" s="43">
        <v>5.6000000000000001E-2</v>
      </c>
      <c r="E51" s="36"/>
      <c r="F51" s="36" t="s">
        <v>287</v>
      </c>
      <c r="G51" s="46">
        <v>0.14499999999999999</v>
      </c>
    </row>
    <row r="52" spans="2:7">
      <c r="B52" s="41" t="s">
        <v>31576</v>
      </c>
      <c r="C52" s="36" t="s">
        <v>650</v>
      </c>
      <c r="D52" s="42">
        <v>5.8000000000000003E-2</v>
      </c>
      <c r="E52" s="36"/>
      <c r="F52" s="36" t="s">
        <v>287</v>
      </c>
      <c r="G52" s="47">
        <v>0.14499999999999999</v>
      </c>
    </row>
    <row r="53" spans="2:7">
      <c r="B53" s="36" t="s">
        <v>31577</v>
      </c>
      <c r="C53" s="36" t="s">
        <v>650</v>
      </c>
      <c r="D53" s="43">
        <v>5.8999999999999997E-2</v>
      </c>
      <c r="E53" s="36"/>
      <c r="F53" s="36" t="s">
        <v>287</v>
      </c>
      <c r="G53" s="46">
        <v>0.14499999999999999</v>
      </c>
    </row>
    <row r="54" spans="2:7">
      <c r="B54" s="41" t="s">
        <v>31578</v>
      </c>
      <c r="C54" s="36" t="s">
        <v>650</v>
      </c>
      <c r="D54" s="42">
        <v>6.0999999999999999E-2</v>
      </c>
      <c r="E54" s="36"/>
      <c r="F54" s="36" t="s">
        <v>287</v>
      </c>
      <c r="G54" s="47">
        <v>0.28999999999999998</v>
      </c>
    </row>
    <row r="55" spans="2:7">
      <c r="B55" s="36" t="s">
        <v>31579</v>
      </c>
      <c r="C55" s="36" t="s">
        <v>650</v>
      </c>
      <c r="D55" s="43">
        <v>6.3E-2</v>
      </c>
      <c r="E55" s="36"/>
      <c r="F55" s="36" t="s">
        <v>287</v>
      </c>
      <c r="G55" s="46">
        <v>0.28999999999999998</v>
      </c>
    </row>
    <row r="56" spans="2:7">
      <c r="B56" s="41" t="s">
        <v>31580</v>
      </c>
      <c r="C56" s="36" t="s">
        <v>650</v>
      </c>
      <c r="D56" s="42">
        <v>6.5000000000000002E-2</v>
      </c>
      <c r="E56" s="36"/>
      <c r="F56" s="36" t="s">
        <v>287</v>
      </c>
      <c r="G56" s="47">
        <v>0.28999999999999998</v>
      </c>
    </row>
    <row r="57" spans="2:7">
      <c r="B57" s="36" t="s">
        <v>31581</v>
      </c>
      <c r="C57" s="36" t="s">
        <v>650</v>
      </c>
      <c r="D57" s="43">
        <v>6.6000000000000003E-2</v>
      </c>
      <c r="E57" s="36"/>
      <c r="F57" s="36" t="s">
        <v>287</v>
      </c>
      <c r="G57" s="46">
        <v>0.28999999999999998</v>
      </c>
    </row>
    <row r="58" spans="2:7">
      <c r="B58" s="36" t="s">
        <v>31582</v>
      </c>
      <c r="C58" s="36" t="s">
        <v>650</v>
      </c>
      <c r="D58" s="43">
        <v>6.7000000000000004E-2</v>
      </c>
      <c r="E58" s="36"/>
      <c r="F58" s="36" t="s">
        <v>287</v>
      </c>
      <c r="G58" s="46">
        <v>0.28999999999999998</v>
      </c>
    </row>
    <row r="59" spans="2:7">
      <c r="B59" s="36" t="s">
        <v>31583</v>
      </c>
      <c r="C59" s="36" t="s">
        <v>650</v>
      </c>
      <c r="D59" s="43">
        <v>6.9000000000000006E-2</v>
      </c>
      <c r="E59" s="36"/>
      <c r="F59" s="36" t="s">
        <v>287</v>
      </c>
      <c r="G59" s="46">
        <v>0.28999999999999998</v>
      </c>
    </row>
    <row r="60" spans="2:7">
      <c r="B60" s="41" t="s">
        <v>31584</v>
      </c>
      <c r="C60" s="36" t="s">
        <v>650</v>
      </c>
      <c r="D60" s="42">
        <v>7.0999999999999994E-2</v>
      </c>
      <c r="E60" s="36"/>
      <c r="F60" s="36" t="s">
        <v>287</v>
      </c>
      <c r="G60" s="47">
        <v>0.28999999999999998</v>
      </c>
    </row>
    <row r="61" spans="2:7">
      <c r="B61" s="36" t="s">
        <v>31585</v>
      </c>
      <c r="C61" s="36" t="s">
        <v>650</v>
      </c>
      <c r="D61" s="43">
        <v>7.1999999999999995E-2</v>
      </c>
      <c r="E61" s="36"/>
      <c r="F61" s="36" t="s">
        <v>287</v>
      </c>
      <c r="G61" s="46">
        <v>0.28999999999999998</v>
      </c>
    </row>
    <row r="62" spans="2:7">
      <c r="B62" s="41" t="s">
        <v>31586</v>
      </c>
      <c r="C62" s="36" t="s">
        <v>650</v>
      </c>
      <c r="D62" s="42">
        <v>7.3999999999999996E-2</v>
      </c>
      <c r="E62" s="36"/>
      <c r="F62" s="36" t="s">
        <v>287</v>
      </c>
      <c r="G62" s="47">
        <v>0.28999999999999998</v>
      </c>
    </row>
    <row r="63" spans="2:7">
      <c r="B63" s="36" t="s">
        <v>31587</v>
      </c>
      <c r="C63" s="36" t="s">
        <v>650</v>
      </c>
      <c r="D63" s="43">
        <v>7.4999999999999997E-2</v>
      </c>
      <c r="E63" s="36"/>
      <c r="F63" s="36" t="s">
        <v>287</v>
      </c>
      <c r="G63" s="46">
        <v>0.28999999999999998</v>
      </c>
    </row>
    <row r="64" spans="2:7">
      <c r="B64" s="41" t="s">
        <v>31588</v>
      </c>
      <c r="C64" s="36" t="s">
        <v>650</v>
      </c>
      <c r="D64" s="42">
        <v>7.6999999999999999E-2</v>
      </c>
      <c r="E64" s="36"/>
      <c r="F64" s="36" t="s">
        <v>287</v>
      </c>
      <c r="G64" s="41">
        <v>0.28999999999999998</v>
      </c>
    </row>
    <row r="65" spans="2:7">
      <c r="B65" s="36"/>
      <c r="C65" s="36"/>
      <c r="D65" s="43"/>
      <c r="E65" s="36"/>
      <c r="F65" s="36"/>
      <c r="G65" s="36"/>
    </row>
    <row r="66" spans="2:7">
      <c r="B66" s="41" t="s">
        <v>31589</v>
      </c>
      <c r="C66" s="36" t="s">
        <v>650</v>
      </c>
      <c r="D66" s="42">
        <v>5.7000000000000002E-2</v>
      </c>
      <c r="E66" s="36"/>
      <c r="F66" s="36" t="s">
        <v>287</v>
      </c>
      <c r="G66" s="41">
        <v>0.152</v>
      </c>
    </row>
    <row r="67" spans="2:7">
      <c r="B67" s="36" t="s">
        <v>31590</v>
      </c>
      <c r="C67" s="36" t="s">
        <v>650</v>
      </c>
      <c r="D67" s="43">
        <v>5.8000000000000003E-2</v>
      </c>
      <c r="E67" s="36"/>
      <c r="F67" s="36" t="s">
        <v>287</v>
      </c>
      <c r="G67" s="36">
        <v>0.152</v>
      </c>
    </row>
    <row r="68" spans="2:7">
      <c r="B68" s="41" t="s">
        <v>31591</v>
      </c>
      <c r="C68" s="36" t="s">
        <v>650</v>
      </c>
      <c r="D68" s="42">
        <v>0.06</v>
      </c>
      <c r="E68" s="36"/>
      <c r="F68" s="36" t="s">
        <v>287</v>
      </c>
      <c r="G68" s="41">
        <v>0.152</v>
      </c>
    </row>
    <row r="69" spans="2:7">
      <c r="B69" s="36" t="s">
        <v>31592</v>
      </c>
      <c r="C69" s="36" t="s">
        <v>650</v>
      </c>
      <c r="D69" s="43">
        <v>6.2E-2</v>
      </c>
      <c r="E69" s="36"/>
      <c r="F69" s="36" t="s">
        <v>287</v>
      </c>
      <c r="G69" s="36">
        <v>0.152</v>
      </c>
    </row>
    <row r="70" spans="2:7">
      <c r="B70" s="41" t="s">
        <v>31593</v>
      </c>
      <c r="C70" s="36" t="s">
        <v>650</v>
      </c>
      <c r="D70" s="42">
        <v>6.4000000000000001E-2</v>
      </c>
      <c r="E70" s="36"/>
      <c r="F70" s="36" t="s">
        <v>287</v>
      </c>
      <c r="G70" s="41">
        <v>0.30399999999999999</v>
      </c>
    </row>
    <row r="71" spans="2:7">
      <c r="B71" s="36" t="s">
        <v>31594</v>
      </c>
      <c r="C71" s="36" t="s">
        <v>650</v>
      </c>
      <c r="D71" s="43">
        <v>6.5000000000000002E-2</v>
      </c>
      <c r="E71" s="36"/>
      <c r="F71" s="36" t="s">
        <v>287</v>
      </c>
      <c r="G71" s="36">
        <v>0.30399999999999999</v>
      </c>
    </row>
    <row r="72" spans="2:7">
      <c r="B72" s="41" t="s">
        <v>31595</v>
      </c>
      <c r="C72" s="36" t="s">
        <v>650</v>
      </c>
      <c r="D72" s="42">
        <v>6.7000000000000004E-2</v>
      </c>
      <c r="E72" s="36"/>
      <c r="F72" s="36" t="s">
        <v>287</v>
      </c>
      <c r="G72" s="41">
        <v>0.30399999999999999</v>
      </c>
    </row>
    <row r="73" spans="2:7">
      <c r="B73" s="36" t="s">
        <v>31596</v>
      </c>
      <c r="C73" s="36" t="s">
        <v>650</v>
      </c>
      <c r="D73" s="43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3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3">
        <v>7.0999999999999994E-2</v>
      </c>
      <c r="E75" s="36"/>
      <c r="F75" s="36" t="s">
        <v>287</v>
      </c>
      <c r="G75" s="36">
        <v>0.30399999999999999</v>
      </c>
    </row>
    <row r="76" spans="2:7">
      <c r="B76" s="41" t="s">
        <v>31599</v>
      </c>
      <c r="C76" s="36" t="s">
        <v>650</v>
      </c>
      <c r="D76" s="42">
        <v>7.2999999999999995E-2</v>
      </c>
      <c r="E76" s="36"/>
      <c r="F76" s="36" t="s">
        <v>287</v>
      </c>
      <c r="G76" s="41">
        <v>0.30399999999999999</v>
      </c>
    </row>
    <row r="77" spans="2:7">
      <c r="B77" s="36" t="s">
        <v>31600</v>
      </c>
      <c r="C77" s="36" t="s">
        <v>650</v>
      </c>
      <c r="D77" s="43">
        <v>7.3999999999999996E-2</v>
      </c>
      <c r="E77" s="36"/>
      <c r="F77" s="36" t="s">
        <v>287</v>
      </c>
      <c r="G77" s="36">
        <v>0.30399999999999999</v>
      </c>
    </row>
    <row r="78" spans="2:7">
      <c r="B78" s="41" t="s">
        <v>31601</v>
      </c>
      <c r="C78" s="36" t="s">
        <v>650</v>
      </c>
      <c r="D78" s="42">
        <v>7.5999999999999998E-2</v>
      </c>
      <c r="E78" s="36"/>
      <c r="F78" s="36" t="s">
        <v>287</v>
      </c>
      <c r="G78" s="41">
        <v>0.30399999999999999</v>
      </c>
    </row>
    <row r="79" spans="2:7">
      <c r="B79" s="36" t="s">
        <v>31602</v>
      </c>
      <c r="C79" s="36" t="s">
        <v>650</v>
      </c>
      <c r="D79" s="43">
        <v>7.6999999999999999E-2</v>
      </c>
      <c r="E79" s="36"/>
      <c r="F79" s="36" t="s">
        <v>287</v>
      </c>
      <c r="G79" s="36">
        <v>0.30399999999999999</v>
      </c>
    </row>
    <row r="80" spans="2:7">
      <c r="B80" s="41" t="s">
        <v>31603</v>
      </c>
      <c r="C80" s="36" t="s">
        <v>650</v>
      </c>
      <c r="D80" s="42">
        <v>7.9000000000000001E-2</v>
      </c>
      <c r="E80" s="36"/>
      <c r="F80" s="36" t="s">
        <v>287</v>
      </c>
      <c r="G80" s="41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0"/>
  <sheetViews>
    <sheetView workbookViewId="0">
      <selection sqref="A1:XFD1048576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1" t="s">
        <v>29</v>
      </c>
      <c r="AO1" s="51" t="s">
        <v>30</v>
      </c>
      <c r="AP1" s="52" t="s">
        <v>31</v>
      </c>
      <c r="AQ1" s="53" t="s">
        <v>32</v>
      </c>
      <c r="AR1" s="53" t="s">
        <v>33</v>
      </c>
      <c r="AS1" s="53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6">
        <v>1</v>
      </c>
      <c r="B2" s="19">
        <v>1</v>
      </c>
      <c r="C2" s="19" t="s">
        <v>31528</v>
      </c>
      <c r="D2" s="19" t="str">
        <f>MID(E2,9,2)</f>
        <v>PT</v>
      </c>
      <c r="E2" s="48" t="s">
        <v>31846</v>
      </c>
      <c r="F2" s="9" t="str">
        <f>LEFT(E2,MIN(FIND({0,1,2,3,4,5,6,7,8,9},E2&amp;"0123456789"))-1)</f>
        <v>RTHTMTBNPT</v>
      </c>
      <c r="G2" s="9" t="str">
        <f>SUBSTITUTE(E2,F2,"")</f>
        <v>72X33X10</v>
      </c>
      <c r="H2" s="9" t="str">
        <f>IFERROR(LEFT(G2,FIND("-",G2)-1),G2)</f>
        <v>72X33X10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10</v>
      </c>
      <c r="N2" s="11" t="str">
        <f>"SFG-FRBNPK-ET-CVR-"&amp;K2&amp;"X"&amp;L2&amp;"X"&amp;M2</f>
        <v>SFG-FRBNPK-ET-CVR-72X33X10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72X33X10</v>
      </c>
      <c r="T2" s="8" t="str">
        <f>N2</f>
        <v>SFG-FRBNPK-ET-CVR-72X33X10</v>
      </c>
      <c r="U2" s="7" t="b">
        <f>T2=N2</f>
        <v>1</v>
      </c>
      <c r="V2" s="7" t="b">
        <f>S2=W2</f>
        <v>1</v>
      </c>
      <c r="W2" s="8" t="str">
        <f>S2</f>
        <v>Restonic Hotel Motel ET Cover 72X33X10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0" t="s">
        <v>45</v>
      </c>
      <c r="AN2" s="54">
        <f>AJ2/10000</f>
        <v>2.8779999999999999E-3</v>
      </c>
      <c r="AO2" s="55">
        <f>VLOOKUP(AG2,'RM-cost - feb-24'!B:P,15,0)</f>
        <v>231.14230000000001</v>
      </c>
      <c r="AP2" s="55">
        <f>AO2*AN2</f>
        <v>0.66522753940000001</v>
      </c>
      <c r="AQ2" s="62">
        <f>SUM(AP2:AP6)</f>
        <v>125.51946040009999</v>
      </c>
      <c r="AR2" s="62">
        <f>ROUND(AQ2,0)</f>
        <v>126</v>
      </c>
      <c r="AS2" s="21">
        <f>AR2</f>
        <v>126</v>
      </c>
      <c r="AT2" s="64">
        <f>+AS2+AY2</f>
        <v>141.59237400000001</v>
      </c>
      <c r="AU2" s="60">
        <f t="shared" ref="AU2" si="0">+SUM(((AS2*3%*18%)))</f>
        <v>0.68039999999999989</v>
      </c>
      <c r="AV2" s="60">
        <f t="shared" ref="AV2" si="1">+SUM(((AS2*14.33%*53%)))</f>
        <v>9.5695740000000011</v>
      </c>
      <c r="AW2" s="60">
        <f t="shared" ref="AW2" si="2">+SUM(((AS2*5.92%*53%)))</f>
        <v>3.9533760000000004</v>
      </c>
      <c r="AX2" s="60">
        <f t="shared" ref="AX2" si="3">+SUM(((AS2*2.08%*53%)))</f>
        <v>1.389024</v>
      </c>
      <c r="AY2" s="60">
        <f>SUM(AU2:AX6)</f>
        <v>15.592374000000003</v>
      </c>
      <c r="AZ2" s="61">
        <f>ROUNDUP(AT2,0)</f>
        <v>142</v>
      </c>
      <c r="BA2" s="61">
        <f>AZ2</f>
        <v>142</v>
      </c>
    </row>
    <row r="3" spans="1:53">
      <c r="A3" s="6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PT</v>
      </c>
      <c r="E3" s="20" t="str">
        <f t="shared" ref="E3:M4" si="5">E2</f>
        <v>RTHTMTBNPT72X33X10</v>
      </c>
      <c r="F3" s="15" t="str">
        <f t="shared" si="5"/>
        <v>RTHTMTBNPT</v>
      </c>
      <c r="G3" s="15" t="str">
        <f t="shared" si="5"/>
        <v>72X33X10</v>
      </c>
      <c r="H3" s="15" t="str">
        <f t="shared" si="5"/>
        <v>72X33X10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10</v>
      </c>
      <c r="N3" s="11" t="str">
        <f t="shared" ref="N3:N6" si="6">"SFG-FRBNPK-ET-CVR-"&amp;K3&amp;"X"&amp;L3&amp;"X"&amp;M3</f>
        <v>SFG-FRBNPK-ET-CVR-72X33X10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72X33X10</v>
      </c>
      <c r="T3" s="8" t="str">
        <f>T2</f>
        <v>SFG-FRBNPK-ET-CVR-72X33X10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72X33X10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3">
        <v>5.1999999999999998E-2</v>
      </c>
      <c r="AK3" s="7" t="s">
        <v>44</v>
      </c>
      <c r="AL3" s="7" t="s">
        <v>27</v>
      </c>
      <c r="AM3" s="50" t="s">
        <v>45</v>
      </c>
      <c r="AN3" s="56">
        <f>AJ3</f>
        <v>5.1999999999999998E-2</v>
      </c>
      <c r="AO3" s="55">
        <f>VLOOKUP(AG3,'RM-cost - feb-24'!B:P,15,0)</f>
        <v>113.786</v>
      </c>
      <c r="AP3" s="55">
        <f>AO3*AN3</f>
        <v>5.9168719999999997</v>
      </c>
      <c r="AQ3" s="62"/>
      <c r="AR3" s="63"/>
      <c r="AS3" s="21">
        <f>AS2</f>
        <v>126</v>
      </c>
      <c r="AT3" s="64"/>
      <c r="AU3" s="60"/>
      <c r="AV3" s="60"/>
      <c r="AW3" s="60"/>
      <c r="AX3" s="60"/>
      <c r="AY3" s="60"/>
      <c r="AZ3" s="61"/>
      <c r="BA3" s="61"/>
    </row>
    <row r="4" spans="1:53">
      <c r="A4" s="6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PT</v>
      </c>
      <c r="E4" s="20" t="str">
        <f t="shared" si="5"/>
        <v>RTHTMTBNPT72X33X10</v>
      </c>
      <c r="F4" s="15" t="str">
        <f t="shared" si="5"/>
        <v>RTHTMTBNPT</v>
      </c>
      <c r="G4" s="15" t="str">
        <f t="shared" si="5"/>
        <v>72X33X10</v>
      </c>
      <c r="H4" s="15" t="str">
        <f t="shared" si="5"/>
        <v>72X33X10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10</v>
      </c>
      <c r="N4" s="11" t="str">
        <f t="shared" si="6"/>
        <v>SFG-FRBNPK-ET-CVR-72X33X10</v>
      </c>
      <c r="O4" s="7"/>
      <c r="P4" s="12">
        <f>ROUNDUP((((K4*L4/144)*0.00692)),3)</f>
        <v>0.115</v>
      </c>
      <c r="Q4" s="7" t="b">
        <f>P4=AJ4</f>
        <v>0</v>
      </c>
      <c r="R4" s="7"/>
      <c r="S4" s="8" t="str">
        <f t="shared" si="7"/>
        <v>Restonic Hotel Motel ET Cover 72X33X10</v>
      </c>
      <c r="T4" s="8" t="str">
        <f>T3</f>
        <v>SFG-FRBNPK-ET-CVR-72X33X10</v>
      </c>
      <c r="U4" s="7" t="b">
        <f>T4=N4</f>
        <v>1</v>
      </c>
      <c r="V4" s="7" t="b">
        <f>S4=W4</f>
        <v>1</v>
      </c>
      <c r="W4" s="8" t="str">
        <f>W3</f>
        <v>Restonic Hotel Motel ET Cover 72X33X10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36">
        <v>0.113</v>
      </c>
      <c r="AK4" s="7" t="s">
        <v>44</v>
      </c>
      <c r="AL4" s="7" t="s">
        <v>27</v>
      </c>
      <c r="AM4" s="50" t="s">
        <v>45</v>
      </c>
      <c r="AN4" s="56">
        <f>AJ4</f>
        <v>0.113</v>
      </c>
      <c r="AO4" s="55">
        <f>VLOOKUP(AG4,'RM-cost - feb-24'!B:P,15,0)</f>
        <v>112.88720000000001</v>
      </c>
      <c r="AP4" s="55">
        <f>AO4*AN4</f>
        <v>12.756253600000001</v>
      </c>
      <c r="AQ4" s="62"/>
      <c r="AR4" s="63"/>
      <c r="AS4" s="21">
        <f>AS3</f>
        <v>126</v>
      </c>
      <c r="AT4" s="64"/>
      <c r="AU4" s="60"/>
      <c r="AV4" s="60"/>
      <c r="AW4" s="60"/>
      <c r="AX4" s="60"/>
      <c r="AY4" s="60"/>
      <c r="AZ4" s="61"/>
      <c r="BA4" s="61"/>
    </row>
    <row r="5" spans="1:53">
      <c r="A5" s="6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PT</v>
      </c>
      <c r="E5" s="20" t="str">
        <f t="shared" ref="E5" si="9">E4</f>
        <v>RTHTMTBNPT72X33X10</v>
      </c>
      <c r="F5" s="15" t="str">
        <f t="shared" ref="F5" si="10">F4</f>
        <v>RTHTMTBNPT</v>
      </c>
      <c r="G5" s="15" t="str">
        <f t="shared" ref="G5" si="11">G4</f>
        <v>72X33X10</v>
      </c>
      <c r="H5" s="15" t="str">
        <f t="shared" ref="H5" si="12">H4</f>
        <v>72X33X10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10</v>
      </c>
      <c r="N5" s="11" t="str">
        <f t="shared" si="6"/>
        <v>SFG-FRBNPK-ET-CVR-72X33X10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72X33X10</v>
      </c>
      <c r="T5" s="8" t="str">
        <f>T4</f>
        <v>SFG-FRBNPK-ET-CVR-72X33X10</v>
      </c>
      <c r="U5" s="7" t="b">
        <f>T5=N5</f>
        <v>1</v>
      </c>
      <c r="V5" s="7" t="b">
        <f>S5=W5</f>
        <v>1</v>
      </c>
      <c r="W5" s="8" t="str">
        <f>W4</f>
        <v>Restonic Hotel Motel ET Cover 72X33X10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18728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0" t="s">
        <v>45</v>
      </c>
      <c r="AN5" s="56">
        <f>AJ5</f>
        <v>5.41</v>
      </c>
      <c r="AO5" s="55">
        <f>VLOOKUP(AG5,'SFG-rate rm - feb-24'!A:B,2,0)</f>
        <v>19.605380269999998</v>
      </c>
      <c r="AP5" s="55">
        <f>AO5*AN5</f>
        <v>106.06510726069999</v>
      </c>
      <c r="AQ5" s="62"/>
      <c r="AR5" s="63"/>
      <c r="AS5" s="21">
        <f>AS4</f>
        <v>126</v>
      </c>
      <c r="AT5" s="64"/>
      <c r="AU5" s="60"/>
      <c r="AV5" s="60"/>
      <c r="AW5" s="60"/>
      <c r="AX5" s="60"/>
      <c r="AY5" s="60"/>
      <c r="AZ5" s="61"/>
      <c r="BA5" s="61"/>
    </row>
    <row r="6" spans="1:53">
      <c r="A6" s="6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PT</v>
      </c>
      <c r="E6" s="20" t="str">
        <f t="shared" ref="E6" si="18">E5</f>
        <v>RTHTMTBNPT72X33X10</v>
      </c>
      <c r="F6" s="15" t="str">
        <f t="shared" ref="F6" si="19">F5</f>
        <v>RTHTMTBNPT</v>
      </c>
      <c r="G6" s="15" t="str">
        <f t="shared" ref="G6" si="20">G5</f>
        <v>72X33X10</v>
      </c>
      <c r="H6" s="15" t="str">
        <f t="shared" ref="H6" si="21">H5</f>
        <v>72X33X10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10</v>
      </c>
      <c r="N6" s="11" t="str">
        <f t="shared" si="6"/>
        <v>SFG-FRBNPK-ET-CVR-72X33X10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72X33X10</v>
      </c>
      <c r="T6" s="8" t="str">
        <f>T5</f>
        <v>SFG-FRBNPK-ET-CVR-72X33X10</v>
      </c>
      <c r="U6" s="7" t="b">
        <f>T6=N6</f>
        <v>1</v>
      </c>
      <c r="V6" s="7" t="b">
        <f>S6=W6</f>
        <v>1</v>
      </c>
      <c r="W6" s="8" t="str">
        <f>W5</f>
        <v>Restonic Hotel Motel ET Cover 72X33X10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0" t="s">
        <v>45</v>
      </c>
      <c r="AN6" s="54">
        <f>AJ6/5000</f>
        <v>2E-3</v>
      </c>
      <c r="AO6" s="55">
        <f>VLOOKUP(AG6,'RM-cost - feb-24'!B:P,15,0)</f>
        <v>58</v>
      </c>
      <c r="AP6" s="55">
        <f>AO6*AN6</f>
        <v>0.11600000000000001</v>
      </c>
      <c r="AQ6" s="62"/>
      <c r="AR6" s="63"/>
      <c r="AS6" s="21">
        <f>AS5</f>
        <v>126</v>
      </c>
      <c r="AT6" s="64"/>
      <c r="AU6" s="60"/>
      <c r="AV6" s="60"/>
      <c r="AW6" s="60"/>
      <c r="AX6" s="60"/>
      <c r="AY6" s="60"/>
      <c r="AZ6" s="61"/>
      <c r="BA6" s="61"/>
    </row>
    <row r="8" spans="1:53">
      <c r="A8" s="6">
        <v>1</v>
      </c>
      <c r="B8" s="19">
        <v>2</v>
      </c>
      <c r="C8" s="19" t="s">
        <v>31528</v>
      </c>
      <c r="D8" s="19" t="str">
        <f>MID(E8,9,2)</f>
        <v>PT</v>
      </c>
      <c r="E8" s="48" t="s">
        <v>31847</v>
      </c>
      <c r="F8" s="9" t="str">
        <f>LEFT(E8,MIN(FIND({0,1,2,3,4,5,6,7,8,9},E8&amp;"0123456789"))-1)</f>
        <v>RTHTMTBNPT</v>
      </c>
      <c r="G8" s="9" t="str">
        <f>SUBSTITUTE(E8,F8,"")</f>
        <v>72X39X10</v>
      </c>
      <c r="H8" s="9" t="str">
        <f>IFERROR(LEFT(G8,FIND("-",G8)-1),G8)</f>
        <v>72X39X10</v>
      </c>
      <c r="I8" s="10">
        <f>SEARCH("X",H8)</f>
        <v>3</v>
      </c>
      <c r="J8" s="10">
        <f>SEARCH("X",H8,I8+1)</f>
        <v>6</v>
      </c>
      <c r="K8" s="10" t="str">
        <f>LEFT(G8,SEARCH("x",G8)-1)</f>
        <v>72</v>
      </c>
      <c r="L8" s="10" t="str">
        <f>MID(H8,I8+1,J8-I8-1)</f>
        <v>39</v>
      </c>
      <c r="M8" s="10" t="str">
        <f>MID(H8,J8+1,20)</f>
        <v>10</v>
      </c>
      <c r="N8" s="11" t="str">
        <f>"SFG-FRBNPK-ET-CVR-"&amp;K8&amp;"X"&amp;L8&amp;"X"&amp;M8</f>
        <v>SFG-FRBNPK-ET-CVR-72X39X10</v>
      </c>
      <c r="O8" s="7"/>
      <c r="P8" s="12">
        <f>ROUND(((((K8+L8+K8+L8)+3)*0.0254)*5.3196),3)</f>
        <v>30.402000000000001</v>
      </c>
      <c r="Q8" s="7">
        <v>0</v>
      </c>
      <c r="R8" s="12">
        <f>P8+Q8</f>
        <v>30.402000000000001</v>
      </c>
      <c r="S8" s="8" t="str">
        <f>"Restonic Hotel Motel ET Cover "&amp;K8&amp;"X"&amp;L8&amp;"X"&amp;M8</f>
        <v>Restonic Hotel Motel ET Cover 72X39X10</v>
      </c>
      <c r="T8" s="8" t="str">
        <f>N8</f>
        <v>SFG-FRBNPK-ET-CVR-72X39X10</v>
      </c>
      <c r="U8" s="7" t="b">
        <f>T8=N8</f>
        <v>1</v>
      </c>
      <c r="V8" s="7" t="b">
        <f>S8=W8</f>
        <v>1</v>
      </c>
      <c r="W8" s="8" t="str">
        <f>S8</f>
        <v>Restonic Hotel Motel ET Cover 72X39X10</v>
      </c>
      <c r="X8" s="7" t="s">
        <v>34</v>
      </c>
      <c r="Y8" s="7" t="s">
        <v>35</v>
      </c>
      <c r="Z8" s="7" t="s">
        <v>36</v>
      </c>
      <c r="AA8" s="7" t="s">
        <v>37</v>
      </c>
      <c r="AB8" s="13">
        <v>1</v>
      </c>
      <c r="AC8" s="7" t="s">
        <v>38</v>
      </c>
      <c r="AD8" s="7" t="s">
        <v>39</v>
      </c>
      <c r="AE8" s="6">
        <v>10</v>
      </c>
      <c r="AF8" s="7" t="s">
        <v>40</v>
      </c>
      <c r="AG8" s="8" t="s">
        <v>41</v>
      </c>
      <c r="AH8" s="8" t="s">
        <v>42</v>
      </c>
      <c r="AI8" s="8" t="s">
        <v>43</v>
      </c>
      <c r="AJ8" s="13">
        <f>R8</f>
        <v>30.402000000000001</v>
      </c>
      <c r="AK8" s="7" t="s">
        <v>44</v>
      </c>
      <c r="AL8" s="7" t="s">
        <v>27</v>
      </c>
      <c r="AM8" s="50" t="s">
        <v>45</v>
      </c>
      <c r="AN8" s="54">
        <f>AJ8/10000</f>
        <v>3.0402000000000003E-3</v>
      </c>
      <c r="AO8" s="55">
        <f>VLOOKUP(AG8,'RM-cost - feb-24'!B:P,15,0)</f>
        <v>231.14230000000001</v>
      </c>
      <c r="AP8" s="55">
        <f>AO8*AN8</f>
        <v>0.70271882046000012</v>
      </c>
      <c r="AQ8" s="62">
        <f>SUM(AP8:AP12)</f>
        <v>134.24948066350998</v>
      </c>
      <c r="AR8" s="62">
        <f>ROUND(AQ8,0)</f>
        <v>134</v>
      </c>
      <c r="AS8" s="21">
        <f>AR8</f>
        <v>134</v>
      </c>
      <c r="AT8" s="64">
        <f>+AS8+AY8</f>
        <v>150.58236600000001</v>
      </c>
      <c r="AU8" s="60">
        <f t="shared" ref="AU8" si="27">+SUM(((AS8*3%*18%)))</f>
        <v>0.72359999999999991</v>
      </c>
      <c r="AV8" s="60">
        <f t="shared" ref="AV8" si="28">+SUM(((AS8*14.33%*53%)))</f>
        <v>10.177166000000001</v>
      </c>
      <c r="AW8" s="60">
        <f t="shared" ref="AW8" si="29">+SUM(((AS8*5.92%*53%)))</f>
        <v>4.2043840000000001</v>
      </c>
      <c r="AX8" s="60">
        <f t="shared" ref="AX8" si="30">+SUM(((AS8*2.08%*53%)))</f>
        <v>1.4772160000000001</v>
      </c>
      <c r="AY8" s="60">
        <f>SUM(AU8:AX12)</f>
        <v>16.582366</v>
      </c>
      <c r="AZ8" s="61">
        <f>ROUNDUP(AT8,0)</f>
        <v>151</v>
      </c>
      <c r="BA8" s="61">
        <f>AZ8</f>
        <v>151</v>
      </c>
    </row>
    <row r="9" spans="1:53">
      <c r="A9" s="6">
        <v>2</v>
      </c>
      <c r="B9" s="19">
        <f t="shared" ref="B9:C9" si="31">B8</f>
        <v>2</v>
      </c>
      <c r="C9" s="19" t="str">
        <f t="shared" si="31"/>
        <v>ET-COVER</v>
      </c>
      <c r="D9" s="19" t="str">
        <f>MID(E9,9,2)</f>
        <v>PT</v>
      </c>
      <c r="E9" s="20" t="str">
        <f t="shared" ref="E9:M9" si="32">E8</f>
        <v>RTHTMTBNPT72X39X10</v>
      </c>
      <c r="F9" s="15" t="str">
        <f t="shared" si="32"/>
        <v>RTHTMTBNPT</v>
      </c>
      <c r="G9" s="15" t="str">
        <f t="shared" si="32"/>
        <v>72X39X10</v>
      </c>
      <c r="H9" s="15" t="str">
        <f t="shared" si="32"/>
        <v>72X39X10</v>
      </c>
      <c r="I9" s="16">
        <f t="shared" si="32"/>
        <v>3</v>
      </c>
      <c r="J9" s="16">
        <f t="shared" si="32"/>
        <v>6</v>
      </c>
      <c r="K9" s="16" t="str">
        <f t="shared" si="32"/>
        <v>72</v>
      </c>
      <c r="L9" s="16" t="str">
        <f t="shared" si="32"/>
        <v>39</v>
      </c>
      <c r="M9" s="16" t="str">
        <f t="shared" si="32"/>
        <v>10</v>
      </c>
      <c r="N9" s="11" t="str">
        <f t="shared" ref="N9:N12" si="33">"SFG-FRBNPK-ET-CVR-"&amp;K9&amp;"X"&amp;L9&amp;"X"&amp;M9</f>
        <v>SFG-FRBNPK-ET-CVR-72X39X10</v>
      </c>
      <c r="O9" s="12">
        <f>K9*L9/144</f>
        <v>19.5</v>
      </c>
      <c r="P9" s="12">
        <f>ROUNDUP((((K9*L9/144)*0.003)),3)</f>
        <v>5.9000000000000004E-2</v>
      </c>
      <c r="Q9" s="7"/>
      <c r="R9" s="7"/>
      <c r="S9" s="8" t="str">
        <f t="shared" ref="S9:S12" si="34">"Restonic Hotel Motel ET Cover "&amp;K9&amp;"X"&amp;L9&amp;"X"&amp;M9</f>
        <v>Restonic Hotel Motel ET Cover 72X39X10</v>
      </c>
      <c r="T9" s="8" t="str">
        <f>T8</f>
        <v>SFG-FRBNPK-ET-CVR-72X39X10</v>
      </c>
      <c r="U9" s="7" t="b">
        <f>T9=N9</f>
        <v>1</v>
      </c>
      <c r="V9" s="7" t="b">
        <f t="shared" ref="V9" si="35">S9=W9</f>
        <v>1</v>
      </c>
      <c r="W9" s="8" t="str">
        <f>W8</f>
        <v>Restonic Hotel Motel ET Cover 72X39X10</v>
      </c>
      <c r="X9" s="7" t="s">
        <v>34</v>
      </c>
      <c r="Y9" s="7" t="s">
        <v>35</v>
      </c>
      <c r="Z9" s="7" t="s">
        <v>36</v>
      </c>
      <c r="AA9" s="7" t="s">
        <v>37</v>
      </c>
      <c r="AB9" s="13">
        <v>1</v>
      </c>
      <c r="AC9" s="7" t="s">
        <v>38</v>
      </c>
      <c r="AD9" s="7" t="s">
        <v>39</v>
      </c>
      <c r="AE9" s="6">
        <v>20</v>
      </c>
      <c r="AF9" s="7" t="s">
        <v>40</v>
      </c>
      <c r="AG9" s="40" t="s">
        <v>650</v>
      </c>
      <c r="AH9" s="8" t="s">
        <v>31844</v>
      </c>
      <c r="AI9" s="40" t="s">
        <v>48</v>
      </c>
      <c r="AJ9" s="43">
        <v>5.6000000000000001E-2</v>
      </c>
      <c r="AK9" s="7" t="s">
        <v>44</v>
      </c>
      <c r="AL9" s="7" t="s">
        <v>27</v>
      </c>
      <c r="AM9" s="50" t="s">
        <v>45</v>
      </c>
      <c r="AN9" s="56">
        <f>AJ9</f>
        <v>5.6000000000000001E-2</v>
      </c>
      <c r="AO9" s="55">
        <f>VLOOKUP(AG9,'RM-cost - feb-24'!B:P,15,0)</f>
        <v>113.786</v>
      </c>
      <c r="AP9" s="55">
        <f>AO9*AN9</f>
        <v>6.3720160000000003</v>
      </c>
      <c r="AQ9" s="62"/>
      <c r="AR9" s="63"/>
      <c r="AS9" s="21">
        <f>AS8</f>
        <v>134</v>
      </c>
      <c r="AT9" s="64"/>
      <c r="AU9" s="60"/>
      <c r="AV9" s="60"/>
      <c r="AW9" s="60"/>
      <c r="AX9" s="60"/>
      <c r="AY9" s="60"/>
      <c r="AZ9" s="61"/>
      <c r="BA9" s="61"/>
    </row>
    <row r="10" spans="1:53">
      <c r="A10" s="6">
        <v>3</v>
      </c>
      <c r="B10" s="19">
        <f t="shared" ref="B10:C10" si="36">B9</f>
        <v>2</v>
      </c>
      <c r="C10" s="19" t="str">
        <f t="shared" si="36"/>
        <v>ET-COVER</v>
      </c>
      <c r="D10" s="19" t="str">
        <f>MID(E10,9,2)</f>
        <v>PT</v>
      </c>
      <c r="E10" s="20" t="str">
        <f t="shared" ref="E10:M12" si="37">E9</f>
        <v>RTHTMTBNPT72X39X10</v>
      </c>
      <c r="F10" s="15" t="str">
        <f t="shared" si="37"/>
        <v>RTHTMTBNPT</v>
      </c>
      <c r="G10" s="15" t="str">
        <f t="shared" si="37"/>
        <v>72X39X10</v>
      </c>
      <c r="H10" s="15" t="str">
        <f t="shared" si="37"/>
        <v>72X39X10</v>
      </c>
      <c r="I10" s="16">
        <f t="shared" si="37"/>
        <v>3</v>
      </c>
      <c r="J10" s="16">
        <f t="shared" si="37"/>
        <v>6</v>
      </c>
      <c r="K10" s="16" t="str">
        <f t="shared" si="37"/>
        <v>72</v>
      </c>
      <c r="L10" s="16" t="str">
        <f t="shared" si="37"/>
        <v>39</v>
      </c>
      <c r="M10" s="16" t="str">
        <f t="shared" si="37"/>
        <v>10</v>
      </c>
      <c r="N10" s="11" t="str">
        <f t="shared" si="33"/>
        <v>SFG-FRBNPK-ET-CVR-72X39X10</v>
      </c>
      <c r="O10" s="7"/>
      <c r="P10" s="12">
        <f>ROUNDUP((((K10*L10/144)*0.00692)),3)</f>
        <v>0.13500000000000001</v>
      </c>
      <c r="Q10" s="7" t="b">
        <f>P10=AJ10</f>
        <v>0</v>
      </c>
      <c r="R10" s="7"/>
      <c r="S10" s="8" t="str">
        <f t="shared" si="34"/>
        <v>Restonic Hotel Motel ET Cover 72X39X10</v>
      </c>
      <c r="T10" s="8" t="str">
        <f>T9</f>
        <v>SFG-FRBNPK-ET-CVR-72X39X10</v>
      </c>
      <c r="U10" s="7" t="b">
        <f>T10=N10</f>
        <v>1</v>
      </c>
      <c r="V10" s="7" t="b">
        <f>S10=W10</f>
        <v>1</v>
      </c>
      <c r="W10" s="8" t="str">
        <f>W9</f>
        <v>Restonic Hotel Motel ET Cover 72X39X10</v>
      </c>
      <c r="X10" s="7" t="s">
        <v>34</v>
      </c>
      <c r="Y10" s="7" t="s">
        <v>35</v>
      </c>
      <c r="Z10" s="7" t="s">
        <v>36</v>
      </c>
      <c r="AA10" s="7" t="s">
        <v>37</v>
      </c>
      <c r="AB10" s="13">
        <v>1</v>
      </c>
      <c r="AC10" s="7" t="s">
        <v>38</v>
      </c>
      <c r="AD10" s="7" t="s">
        <v>39</v>
      </c>
      <c r="AE10" s="6">
        <v>30</v>
      </c>
      <c r="AF10" s="7" t="s">
        <v>40</v>
      </c>
      <c r="AG10" s="40" t="s">
        <v>46</v>
      </c>
      <c r="AH10" s="8" t="s">
        <v>47</v>
      </c>
      <c r="AI10" s="40" t="s">
        <v>48</v>
      </c>
      <c r="AJ10" s="36">
        <v>0.13300000000000001</v>
      </c>
      <c r="AK10" s="7" t="s">
        <v>44</v>
      </c>
      <c r="AL10" s="7" t="s">
        <v>27</v>
      </c>
      <c r="AM10" s="50" t="s">
        <v>45</v>
      </c>
      <c r="AN10" s="56">
        <f>AJ10</f>
        <v>0.13300000000000001</v>
      </c>
      <c r="AO10" s="55">
        <f>VLOOKUP(AG10,'RM-cost - feb-24'!B:P,15,0)</f>
        <v>112.88720000000001</v>
      </c>
      <c r="AP10" s="55">
        <f>AO10*AN10</f>
        <v>15.013997600000001</v>
      </c>
      <c r="AQ10" s="62"/>
      <c r="AR10" s="63"/>
      <c r="AS10" s="21">
        <f>AS9</f>
        <v>134</v>
      </c>
      <c r="AT10" s="64"/>
      <c r="AU10" s="60"/>
      <c r="AV10" s="60"/>
      <c r="AW10" s="60"/>
      <c r="AX10" s="60"/>
      <c r="AY10" s="60"/>
      <c r="AZ10" s="61"/>
      <c r="BA10" s="61"/>
    </row>
    <row r="11" spans="1:53">
      <c r="A11" s="6">
        <v>4</v>
      </c>
      <c r="B11" s="19">
        <f t="shared" ref="B11:C11" si="38">B10</f>
        <v>2</v>
      </c>
      <c r="C11" s="19" t="str">
        <f t="shared" si="38"/>
        <v>ET-COVER</v>
      </c>
      <c r="D11" s="19" t="str">
        <f>MID(E11,9,2)</f>
        <v>PT</v>
      </c>
      <c r="E11" s="20" t="str">
        <f t="shared" si="37"/>
        <v>RTHTMTBNPT72X39X10</v>
      </c>
      <c r="F11" s="15" t="str">
        <f t="shared" si="37"/>
        <v>RTHTMTBNPT</v>
      </c>
      <c r="G11" s="15" t="str">
        <f t="shared" si="37"/>
        <v>72X39X10</v>
      </c>
      <c r="H11" s="15" t="str">
        <f t="shared" si="37"/>
        <v>72X39X10</v>
      </c>
      <c r="I11" s="16">
        <f t="shared" si="37"/>
        <v>3</v>
      </c>
      <c r="J11" s="16">
        <f t="shared" si="37"/>
        <v>6</v>
      </c>
      <c r="K11" s="16" t="str">
        <f t="shared" si="37"/>
        <v>72</v>
      </c>
      <c r="L11" s="16" t="str">
        <f t="shared" si="37"/>
        <v>39</v>
      </c>
      <c r="M11" s="16" t="str">
        <f t="shared" si="37"/>
        <v>10</v>
      </c>
      <c r="N11" s="11" t="str">
        <f t="shared" si="33"/>
        <v>SFG-FRBNPK-ET-CVR-72X39X10</v>
      </c>
      <c r="O11" s="7"/>
      <c r="P11" s="7">
        <f>ROUND(((((K11+L11+K11+L11)+3))*0.0254),3)</f>
        <v>5.7149999999999999</v>
      </c>
      <c r="Q11" s="7" t="b">
        <f>P11=AJ11</f>
        <v>1</v>
      </c>
      <c r="R11" s="7"/>
      <c r="S11" s="8" t="str">
        <f t="shared" si="34"/>
        <v>Restonic Hotel Motel ET Cover 72X39X10</v>
      </c>
      <c r="T11" s="8" t="str">
        <f>T10</f>
        <v>SFG-FRBNPK-ET-CVR-72X39X10</v>
      </c>
      <c r="U11" s="7" t="b">
        <f>T11=N11</f>
        <v>1</v>
      </c>
      <c r="V11" s="7" t="b">
        <f>S11=W11</f>
        <v>1</v>
      </c>
      <c r="W11" s="8" t="str">
        <f>W10</f>
        <v>Restonic Hotel Motel ET Cover 72X39X10</v>
      </c>
      <c r="X11" s="7" t="s">
        <v>34</v>
      </c>
      <c r="Y11" s="7" t="s">
        <v>35</v>
      </c>
      <c r="Z11" s="7" t="s">
        <v>36</v>
      </c>
      <c r="AA11" s="7" t="s">
        <v>37</v>
      </c>
      <c r="AB11" s="13">
        <v>1</v>
      </c>
      <c r="AC11" s="7" t="s">
        <v>38</v>
      </c>
      <c r="AD11" s="7" t="s">
        <v>39</v>
      </c>
      <c r="AE11" s="6">
        <v>40</v>
      </c>
      <c r="AF11" s="7" t="s">
        <v>40</v>
      </c>
      <c r="AG11" s="8" t="s">
        <v>18728</v>
      </c>
      <c r="AH11" s="8" t="s">
        <v>31845</v>
      </c>
      <c r="AI11" s="8" t="s">
        <v>43</v>
      </c>
      <c r="AJ11" s="17">
        <f>P11</f>
        <v>5.7149999999999999</v>
      </c>
      <c r="AK11" s="7" t="s">
        <v>39</v>
      </c>
      <c r="AL11" s="7" t="s">
        <v>27</v>
      </c>
      <c r="AM11" s="50" t="s">
        <v>45</v>
      </c>
      <c r="AN11" s="56">
        <f>AJ11</f>
        <v>5.7149999999999999</v>
      </c>
      <c r="AO11" s="55">
        <f>VLOOKUP(AG11,'SFG-rate rm - feb-24'!A:B,2,0)</f>
        <v>19.605380269999998</v>
      </c>
      <c r="AP11" s="55">
        <f>AO11*AN11</f>
        <v>112.04474824304998</v>
      </c>
      <c r="AQ11" s="62"/>
      <c r="AR11" s="63"/>
      <c r="AS11" s="21">
        <f>AS10</f>
        <v>134</v>
      </c>
      <c r="AT11" s="64"/>
      <c r="AU11" s="60"/>
      <c r="AV11" s="60"/>
      <c r="AW11" s="60"/>
      <c r="AX11" s="60"/>
      <c r="AY11" s="60"/>
      <c r="AZ11" s="61"/>
      <c r="BA11" s="61"/>
    </row>
    <row r="12" spans="1:53">
      <c r="A12" s="6">
        <v>5</v>
      </c>
      <c r="B12" s="19">
        <f t="shared" ref="B12:C12" si="39">B11</f>
        <v>2</v>
      </c>
      <c r="C12" s="19" t="str">
        <f t="shared" si="39"/>
        <v>ET-COVER</v>
      </c>
      <c r="D12" s="19" t="str">
        <f>MID(E12,9,2)</f>
        <v>PT</v>
      </c>
      <c r="E12" s="20" t="str">
        <f t="shared" si="37"/>
        <v>RTHTMTBNPT72X39X10</v>
      </c>
      <c r="F12" s="15" t="str">
        <f t="shared" si="37"/>
        <v>RTHTMTBNPT</v>
      </c>
      <c r="G12" s="15" t="str">
        <f t="shared" si="37"/>
        <v>72X39X10</v>
      </c>
      <c r="H12" s="15" t="str">
        <f t="shared" si="37"/>
        <v>72X39X10</v>
      </c>
      <c r="I12" s="16">
        <f t="shared" si="37"/>
        <v>3</v>
      </c>
      <c r="J12" s="16">
        <f t="shared" si="37"/>
        <v>6</v>
      </c>
      <c r="K12" s="16" t="str">
        <f t="shared" si="37"/>
        <v>72</v>
      </c>
      <c r="L12" s="16" t="str">
        <f t="shared" si="37"/>
        <v>39</v>
      </c>
      <c r="M12" s="16" t="str">
        <f t="shared" si="37"/>
        <v>10</v>
      </c>
      <c r="N12" s="11" t="str">
        <f t="shared" si="33"/>
        <v>SFG-FRBNPK-ET-CVR-72X39X10</v>
      </c>
      <c r="O12" s="7"/>
      <c r="P12" s="7">
        <v>10</v>
      </c>
      <c r="Q12" s="7" t="b">
        <f>P12=AJ12</f>
        <v>1</v>
      </c>
      <c r="R12" s="7"/>
      <c r="S12" s="8" t="str">
        <f t="shared" si="34"/>
        <v>Restonic Hotel Motel ET Cover 72X39X10</v>
      </c>
      <c r="T12" s="8" t="str">
        <f>T11</f>
        <v>SFG-FRBNPK-ET-CVR-72X39X10</v>
      </c>
      <c r="U12" s="7" t="b">
        <f>T12=N12</f>
        <v>1</v>
      </c>
      <c r="V12" s="7" t="b">
        <f>S12=W12</f>
        <v>1</v>
      </c>
      <c r="W12" s="8" t="str">
        <f>W11</f>
        <v>Restonic Hotel Motel ET Cover 72X39X10</v>
      </c>
      <c r="X12" s="7" t="s">
        <v>34</v>
      </c>
      <c r="Y12" s="7" t="s">
        <v>35</v>
      </c>
      <c r="Z12" s="7" t="s">
        <v>36</v>
      </c>
      <c r="AA12" s="7" t="s">
        <v>37</v>
      </c>
      <c r="AB12" s="13">
        <v>1</v>
      </c>
      <c r="AC12" s="7" t="s">
        <v>38</v>
      </c>
      <c r="AD12" s="7" t="s">
        <v>39</v>
      </c>
      <c r="AE12" s="6">
        <v>50</v>
      </c>
      <c r="AF12" s="7" t="s">
        <v>40</v>
      </c>
      <c r="AG12" s="8" t="s">
        <v>744</v>
      </c>
      <c r="AH12" s="8" t="s">
        <v>745</v>
      </c>
      <c r="AI12" s="8" t="s">
        <v>43</v>
      </c>
      <c r="AJ12" s="17">
        <f>P12</f>
        <v>10</v>
      </c>
      <c r="AK12" s="7" t="s">
        <v>44</v>
      </c>
      <c r="AL12" s="7" t="s">
        <v>27</v>
      </c>
      <c r="AM12" s="50" t="s">
        <v>45</v>
      </c>
      <c r="AN12" s="54">
        <f>AJ12/5000</f>
        <v>2E-3</v>
      </c>
      <c r="AO12" s="55">
        <f>VLOOKUP(AG12,'RM-cost - feb-24'!B:P,15,0)</f>
        <v>58</v>
      </c>
      <c r="AP12" s="55">
        <f>AO12*AN12</f>
        <v>0.11600000000000001</v>
      </c>
      <c r="AQ12" s="62"/>
      <c r="AR12" s="63"/>
      <c r="AS12" s="21">
        <f>AS11</f>
        <v>134</v>
      </c>
      <c r="AT12" s="64"/>
      <c r="AU12" s="60"/>
      <c r="AV12" s="60"/>
      <c r="AW12" s="60"/>
      <c r="AX12" s="60"/>
      <c r="AY12" s="60"/>
      <c r="AZ12" s="61"/>
      <c r="BA12" s="61"/>
    </row>
    <row r="14" spans="1:53">
      <c r="A14" s="6">
        <v>1</v>
      </c>
      <c r="B14" s="19">
        <v>3</v>
      </c>
      <c r="C14" s="19" t="s">
        <v>31528</v>
      </c>
      <c r="D14" s="19" t="str">
        <f>MID(E14,9,2)</f>
        <v>PT</v>
      </c>
      <c r="E14" s="48" t="s">
        <v>31848</v>
      </c>
      <c r="F14" s="9" t="str">
        <f>LEFT(E14,MIN(FIND({0,1,2,3,4,5,6,7,8,9},E14&amp;"0123456789"))-1)</f>
        <v>RTHTMTBNPT</v>
      </c>
      <c r="G14" s="9" t="str">
        <f>SUBSTITUTE(E14,F14,"")</f>
        <v>72X45X10</v>
      </c>
      <c r="H14" s="9" t="str">
        <f>IFERROR(LEFT(G14,FIND("-",G14)-1),G14)</f>
        <v>72X45X10</v>
      </c>
      <c r="I14" s="10">
        <f>SEARCH("X",H14)</f>
        <v>3</v>
      </c>
      <c r="J14" s="10">
        <f>SEARCH("X",H14,I14+1)</f>
        <v>6</v>
      </c>
      <c r="K14" s="10" t="str">
        <f>LEFT(G14,SEARCH("x",G14)-1)</f>
        <v>72</v>
      </c>
      <c r="L14" s="10" t="str">
        <f>MID(H14,I14+1,J14-I14-1)</f>
        <v>45</v>
      </c>
      <c r="M14" s="10" t="str">
        <f>MID(H14,J14+1,20)</f>
        <v>10</v>
      </c>
      <c r="N14" s="11" t="str">
        <f>"SFG-FRBNPK-ET-CVR-"&amp;K14&amp;"X"&amp;L14&amp;"X"&amp;M14</f>
        <v>SFG-FRBNPK-ET-CVR-72X45X10</v>
      </c>
      <c r="O14" s="7"/>
      <c r="P14" s="12">
        <f>ROUND(((((K14+L14+K14+L14)+3)*0.0254)*5.3196),3)</f>
        <v>32.023000000000003</v>
      </c>
      <c r="Q14" s="7">
        <v>0</v>
      </c>
      <c r="R14" s="12">
        <f>P14+Q14</f>
        <v>32.023000000000003</v>
      </c>
      <c r="S14" s="8" t="str">
        <f>"Restonic Hotel Motel ET Cover "&amp;K14&amp;"X"&amp;L14&amp;"X"&amp;M14</f>
        <v>Restonic Hotel Motel ET Cover 72X45X10</v>
      </c>
      <c r="T14" s="8" t="str">
        <f>N14</f>
        <v>SFG-FRBNPK-ET-CVR-72X45X10</v>
      </c>
      <c r="U14" s="7" t="b">
        <f>T14=N14</f>
        <v>1</v>
      </c>
      <c r="V14" s="7" t="b">
        <f>S14=W14</f>
        <v>1</v>
      </c>
      <c r="W14" s="8" t="str">
        <f>S14</f>
        <v>Restonic Hotel Motel ET Cover 72X45X10</v>
      </c>
      <c r="X14" s="7" t="s">
        <v>34</v>
      </c>
      <c r="Y14" s="7" t="s">
        <v>35</v>
      </c>
      <c r="Z14" s="7" t="s">
        <v>36</v>
      </c>
      <c r="AA14" s="7" t="s">
        <v>37</v>
      </c>
      <c r="AB14" s="13">
        <v>1</v>
      </c>
      <c r="AC14" s="7" t="s">
        <v>38</v>
      </c>
      <c r="AD14" s="7" t="s">
        <v>39</v>
      </c>
      <c r="AE14" s="6">
        <v>10</v>
      </c>
      <c r="AF14" s="7" t="s">
        <v>40</v>
      </c>
      <c r="AG14" s="8" t="s">
        <v>41</v>
      </c>
      <c r="AH14" s="8" t="s">
        <v>42</v>
      </c>
      <c r="AI14" s="8" t="s">
        <v>43</v>
      </c>
      <c r="AJ14" s="13">
        <f>R14</f>
        <v>32.023000000000003</v>
      </c>
      <c r="AK14" s="7" t="s">
        <v>44</v>
      </c>
      <c r="AL14" s="7" t="s">
        <v>27</v>
      </c>
      <c r="AM14" s="50" t="s">
        <v>45</v>
      </c>
      <c r="AN14" s="54">
        <f>AJ14/10000</f>
        <v>3.2023000000000004E-3</v>
      </c>
      <c r="AO14" s="55">
        <f>VLOOKUP(AG14,'RM-cost - feb-24'!B:P,15,0)</f>
        <v>231.14230000000001</v>
      </c>
      <c r="AP14" s="55">
        <f>AO14*AN14</f>
        <v>0.7401869872900001</v>
      </c>
      <c r="AQ14" s="62">
        <f>SUM(AP14:AP18)</f>
        <v>143.20345461269</v>
      </c>
      <c r="AR14" s="62">
        <f>ROUND(AQ14,0)</f>
        <v>143</v>
      </c>
      <c r="AS14" s="21">
        <f>AR14</f>
        <v>143</v>
      </c>
      <c r="AT14" s="64">
        <f>+AS14+AY14</f>
        <v>160.69610700000001</v>
      </c>
      <c r="AU14" s="60">
        <f t="shared" ref="AU14" si="40">+SUM(((AS14*3%*18%)))</f>
        <v>0.7722</v>
      </c>
      <c r="AV14" s="60">
        <f t="shared" ref="AV14" si="41">+SUM(((AS14*14.33%*53%)))</f>
        <v>10.860707000000001</v>
      </c>
      <c r="AW14" s="60">
        <f t="shared" ref="AW14" si="42">+SUM(((AS14*5.92%*53%)))</f>
        <v>4.4867680000000005</v>
      </c>
      <c r="AX14" s="60">
        <f t="shared" ref="AX14" si="43">+SUM(((AS14*2.08%*53%)))</f>
        <v>1.5764319999999998</v>
      </c>
      <c r="AY14" s="60">
        <f>SUM(AU14:AX18)</f>
        <v>17.696107000000001</v>
      </c>
      <c r="AZ14" s="61">
        <f>ROUNDUP(AT14,0)</f>
        <v>161</v>
      </c>
      <c r="BA14" s="61">
        <f>AZ14</f>
        <v>161</v>
      </c>
    </row>
    <row r="15" spans="1:53">
      <c r="A15" s="6">
        <v>2</v>
      </c>
      <c r="B15" s="19">
        <f t="shared" ref="B15:C15" si="44">B14</f>
        <v>3</v>
      </c>
      <c r="C15" s="19" t="str">
        <f t="shared" si="44"/>
        <v>ET-COVER</v>
      </c>
      <c r="D15" s="19" t="str">
        <f>MID(E15,9,2)</f>
        <v>PT</v>
      </c>
      <c r="E15" s="20" t="str">
        <f t="shared" ref="E15:M15" si="45">E14</f>
        <v>RTHTMTBNPT72X45X10</v>
      </c>
      <c r="F15" s="15" t="str">
        <f t="shared" si="45"/>
        <v>RTHTMTBNPT</v>
      </c>
      <c r="G15" s="15" t="str">
        <f t="shared" si="45"/>
        <v>72X45X10</v>
      </c>
      <c r="H15" s="15" t="str">
        <f t="shared" si="45"/>
        <v>72X45X10</v>
      </c>
      <c r="I15" s="16">
        <f t="shared" si="45"/>
        <v>3</v>
      </c>
      <c r="J15" s="16">
        <f t="shared" si="45"/>
        <v>6</v>
      </c>
      <c r="K15" s="16" t="str">
        <f t="shared" si="45"/>
        <v>72</v>
      </c>
      <c r="L15" s="16" t="str">
        <f t="shared" si="45"/>
        <v>45</v>
      </c>
      <c r="M15" s="16" t="str">
        <f t="shared" si="45"/>
        <v>10</v>
      </c>
      <c r="N15" s="11" t="str">
        <f t="shared" ref="N15:N18" si="46">"SFG-FRBNPK-ET-CVR-"&amp;K15&amp;"X"&amp;L15&amp;"X"&amp;M15</f>
        <v>SFG-FRBNPK-ET-CVR-72X45X10</v>
      </c>
      <c r="O15" s="12">
        <f>K15*L15/144</f>
        <v>22.5</v>
      </c>
      <c r="P15" s="12">
        <f>ROUNDUP((((K15*L15/144)*0.003)),3)</f>
        <v>6.8000000000000005E-2</v>
      </c>
      <c r="Q15" s="7"/>
      <c r="R15" s="7"/>
      <c r="S15" s="8" t="str">
        <f t="shared" ref="S15:S18" si="47">"Restonic Hotel Motel ET Cover "&amp;K15&amp;"X"&amp;L15&amp;"X"&amp;M15</f>
        <v>Restonic Hotel Motel ET Cover 72X45X10</v>
      </c>
      <c r="T15" s="8" t="str">
        <f>T14</f>
        <v>SFG-FRBNPK-ET-CVR-72X45X10</v>
      </c>
      <c r="U15" s="7" t="b">
        <f>T15=N15</f>
        <v>1</v>
      </c>
      <c r="V15" s="7" t="b">
        <f t="shared" ref="V15" si="48">S15=W15</f>
        <v>1</v>
      </c>
      <c r="W15" s="8" t="str">
        <f>W14</f>
        <v>Restonic Hotel Motel ET Cover 72X45X10</v>
      </c>
      <c r="X15" s="7" t="s">
        <v>34</v>
      </c>
      <c r="Y15" s="7" t="s">
        <v>35</v>
      </c>
      <c r="Z15" s="7" t="s">
        <v>36</v>
      </c>
      <c r="AA15" s="7" t="s">
        <v>37</v>
      </c>
      <c r="AB15" s="13">
        <v>1</v>
      </c>
      <c r="AC15" s="7" t="s">
        <v>38</v>
      </c>
      <c r="AD15" s="7" t="s">
        <v>39</v>
      </c>
      <c r="AE15" s="6">
        <v>20</v>
      </c>
      <c r="AF15" s="7" t="s">
        <v>40</v>
      </c>
      <c r="AG15" s="40" t="s">
        <v>650</v>
      </c>
      <c r="AH15" s="8" t="s">
        <v>31844</v>
      </c>
      <c r="AI15" s="40" t="s">
        <v>48</v>
      </c>
      <c r="AJ15" s="43">
        <v>5.8000000000000003E-2</v>
      </c>
      <c r="AK15" s="7" t="s">
        <v>44</v>
      </c>
      <c r="AL15" s="7" t="s">
        <v>27</v>
      </c>
      <c r="AM15" s="50" t="s">
        <v>45</v>
      </c>
      <c r="AN15" s="56">
        <f>AJ15</f>
        <v>5.8000000000000003E-2</v>
      </c>
      <c r="AO15" s="55">
        <f>VLOOKUP(AG15,'RM-cost - feb-24'!B:P,15,0)</f>
        <v>113.786</v>
      </c>
      <c r="AP15" s="55">
        <f>AO15*AN15</f>
        <v>6.5995880000000007</v>
      </c>
      <c r="AQ15" s="62"/>
      <c r="AR15" s="63"/>
      <c r="AS15" s="21">
        <f>AS14</f>
        <v>143</v>
      </c>
      <c r="AT15" s="64"/>
      <c r="AU15" s="60"/>
      <c r="AV15" s="60"/>
      <c r="AW15" s="60"/>
      <c r="AX15" s="60"/>
      <c r="AY15" s="60"/>
      <c r="AZ15" s="61"/>
      <c r="BA15" s="61"/>
    </row>
    <row r="16" spans="1:53">
      <c r="A16" s="6">
        <v>3</v>
      </c>
      <c r="B16" s="19">
        <f t="shared" ref="B16:C16" si="49">B15</f>
        <v>3</v>
      </c>
      <c r="C16" s="19" t="str">
        <f t="shared" si="49"/>
        <v>ET-COVER</v>
      </c>
      <c r="D16" s="19" t="str">
        <f>MID(E16,9,2)</f>
        <v>PT</v>
      </c>
      <c r="E16" s="20" t="str">
        <f t="shared" ref="E16:M18" si="50">E15</f>
        <v>RTHTMTBNPT72X45X10</v>
      </c>
      <c r="F16" s="15" t="str">
        <f t="shared" si="50"/>
        <v>RTHTMTBNPT</v>
      </c>
      <c r="G16" s="15" t="str">
        <f t="shared" si="50"/>
        <v>72X45X10</v>
      </c>
      <c r="H16" s="15" t="str">
        <f t="shared" si="50"/>
        <v>72X45X10</v>
      </c>
      <c r="I16" s="16">
        <f t="shared" si="50"/>
        <v>3</v>
      </c>
      <c r="J16" s="16">
        <f t="shared" si="50"/>
        <v>6</v>
      </c>
      <c r="K16" s="16" t="str">
        <f t="shared" si="50"/>
        <v>72</v>
      </c>
      <c r="L16" s="16" t="str">
        <f t="shared" si="50"/>
        <v>45</v>
      </c>
      <c r="M16" s="16" t="str">
        <f t="shared" si="50"/>
        <v>10</v>
      </c>
      <c r="N16" s="11" t="str">
        <f t="shared" si="46"/>
        <v>SFG-FRBNPK-ET-CVR-72X45X10</v>
      </c>
      <c r="O16" s="7"/>
      <c r="P16" s="12">
        <f>ROUNDUP((((K16*L16/144)*0.00692)),3)</f>
        <v>0.156</v>
      </c>
      <c r="Q16" s="7" t="b">
        <f>P16=AJ16</f>
        <v>0</v>
      </c>
      <c r="R16" s="7"/>
      <c r="S16" s="8" t="str">
        <f t="shared" si="47"/>
        <v>Restonic Hotel Motel ET Cover 72X45X10</v>
      </c>
      <c r="T16" s="8" t="str">
        <f>T15</f>
        <v>SFG-FRBNPK-ET-CVR-72X45X10</v>
      </c>
      <c r="U16" s="7" t="b">
        <f>T16=N16</f>
        <v>1</v>
      </c>
      <c r="V16" s="7" t="b">
        <f>S16=W16</f>
        <v>1</v>
      </c>
      <c r="W16" s="8" t="str">
        <f>W15</f>
        <v>Restonic Hotel Motel ET Cover 72X45X10</v>
      </c>
      <c r="X16" s="7" t="s">
        <v>34</v>
      </c>
      <c r="Y16" s="7" t="s">
        <v>35</v>
      </c>
      <c r="Z16" s="7" t="s">
        <v>36</v>
      </c>
      <c r="AA16" s="7" t="s">
        <v>37</v>
      </c>
      <c r="AB16" s="13">
        <v>1</v>
      </c>
      <c r="AC16" s="7" t="s">
        <v>38</v>
      </c>
      <c r="AD16" s="7" t="s">
        <v>39</v>
      </c>
      <c r="AE16" s="6">
        <v>30</v>
      </c>
      <c r="AF16" s="7" t="s">
        <v>40</v>
      </c>
      <c r="AG16" s="40" t="s">
        <v>46</v>
      </c>
      <c r="AH16" s="8" t="s">
        <v>47</v>
      </c>
      <c r="AI16" s="40" t="s">
        <v>48</v>
      </c>
      <c r="AJ16" s="36">
        <v>0.157</v>
      </c>
      <c r="AK16" s="7" t="s">
        <v>44</v>
      </c>
      <c r="AL16" s="7" t="s">
        <v>27</v>
      </c>
      <c r="AM16" s="50" t="s">
        <v>45</v>
      </c>
      <c r="AN16" s="56">
        <f>AJ16</f>
        <v>0.157</v>
      </c>
      <c r="AO16" s="55">
        <f>VLOOKUP(AG16,'RM-cost - feb-24'!B:P,15,0)</f>
        <v>112.88720000000001</v>
      </c>
      <c r="AP16" s="55">
        <f>AO16*AN16</f>
        <v>17.7232904</v>
      </c>
      <c r="AQ16" s="62"/>
      <c r="AR16" s="63"/>
      <c r="AS16" s="21">
        <f>AS15</f>
        <v>143</v>
      </c>
      <c r="AT16" s="64"/>
      <c r="AU16" s="60"/>
      <c r="AV16" s="60"/>
      <c r="AW16" s="60"/>
      <c r="AX16" s="60"/>
      <c r="AY16" s="60"/>
      <c r="AZ16" s="61"/>
      <c r="BA16" s="61"/>
    </row>
    <row r="17" spans="1:53">
      <c r="A17" s="6">
        <v>4</v>
      </c>
      <c r="B17" s="19">
        <f t="shared" ref="B17:C17" si="51">B16</f>
        <v>3</v>
      </c>
      <c r="C17" s="19" t="str">
        <f t="shared" si="51"/>
        <v>ET-COVER</v>
      </c>
      <c r="D17" s="19" t="str">
        <f>MID(E17,9,2)</f>
        <v>PT</v>
      </c>
      <c r="E17" s="20" t="str">
        <f t="shared" si="50"/>
        <v>RTHTMTBNPT72X45X10</v>
      </c>
      <c r="F17" s="15" t="str">
        <f t="shared" si="50"/>
        <v>RTHTMTBNPT</v>
      </c>
      <c r="G17" s="15" t="str">
        <f t="shared" si="50"/>
        <v>72X45X10</v>
      </c>
      <c r="H17" s="15" t="str">
        <f t="shared" si="50"/>
        <v>72X45X10</v>
      </c>
      <c r="I17" s="16">
        <f t="shared" si="50"/>
        <v>3</v>
      </c>
      <c r="J17" s="16">
        <f t="shared" si="50"/>
        <v>6</v>
      </c>
      <c r="K17" s="16" t="str">
        <f t="shared" si="50"/>
        <v>72</v>
      </c>
      <c r="L17" s="16" t="str">
        <f t="shared" si="50"/>
        <v>45</v>
      </c>
      <c r="M17" s="16" t="str">
        <f t="shared" si="50"/>
        <v>10</v>
      </c>
      <c r="N17" s="11" t="str">
        <f t="shared" si="46"/>
        <v>SFG-FRBNPK-ET-CVR-72X45X10</v>
      </c>
      <c r="O17" s="7"/>
      <c r="P17" s="7">
        <f>ROUND(((((K17+L17+K17+L17)+3))*0.0254),3)</f>
        <v>6.02</v>
      </c>
      <c r="Q17" s="7" t="b">
        <f>P17=AJ17</f>
        <v>1</v>
      </c>
      <c r="R17" s="7"/>
      <c r="S17" s="8" t="str">
        <f t="shared" si="47"/>
        <v>Restonic Hotel Motel ET Cover 72X45X10</v>
      </c>
      <c r="T17" s="8" t="str">
        <f>T16</f>
        <v>SFG-FRBNPK-ET-CVR-72X45X10</v>
      </c>
      <c r="U17" s="7" t="b">
        <f>T17=N17</f>
        <v>1</v>
      </c>
      <c r="V17" s="7" t="b">
        <f>S17=W17</f>
        <v>1</v>
      </c>
      <c r="W17" s="8" t="str">
        <f>W16</f>
        <v>Restonic Hotel Motel ET Cover 72X45X10</v>
      </c>
      <c r="X17" s="7" t="s">
        <v>34</v>
      </c>
      <c r="Y17" s="7" t="s">
        <v>35</v>
      </c>
      <c r="Z17" s="7" t="s">
        <v>36</v>
      </c>
      <c r="AA17" s="7" t="s">
        <v>37</v>
      </c>
      <c r="AB17" s="13">
        <v>1</v>
      </c>
      <c r="AC17" s="7" t="s">
        <v>38</v>
      </c>
      <c r="AD17" s="7" t="s">
        <v>39</v>
      </c>
      <c r="AE17" s="6">
        <v>40</v>
      </c>
      <c r="AF17" s="7" t="s">
        <v>40</v>
      </c>
      <c r="AG17" s="8" t="s">
        <v>18728</v>
      </c>
      <c r="AH17" s="8" t="s">
        <v>31845</v>
      </c>
      <c r="AI17" s="8" t="s">
        <v>43</v>
      </c>
      <c r="AJ17" s="17">
        <f>P17</f>
        <v>6.02</v>
      </c>
      <c r="AK17" s="7" t="s">
        <v>39</v>
      </c>
      <c r="AL17" s="7" t="s">
        <v>27</v>
      </c>
      <c r="AM17" s="50" t="s">
        <v>45</v>
      </c>
      <c r="AN17" s="56">
        <f>AJ17</f>
        <v>6.02</v>
      </c>
      <c r="AO17" s="55">
        <f>VLOOKUP(AG17,'SFG-rate rm - feb-24'!A:B,2,0)</f>
        <v>19.605380269999998</v>
      </c>
      <c r="AP17" s="55">
        <f>AO17*AN17</f>
        <v>118.02438922539997</v>
      </c>
      <c r="AQ17" s="62"/>
      <c r="AR17" s="63"/>
      <c r="AS17" s="21">
        <f>AS16</f>
        <v>143</v>
      </c>
      <c r="AT17" s="64"/>
      <c r="AU17" s="60"/>
      <c r="AV17" s="60"/>
      <c r="AW17" s="60"/>
      <c r="AX17" s="60"/>
      <c r="AY17" s="60"/>
      <c r="AZ17" s="61"/>
      <c r="BA17" s="61"/>
    </row>
    <row r="18" spans="1:53">
      <c r="A18" s="6">
        <v>5</v>
      </c>
      <c r="B18" s="19">
        <f t="shared" ref="B18:C18" si="52">B17</f>
        <v>3</v>
      </c>
      <c r="C18" s="19" t="str">
        <f t="shared" si="52"/>
        <v>ET-COVER</v>
      </c>
      <c r="D18" s="19" t="str">
        <f>MID(E18,9,2)</f>
        <v>PT</v>
      </c>
      <c r="E18" s="20" t="str">
        <f t="shared" si="50"/>
        <v>RTHTMTBNPT72X45X10</v>
      </c>
      <c r="F18" s="15" t="str">
        <f t="shared" si="50"/>
        <v>RTHTMTBNPT</v>
      </c>
      <c r="G18" s="15" t="str">
        <f t="shared" si="50"/>
        <v>72X45X10</v>
      </c>
      <c r="H18" s="15" t="str">
        <f t="shared" si="50"/>
        <v>72X45X10</v>
      </c>
      <c r="I18" s="16">
        <f t="shared" si="50"/>
        <v>3</v>
      </c>
      <c r="J18" s="16">
        <f t="shared" si="50"/>
        <v>6</v>
      </c>
      <c r="K18" s="16" t="str">
        <f t="shared" si="50"/>
        <v>72</v>
      </c>
      <c r="L18" s="16" t="str">
        <f t="shared" si="50"/>
        <v>45</v>
      </c>
      <c r="M18" s="16" t="str">
        <f t="shared" si="50"/>
        <v>10</v>
      </c>
      <c r="N18" s="11" t="str">
        <f t="shared" si="46"/>
        <v>SFG-FRBNPK-ET-CVR-72X45X10</v>
      </c>
      <c r="O18" s="7"/>
      <c r="P18" s="7">
        <v>10</v>
      </c>
      <c r="Q18" s="7" t="b">
        <f>P18=AJ18</f>
        <v>1</v>
      </c>
      <c r="R18" s="7"/>
      <c r="S18" s="8" t="str">
        <f t="shared" si="47"/>
        <v>Restonic Hotel Motel ET Cover 72X45X10</v>
      </c>
      <c r="T18" s="8" t="str">
        <f>T17</f>
        <v>SFG-FRBNPK-ET-CVR-72X45X10</v>
      </c>
      <c r="U18" s="7" t="b">
        <f>T18=N18</f>
        <v>1</v>
      </c>
      <c r="V18" s="7" t="b">
        <f>S18=W18</f>
        <v>1</v>
      </c>
      <c r="W18" s="8" t="str">
        <f>W17</f>
        <v>Restonic Hotel Motel ET Cover 72X45X10</v>
      </c>
      <c r="X18" s="7" t="s">
        <v>34</v>
      </c>
      <c r="Y18" s="7" t="s">
        <v>35</v>
      </c>
      <c r="Z18" s="7" t="s">
        <v>36</v>
      </c>
      <c r="AA18" s="7" t="s">
        <v>37</v>
      </c>
      <c r="AB18" s="13">
        <v>1</v>
      </c>
      <c r="AC18" s="7" t="s">
        <v>38</v>
      </c>
      <c r="AD18" s="7" t="s">
        <v>39</v>
      </c>
      <c r="AE18" s="6">
        <v>50</v>
      </c>
      <c r="AF18" s="7" t="s">
        <v>40</v>
      </c>
      <c r="AG18" s="8" t="s">
        <v>744</v>
      </c>
      <c r="AH18" s="8" t="s">
        <v>745</v>
      </c>
      <c r="AI18" s="8" t="s">
        <v>43</v>
      </c>
      <c r="AJ18" s="17">
        <f>P18</f>
        <v>10</v>
      </c>
      <c r="AK18" s="7" t="s">
        <v>44</v>
      </c>
      <c r="AL18" s="7" t="s">
        <v>27</v>
      </c>
      <c r="AM18" s="50" t="s">
        <v>45</v>
      </c>
      <c r="AN18" s="54">
        <f>AJ18/5000</f>
        <v>2E-3</v>
      </c>
      <c r="AO18" s="55">
        <f>VLOOKUP(AG18,'RM-cost - feb-24'!B:P,15,0)</f>
        <v>58</v>
      </c>
      <c r="AP18" s="55">
        <f>AO18*AN18</f>
        <v>0.11600000000000001</v>
      </c>
      <c r="AQ18" s="62"/>
      <c r="AR18" s="63"/>
      <c r="AS18" s="21">
        <f>AS17</f>
        <v>143</v>
      </c>
      <c r="AT18" s="64"/>
      <c r="AU18" s="60"/>
      <c r="AV18" s="60"/>
      <c r="AW18" s="60"/>
      <c r="AX18" s="60"/>
      <c r="AY18" s="60"/>
      <c r="AZ18" s="61"/>
      <c r="BA18" s="61"/>
    </row>
    <row r="20" spans="1:53">
      <c r="A20" s="6">
        <v>1</v>
      </c>
      <c r="B20" s="19">
        <v>4</v>
      </c>
      <c r="C20" s="19" t="s">
        <v>31528</v>
      </c>
      <c r="D20" s="19" t="str">
        <f>MID(E20,9,2)</f>
        <v>PT</v>
      </c>
      <c r="E20" s="48" t="s">
        <v>31849</v>
      </c>
      <c r="F20" s="9" t="str">
        <f>LEFT(E20,MIN(FIND({0,1,2,3,4,5,6,7,8,9},E20&amp;"0123456789"))-1)</f>
        <v>RTHTMTBNPT</v>
      </c>
      <c r="G20" s="9" t="str">
        <f>SUBSTITUTE(E20,F20,"")</f>
        <v>72X51X10</v>
      </c>
      <c r="H20" s="9" t="str">
        <f>IFERROR(LEFT(G20,FIND("-",G20)-1),G20)</f>
        <v>72X51X10</v>
      </c>
      <c r="I20" s="10">
        <f>SEARCH("X",H20)</f>
        <v>3</v>
      </c>
      <c r="J20" s="10">
        <f>SEARCH("X",H20,I20+1)</f>
        <v>6</v>
      </c>
      <c r="K20" s="10" t="str">
        <f>LEFT(G20,SEARCH("x",G20)-1)</f>
        <v>72</v>
      </c>
      <c r="L20" s="10" t="str">
        <f>MID(H20,I20+1,J20-I20-1)</f>
        <v>51</v>
      </c>
      <c r="M20" s="10" t="str">
        <f>MID(H20,J20+1,20)</f>
        <v>10</v>
      </c>
      <c r="N20" s="11" t="str">
        <f>"SFG-FRBNPK-ET-CVR-"&amp;K20&amp;"X"&amp;L20&amp;"X"&amp;M20</f>
        <v>SFG-FRBNPK-ET-CVR-72X51X10</v>
      </c>
      <c r="O20" s="7"/>
      <c r="P20" s="12">
        <f>ROUND(((((K20+L20+K20+L20)+3)*0.0254)*5.3196),3)</f>
        <v>33.643999999999998</v>
      </c>
      <c r="Q20" s="7">
        <v>0</v>
      </c>
      <c r="R20" s="12">
        <f>P20+Q20</f>
        <v>33.643999999999998</v>
      </c>
      <c r="S20" s="8" t="str">
        <f>"Restonic Hotel Motel ET Cover "&amp;K20&amp;"X"&amp;L20&amp;"X"&amp;M20</f>
        <v>Restonic Hotel Motel ET Cover 72X51X10</v>
      </c>
      <c r="T20" s="8" t="str">
        <f>N20</f>
        <v>SFG-FRBNPK-ET-CVR-72X51X10</v>
      </c>
      <c r="U20" s="7" t="b">
        <f>T20=N20</f>
        <v>1</v>
      </c>
      <c r="V20" s="7" t="b">
        <f>S20=W20</f>
        <v>1</v>
      </c>
      <c r="W20" s="8" t="str">
        <f>S20</f>
        <v>Restonic Hotel Motel ET Cover 72X51X10</v>
      </c>
      <c r="X20" s="7" t="s">
        <v>34</v>
      </c>
      <c r="Y20" s="7" t="s">
        <v>35</v>
      </c>
      <c r="Z20" s="7" t="s">
        <v>36</v>
      </c>
      <c r="AA20" s="7" t="s">
        <v>37</v>
      </c>
      <c r="AB20" s="13">
        <v>1</v>
      </c>
      <c r="AC20" s="7" t="s">
        <v>38</v>
      </c>
      <c r="AD20" s="7" t="s">
        <v>39</v>
      </c>
      <c r="AE20" s="6">
        <v>10</v>
      </c>
      <c r="AF20" s="7" t="s">
        <v>40</v>
      </c>
      <c r="AG20" s="8" t="s">
        <v>41</v>
      </c>
      <c r="AH20" s="8" t="s">
        <v>42</v>
      </c>
      <c r="AI20" s="8" t="s">
        <v>43</v>
      </c>
      <c r="AJ20" s="13">
        <f>R20</f>
        <v>33.643999999999998</v>
      </c>
      <c r="AK20" s="7" t="s">
        <v>44</v>
      </c>
      <c r="AL20" s="7" t="s">
        <v>27</v>
      </c>
      <c r="AM20" s="50" t="s">
        <v>45</v>
      </c>
      <c r="AN20" s="54">
        <f>AJ20/10000</f>
        <v>3.3644E-3</v>
      </c>
      <c r="AO20" s="55">
        <f>VLOOKUP(AG20,'RM-cost - feb-24'!B:P,15,0)</f>
        <v>231.14230000000001</v>
      </c>
      <c r="AP20" s="55">
        <f>AO20*AN20</f>
        <v>0.77765515412000008</v>
      </c>
      <c r="AQ20" s="62">
        <f>SUM(AP20:AP24)</f>
        <v>151.36811696187002</v>
      </c>
      <c r="AR20" s="62">
        <f>ROUND(AQ20,0)</f>
        <v>151</v>
      </c>
      <c r="AS20" s="21">
        <f>AR20</f>
        <v>151</v>
      </c>
      <c r="AT20" s="64">
        <f>+AS20+AY20</f>
        <v>169.68609900000001</v>
      </c>
      <c r="AU20" s="60">
        <f t="shared" ref="AU20" si="53">+SUM(((AS20*3%*18%)))</f>
        <v>0.81540000000000001</v>
      </c>
      <c r="AV20" s="60">
        <f t="shared" ref="AV20" si="54">+SUM(((AS20*14.33%*53%)))</f>
        <v>11.468299000000002</v>
      </c>
      <c r="AW20" s="60">
        <f t="shared" ref="AW20" si="55">+SUM(((AS20*5.92%*53%)))</f>
        <v>4.7377760000000002</v>
      </c>
      <c r="AX20" s="60">
        <f t="shared" ref="AX20" si="56">+SUM(((AS20*2.08%*53%)))</f>
        <v>1.6646240000000001</v>
      </c>
      <c r="AY20" s="60">
        <f>SUM(AU20:AX24)</f>
        <v>18.686099000000002</v>
      </c>
      <c r="AZ20" s="61">
        <f>ROUNDUP(AT20,0)</f>
        <v>170</v>
      </c>
      <c r="BA20" s="61">
        <f>AZ20</f>
        <v>170</v>
      </c>
    </row>
    <row r="21" spans="1:53">
      <c r="A21" s="6">
        <v>2</v>
      </c>
      <c r="B21" s="19">
        <f t="shared" ref="B21:C21" si="57">B20</f>
        <v>4</v>
      </c>
      <c r="C21" s="19" t="str">
        <f t="shared" si="57"/>
        <v>ET-COVER</v>
      </c>
      <c r="D21" s="19" t="str">
        <f>MID(E21,9,2)</f>
        <v>PT</v>
      </c>
      <c r="E21" s="20" t="str">
        <f t="shared" ref="E21:M21" si="58">E20</f>
        <v>RTHTMTBNPT72X51X10</v>
      </c>
      <c r="F21" s="15" t="str">
        <f t="shared" si="58"/>
        <v>RTHTMTBNPT</v>
      </c>
      <c r="G21" s="15" t="str">
        <f t="shared" si="58"/>
        <v>72X51X10</v>
      </c>
      <c r="H21" s="15" t="str">
        <f t="shared" si="58"/>
        <v>72X51X10</v>
      </c>
      <c r="I21" s="16">
        <f t="shared" si="58"/>
        <v>3</v>
      </c>
      <c r="J21" s="16">
        <f t="shared" si="58"/>
        <v>6</v>
      </c>
      <c r="K21" s="16" t="str">
        <f t="shared" si="58"/>
        <v>72</v>
      </c>
      <c r="L21" s="16" t="str">
        <f t="shared" si="58"/>
        <v>51</v>
      </c>
      <c r="M21" s="16" t="str">
        <f t="shared" si="58"/>
        <v>10</v>
      </c>
      <c r="N21" s="11" t="str">
        <f t="shared" ref="N21:N24" si="59">"SFG-FRBNPK-ET-CVR-"&amp;K21&amp;"X"&amp;L21&amp;"X"&amp;M21</f>
        <v>SFG-FRBNPK-ET-CVR-72X51X10</v>
      </c>
      <c r="O21" s="12">
        <f>K21*L21/144</f>
        <v>25.5</v>
      </c>
      <c r="P21" s="12">
        <f>ROUNDUP((((K21*L21/144)*0.003)),3)</f>
        <v>7.6999999999999999E-2</v>
      </c>
      <c r="Q21" s="7"/>
      <c r="R21" s="7"/>
      <c r="S21" s="8" t="str">
        <f t="shared" ref="S21:S24" si="60">"Restonic Hotel Motel ET Cover "&amp;K21&amp;"X"&amp;L21&amp;"X"&amp;M21</f>
        <v>Restonic Hotel Motel ET Cover 72X51X10</v>
      </c>
      <c r="T21" s="8" t="str">
        <f>T20</f>
        <v>SFG-FRBNPK-ET-CVR-72X51X10</v>
      </c>
      <c r="U21" s="7" t="b">
        <f>T21=N21</f>
        <v>1</v>
      </c>
      <c r="V21" s="7" t="b">
        <f t="shared" ref="V21" si="61">S21=W21</f>
        <v>1</v>
      </c>
      <c r="W21" s="8" t="str">
        <f>W20</f>
        <v>Restonic Hotel Motel ET Cover 72X51X10</v>
      </c>
      <c r="X21" s="7" t="s">
        <v>34</v>
      </c>
      <c r="Y21" s="7" t="s">
        <v>35</v>
      </c>
      <c r="Z21" s="7" t="s">
        <v>36</v>
      </c>
      <c r="AA21" s="7" t="s">
        <v>37</v>
      </c>
      <c r="AB21" s="13">
        <v>1</v>
      </c>
      <c r="AC21" s="7" t="s">
        <v>38</v>
      </c>
      <c r="AD21" s="7" t="s">
        <v>39</v>
      </c>
      <c r="AE21" s="6">
        <v>20</v>
      </c>
      <c r="AF21" s="7" t="s">
        <v>40</v>
      </c>
      <c r="AG21" s="40" t="s">
        <v>650</v>
      </c>
      <c r="AH21" s="8" t="s">
        <v>31844</v>
      </c>
      <c r="AI21" s="40" t="s">
        <v>48</v>
      </c>
      <c r="AJ21" s="43">
        <v>6.0999999999999999E-2</v>
      </c>
      <c r="AK21" s="7" t="s">
        <v>44</v>
      </c>
      <c r="AL21" s="7" t="s">
        <v>27</v>
      </c>
      <c r="AM21" s="50" t="s">
        <v>45</v>
      </c>
      <c r="AN21" s="56">
        <f>AJ21</f>
        <v>6.0999999999999999E-2</v>
      </c>
      <c r="AO21" s="55">
        <f>VLOOKUP(AG21,'RM-cost - feb-24'!B:P,15,0)</f>
        <v>113.786</v>
      </c>
      <c r="AP21" s="55">
        <f>AO21*AN21</f>
        <v>6.9409460000000003</v>
      </c>
      <c r="AQ21" s="62"/>
      <c r="AR21" s="63"/>
      <c r="AS21" s="21">
        <f>AS20</f>
        <v>151</v>
      </c>
      <c r="AT21" s="64"/>
      <c r="AU21" s="60"/>
      <c r="AV21" s="60"/>
      <c r="AW21" s="60"/>
      <c r="AX21" s="60"/>
      <c r="AY21" s="60"/>
      <c r="AZ21" s="61"/>
      <c r="BA21" s="61"/>
    </row>
    <row r="22" spans="1:53">
      <c r="A22" s="6">
        <v>3</v>
      </c>
      <c r="B22" s="19">
        <f t="shared" ref="B22:C22" si="62">B21</f>
        <v>4</v>
      </c>
      <c r="C22" s="19" t="str">
        <f t="shared" si="62"/>
        <v>ET-COVER</v>
      </c>
      <c r="D22" s="19" t="str">
        <f>MID(E22,9,2)</f>
        <v>PT</v>
      </c>
      <c r="E22" s="20" t="str">
        <f t="shared" ref="E22:M24" si="63">E21</f>
        <v>RTHTMTBNPT72X51X10</v>
      </c>
      <c r="F22" s="15" t="str">
        <f t="shared" si="63"/>
        <v>RTHTMTBNPT</v>
      </c>
      <c r="G22" s="15" t="str">
        <f t="shared" si="63"/>
        <v>72X51X10</v>
      </c>
      <c r="H22" s="15" t="str">
        <f t="shared" si="63"/>
        <v>72X51X10</v>
      </c>
      <c r="I22" s="16">
        <f t="shared" si="63"/>
        <v>3</v>
      </c>
      <c r="J22" s="16">
        <f t="shared" si="63"/>
        <v>6</v>
      </c>
      <c r="K22" s="16" t="str">
        <f t="shared" si="63"/>
        <v>72</v>
      </c>
      <c r="L22" s="16" t="str">
        <f t="shared" si="63"/>
        <v>51</v>
      </c>
      <c r="M22" s="16" t="str">
        <f t="shared" si="63"/>
        <v>10</v>
      </c>
      <c r="N22" s="11" t="str">
        <f t="shared" si="59"/>
        <v>SFG-FRBNPK-ET-CVR-72X51X10</v>
      </c>
      <c r="O22" s="7"/>
      <c r="P22" s="12">
        <f>ROUNDUP((((K22*L22/144)*0.00692)),3)</f>
        <v>0.17699999999999999</v>
      </c>
      <c r="Q22" s="7" t="b">
        <f>P22=AJ22</f>
        <v>0</v>
      </c>
      <c r="R22" s="7"/>
      <c r="S22" s="8" t="str">
        <f t="shared" si="60"/>
        <v>Restonic Hotel Motel ET Cover 72X51X10</v>
      </c>
      <c r="T22" s="8" t="str">
        <f>T21</f>
        <v>SFG-FRBNPK-ET-CVR-72X51X10</v>
      </c>
      <c r="U22" s="7" t="b">
        <f>T22=N22</f>
        <v>1</v>
      </c>
      <c r="V22" s="7" t="b">
        <f>S22=W22</f>
        <v>1</v>
      </c>
      <c r="W22" s="8" t="str">
        <f>W21</f>
        <v>Restonic Hotel Motel ET Cover 72X51X10</v>
      </c>
      <c r="X22" s="7" t="s">
        <v>34</v>
      </c>
      <c r="Y22" s="7" t="s">
        <v>35</v>
      </c>
      <c r="Z22" s="7" t="s">
        <v>36</v>
      </c>
      <c r="AA22" s="7" t="s">
        <v>37</v>
      </c>
      <c r="AB22" s="13">
        <v>1</v>
      </c>
      <c r="AC22" s="7" t="s">
        <v>38</v>
      </c>
      <c r="AD22" s="7" t="s">
        <v>39</v>
      </c>
      <c r="AE22" s="6">
        <v>30</v>
      </c>
      <c r="AF22" s="7" t="s">
        <v>40</v>
      </c>
      <c r="AG22" s="40" t="s">
        <v>46</v>
      </c>
      <c r="AH22" s="8" t="s">
        <v>47</v>
      </c>
      <c r="AI22" s="40" t="s">
        <v>48</v>
      </c>
      <c r="AJ22" s="36">
        <v>0.17299999999999999</v>
      </c>
      <c r="AK22" s="7" t="s">
        <v>44</v>
      </c>
      <c r="AL22" s="7" t="s">
        <v>27</v>
      </c>
      <c r="AM22" s="50" t="s">
        <v>45</v>
      </c>
      <c r="AN22" s="56">
        <f>AJ22</f>
        <v>0.17299999999999999</v>
      </c>
      <c r="AO22" s="55">
        <f>VLOOKUP(AG22,'RM-cost - feb-24'!B:P,15,0)</f>
        <v>112.88720000000001</v>
      </c>
      <c r="AP22" s="55">
        <f>AO22*AN22</f>
        <v>19.529485600000001</v>
      </c>
      <c r="AQ22" s="62"/>
      <c r="AR22" s="63"/>
      <c r="AS22" s="21">
        <f>AS21</f>
        <v>151</v>
      </c>
      <c r="AT22" s="64"/>
      <c r="AU22" s="60"/>
      <c r="AV22" s="60"/>
      <c r="AW22" s="60"/>
      <c r="AX22" s="60"/>
      <c r="AY22" s="60"/>
      <c r="AZ22" s="61"/>
      <c r="BA22" s="61"/>
    </row>
    <row r="23" spans="1:53">
      <c r="A23" s="6">
        <v>4</v>
      </c>
      <c r="B23" s="19">
        <f t="shared" ref="B23:C23" si="64">B22</f>
        <v>4</v>
      </c>
      <c r="C23" s="19" t="str">
        <f t="shared" si="64"/>
        <v>ET-COVER</v>
      </c>
      <c r="D23" s="19" t="str">
        <f>MID(E23,9,2)</f>
        <v>PT</v>
      </c>
      <c r="E23" s="20" t="str">
        <f t="shared" si="63"/>
        <v>RTHTMTBNPT72X51X10</v>
      </c>
      <c r="F23" s="15" t="str">
        <f t="shared" si="63"/>
        <v>RTHTMTBNPT</v>
      </c>
      <c r="G23" s="15" t="str">
        <f t="shared" si="63"/>
        <v>72X51X10</v>
      </c>
      <c r="H23" s="15" t="str">
        <f t="shared" si="63"/>
        <v>72X51X10</v>
      </c>
      <c r="I23" s="16">
        <f t="shared" si="63"/>
        <v>3</v>
      </c>
      <c r="J23" s="16">
        <f t="shared" si="63"/>
        <v>6</v>
      </c>
      <c r="K23" s="16" t="str">
        <f t="shared" si="63"/>
        <v>72</v>
      </c>
      <c r="L23" s="16" t="str">
        <f t="shared" si="63"/>
        <v>51</v>
      </c>
      <c r="M23" s="16" t="str">
        <f t="shared" si="63"/>
        <v>10</v>
      </c>
      <c r="N23" s="11" t="str">
        <f t="shared" si="59"/>
        <v>SFG-FRBNPK-ET-CVR-72X51X10</v>
      </c>
      <c r="O23" s="7"/>
      <c r="P23" s="7">
        <f>ROUND(((((K23+L23+K23+L23)+3))*0.0254),3)</f>
        <v>6.3250000000000002</v>
      </c>
      <c r="Q23" s="7" t="b">
        <f>P23=AJ23</f>
        <v>1</v>
      </c>
      <c r="R23" s="7"/>
      <c r="S23" s="8" t="str">
        <f t="shared" si="60"/>
        <v>Restonic Hotel Motel ET Cover 72X51X10</v>
      </c>
      <c r="T23" s="8" t="str">
        <f>T22</f>
        <v>SFG-FRBNPK-ET-CVR-72X51X10</v>
      </c>
      <c r="U23" s="7" t="b">
        <f>T23=N23</f>
        <v>1</v>
      </c>
      <c r="V23" s="7" t="b">
        <f>S23=W23</f>
        <v>1</v>
      </c>
      <c r="W23" s="8" t="str">
        <f>W22</f>
        <v>Restonic Hotel Motel ET Cover 72X51X10</v>
      </c>
      <c r="X23" s="7" t="s">
        <v>34</v>
      </c>
      <c r="Y23" s="7" t="s">
        <v>35</v>
      </c>
      <c r="Z23" s="7" t="s">
        <v>36</v>
      </c>
      <c r="AA23" s="7" t="s">
        <v>37</v>
      </c>
      <c r="AB23" s="13">
        <v>1</v>
      </c>
      <c r="AC23" s="7" t="s">
        <v>38</v>
      </c>
      <c r="AD23" s="7" t="s">
        <v>39</v>
      </c>
      <c r="AE23" s="6">
        <v>40</v>
      </c>
      <c r="AF23" s="7" t="s">
        <v>40</v>
      </c>
      <c r="AG23" s="8" t="s">
        <v>18728</v>
      </c>
      <c r="AH23" s="8" t="s">
        <v>31845</v>
      </c>
      <c r="AI23" s="8" t="s">
        <v>43</v>
      </c>
      <c r="AJ23" s="17">
        <f>P23</f>
        <v>6.3250000000000002</v>
      </c>
      <c r="AK23" s="7" t="s">
        <v>39</v>
      </c>
      <c r="AL23" s="7" t="s">
        <v>27</v>
      </c>
      <c r="AM23" s="50" t="s">
        <v>45</v>
      </c>
      <c r="AN23" s="56">
        <f>AJ23</f>
        <v>6.3250000000000002</v>
      </c>
      <c r="AO23" s="55">
        <f>VLOOKUP(AG23,'SFG-rate rm - feb-24'!A:B,2,0)</f>
        <v>19.605380269999998</v>
      </c>
      <c r="AP23" s="55">
        <f>AO23*AN23</f>
        <v>124.00403020774999</v>
      </c>
      <c r="AQ23" s="62"/>
      <c r="AR23" s="63"/>
      <c r="AS23" s="21">
        <f>AS22</f>
        <v>151</v>
      </c>
      <c r="AT23" s="64"/>
      <c r="AU23" s="60"/>
      <c r="AV23" s="60"/>
      <c r="AW23" s="60"/>
      <c r="AX23" s="60"/>
      <c r="AY23" s="60"/>
      <c r="AZ23" s="61"/>
      <c r="BA23" s="61"/>
    </row>
    <row r="24" spans="1:53">
      <c r="A24" s="6">
        <v>5</v>
      </c>
      <c r="B24" s="19">
        <f t="shared" ref="B24:C24" si="65">B23</f>
        <v>4</v>
      </c>
      <c r="C24" s="19" t="str">
        <f t="shared" si="65"/>
        <v>ET-COVER</v>
      </c>
      <c r="D24" s="19" t="str">
        <f>MID(E24,9,2)</f>
        <v>PT</v>
      </c>
      <c r="E24" s="20" t="str">
        <f t="shared" si="63"/>
        <v>RTHTMTBNPT72X51X10</v>
      </c>
      <c r="F24" s="15" t="str">
        <f t="shared" si="63"/>
        <v>RTHTMTBNPT</v>
      </c>
      <c r="G24" s="15" t="str">
        <f t="shared" si="63"/>
        <v>72X51X10</v>
      </c>
      <c r="H24" s="15" t="str">
        <f t="shared" si="63"/>
        <v>72X51X10</v>
      </c>
      <c r="I24" s="16">
        <f t="shared" si="63"/>
        <v>3</v>
      </c>
      <c r="J24" s="16">
        <f t="shared" si="63"/>
        <v>6</v>
      </c>
      <c r="K24" s="16" t="str">
        <f t="shared" si="63"/>
        <v>72</v>
      </c>
      <c r="L24" s="16" t="str">
        <f t="shared" si="63"/>
        <v>51</v>
      </c>
      <c r="M24" s="16" t="str">
        <f t="shared" si="63"/>
        <v>10</v>
      </c>
      <c r="N24" s="11" t="str">
        <f t="shared" si="59"/>
        <v>SFG-FRBNPK-ET-CVR-72X51X10</v>
      </c>
      <c r="O24" s="7"/>
      <c r="P24" s="7">
        <v>10</v>
      </c>
      <c r="Q24" s="7" t="b">
        <f>P24=AJ24</f>
        <v>1</v>
      </c>
      <c r="R24" s="7"/>
      <c r="S24" s="8" t="str">
        <f t="shared" si="60"/>
        <v>Restonic Hotel Motel ET Cover 72X51X10</v>
      </c>
      <c r="T24" s="8" t="str">
        <f>T23</f>
        <v>SFG-FRBNPK-ET-CVR-72X51X10</v>
      </c>
      <c r="U24" s="7" t="b">
        <f>T24=N24</f>
        <v>1</v>
      </c>
      <c r="V24" s="7" t="b">
        <f>S24=W24</f>
        <v>1</v>
      </c>
      <c r="W24" s="8" t="str">
        <f>W23</f>
        <v>Restonic Hotel Motel ET Cover 72X51X10</v>
      </c>
      <c r="X24" s="7" t="s">
        <v>34</v>
      </c>
      <c r="Y24" s="7" t="s">
        <v>35</v>
      </c>
      <c r="Z24" s="7" t="s">
        <v>36</v>
      </c>
      <c r="AA24" s="7" t="s">
        <v>37</v>
      </c>
      <c r="AB24" s="13">
        <v>1</v>
      </c>
      <c r="AC24" s="7" t="s">
        <v>38</v>
      </c>
      <c r="AD24" s="7" t="s">
        <v>39</v>
      </c>
      <c r="AE24" s="6">
        <v>50</v>
      </c>
      <c r="AF24" s="7" t="s">
        <v>40</v>
      </c>
      <c r="AG24" s="8" t="s">
        <v>744</v>
      </c>
      <c r="AH24" s="8" t="s">
        <v>745</v>
      </c>
      <c r="AI24" s="8" t="s">
        <v>43</v>
      </c>
      <c r="AJ24" s="17">
        <f>P24</f>
        <v>10</v>
      </c>
      <c r="AK24" s="7" t="s">
        <v>44</v>
      </c>
      <c r="AL24" s="7" t="s">
        <v>27</v>
      </c>
      <c r="AM24" s="50" t="s">
        <v>45</v>
      </c>
      <c r="AN24" s="54">
        <f>AJ24/5000</f>
        <v>2E-3</v>
      </c>
      <c r="AO24" s="55">
        <f>VLOOKUP(AG24,'RM-cost - feb-24'!B:P,15,0)</f>
        <v>58</v>
      </c>
      <c r="AP24" s="55">
        <f>AO24*AN24</f>
        <v>0.11600000000000001</v>
      </c>
      <c r="AQ24" s="62"/>
      <c r="AR24" s="63"/>
      <c r="AS24" s="21">
        <f>AS23</f>
        <v>151</v>
      </c>
      <c r="AT24" s="64"/>
      <c r="AU24" s="60"/>
      <c r="AV24" s="60"/>
      <c r="AW24" s="60"/>
      <c r="AX24" s="60"/>
      <c r="AY24" s="60"/>
      <c r="AZ24" s="61"/>
      <c r="BA24" s="61"/>
    </row>
    <row r="26" spans="1:53">
      <c r="A26" s="6">
        <v>1</v>
      </c>
      <c r="B26" s="19">
        <v>5</v>
      </c>
      <c r="C26" s="19" t="s">
        <v>31528</v>
      </c>
      <c r="D26" s="19" t="str">
        <f>MID(E26,9,2)</f>
        <v>PT</v>
      </c>
      <c r="E26" s="48" t="s">
        <v>31850</v>
      </c>
      <c r="F26" s="9" t="str">
        <f>LEFT(E26,MIN(FIND({0,1,2,3,4,5,6,7,8,9},E26&amp;"0123456789"))-1)</f>
        <v>RTHTMTBNPT</v>
      </c>
      <c r="G26" s="9" t="str">
        <f>SUBSTITUTE(E26,F26,"")</f>
        <v>72X54X10</v>
      </c>
      <c r="H26" s="9" t="str">
        <f>IFERROR(LEFT(G26,FIND("-",G26)-1),G26)</f>
        <v>72X54X10</v>
      </c>
      <c r="I26" s="10">
        <f>SEARCH("X",H26)</f>
        <v>3</v>
      </c>
      <c r="J26" s="10">
        <f>SEARCH("X",H26,I26+1)</f>
        <v>6</v>
      </c>
      <c r="K26" s="10" t="str">
        <f>LEFT(G26,SEARCH("x",G26)-1)</f>
        <v>72</v>
      </c>
      <c r="L26" s="10" t="str">
        <f>MID(H26,I26+1,J26-I26-1)</f>
        <v>54</v>
      </c>
      <c r="M26" s="10" t="str">
        <f>MID(H26,J26+1,20)</f>
        <v>10</v>
      </c>
      <c r="N26" s="11" t="str">
        <f>"SFG-FRBNPK-ET-CVR-"&amp;K26&amp;"X"&amp;L26&amp;"X"&amp;M26</f>
        <v>SFG-FRBNPK-ET-CVR-72X54X10</v>
      </c>
      <c r="O26" s="7"/>
      <c r="P26" s="12">
        <f>ROUND(((((K26+L26+K26+L26)+3)*0.0254)*5.3196),3)</f>
        <v>34.454999999999998</v>
      </c>
      <c r="Q26" s="7">
        <v>0</v>
      </c>
      <c r="R26" s="12">
        <f>P26+Q26</f>
        <v>34.454999999999998</v>
      </c>
      <c r="S26" s="8" t="str">
        <f>"Restonic Hotel Motel ET Cover "&amp;K26&amp;"X"&amp;L26&amp;"X"&amp;M26</f>
        <v>Restonic Hotel Motel ET Cover 72X54X10</v>
      </c>
      <c r="T26" s="8" t="str">
        <f>N26</f>
        <v>SFG-FRBNPK-ET-CVR-72X54X10</v>
      </c>
      <c r="U26" s="7" t="b">
        <f>T26=N26</f>
        <v>1</v>
      </c>
      <c r="V26" s="7" t="b">
        <f>S26=W26</f>
        <v>1</v>
      </c>
      <c r="W26" s="8" t="str">
        <f>S26</f>
        <v>Restonic Hotel Motel ET Cover 72X54X10</v>
      </c>
      <c r="X26" s="7" t="s">
        <v>34</v>
      </c>
      <c r="Y26" s="7" t="s">
        <v>35</v>
      </c>
      <c r="Z26" s="7" t="s">
        <v>36</v>
      </c>
      <c r="AA26" s="7" t="s">
        <v>37</v>
      </c>
      <c r="AB26" s="13">
        <v>1</v>
      </c>
      <c r="AC26" s="7" t="s">
        <v>38</v>
      </c>
      <c r="AD26" s="7" t="s">
        <v>39</v>
      </c>
      <c r="AE26" s="6">
        <v>10</v>
      </c>
      <c r="AF26" s="7" t="s">
        <v>40</v>
      </c>
      <c r="AG26" s="8" t="s">
        <v>41</v>
      </c>
      <c r="AH26" s="8" t="s">
        <v>42</v>
      </c>
      <c r="AI26" s="8" t="s">
        <v>43</v>
      </c>
      <c r="AJ26" s="13">
        <f>R26</f>
        <v>34.454999999999998</v>
      </c>
      <c r="AK26" s="7" t="s">
        <v>44</v>
      </c>
      <c r="AL26" s="7" t="s">
        <v>27</v>
      </c>
      <c r="AM26" s="50" t="s">
        <v>45</v>
      </c>
      <c r="AN26" s="54">
        <f>AJ26/10000</f>
        <v>3.4454999999999998E-3</v>
      </c>
      <c r="AO26" s="55">
        <f>VLOOKUP(AG26,'RM-cost - feb-24'!B:P,15,0)</f>
        <v>231.14230000000001</v>
      </c>
      <c r="AP26" s="55">
        <f>AO26*AN26</f>
        <v>0.79640079465000002</v>
      </c>
      <c r="AQ26" s="62">
        <f>SUM(AP26:AP30)</f>
        <v>155.94909880344002</v>
      </c>
      <c r="AR26" s="62">
        <f>ROUND(AQ26,0)</f>
        <v>156</v>
      </c>
      <c r="AS26" s="21">
        <f>AR26</f>
        <v>156</v>
      </c>
      <c r="AT26" s="64">
        <f>+AS26+AY26</f>
        <v>175.304844</v>
      </c>
      <c r="AU26" s="60">
        <f t="shared" ref="AU26" si="66">+SUM(((AS26*3%*18%)))</f>
        <v>0.84239999999999993</v>
      </c>
      <c r="AV26" s="60">
        <f t="shared" ref="AV26" si="67">+SUM(((AS26*14.33%*53%)))</f>
        <v>11.848044000000002</v>
      </c>
      <c r="AW26" s="60">
        <f t="shared" ref="AW26" si="68">+SUM(((AS26*5.92%*53%)))</f>
        <v>4.8946560000000003</v>
      </c>
      <c r="AX26" s="60">
        <f t="shared" ref="AX26" si="69">+SUM(((AS26*2.08%*53%)))</f>
        <v>1.7197439999999999</v>
      </c>
      <c r="AY26" s="60">
        <f>SUM(AU26:AX30)</f>
        <v>19.304843999999999</v>
      </c>
      <c r="AZ26" s="61">
        <f>ROUNDUP(AT26,0)</f>
        <v>176</v>
      </c>
      <c r="BA26" s="61">
        <f>AZ26</f>
        <v>176</v>
      </c>
    </row>
    <row r="27" spans="1:53">
      <c r="A27" s="6">
        <v>2</v>
      </c>
      <c r="B27" s="19">
        <f t="shared" ref="B27:C27" si="70">B26</f>
        <v>5</v>
      </c>
      <c r="C27" s="19" t="str">
        <f t="shared" si="70"/>
        <v>ET-COVER</v>
      </c>
      <c r="D27" s="19" t="str">
        <f>MID(E27,9,2)</f>
        <v>PT</v>
      </c>
      <c r="E27" s="20" t="str">
        <f t="shared" ref="E27:M27" si="71">E26</f>
        <v>RTHTMTBNPT72X54X10</v>
      </c>
      <c r="F27" s="15" t="str">
        <f t="shared" si="71"/>
        <v>RTHTMTBNPT</v>
      </c>
      <c r="G27" s="15" t="str">
        <f t="shared" si="71"/>
        <v>72X54X10</v>
      </c>
      <c r="H27" s="15" t="str">
        <f t="shared" si="71"/>
        <v>72X54X10</v>
      </c>
      <c r="I27" s="16">
        <f t="shared" si="71"/>
        <v>3</v>
      </c>
      <c r="J27" s="16">
        <f t="shared" si="71"/>
        <v>6</v>
      </c>
      <c r="K27" s="16" t="str">
        <f t="shared" si="71"/>
        <v>72</v>
      </c>
      <c r="L27" s="16" t="str">
        <f t="shared" si="71"/>
        <v>54</v>
      </c>
      <c r="M27" s="16" t="str">
        <f t="shared" si="71"/>
        <v>10</v>
      </c>
      <c r="N27" s="11" t="str">
        <f t="shared" ref="N27:N30" si="72">"SFG-FRBNPK-ET-CVR-"&amp;K27&amp;"X"&amp;L27&amp;"X"&amp;M27</f>
        <v>SFG-FRBNPK-ET-CVR-72X54X10</v>
      </c>
      <c r="O27" s="12">
        <f>K27*L27/144</f>
        <v>27</v>
      </c>
      <c r="P27" s="12">
        <f>ROUNDUP((((K27*L27/144)*0.003)),3)</f>
        <v>8.1000000000000003E-2</v>
      </c>
      <c r="Q27" s="7"/>
      <c r="R27" s="7"/>
      <c r="S27" s="8" t="str">
        <f t="shared" ref="S27:S30" si="73">"Restonic Hotel Motel ET Cover "&amp;K27&amp;"X"&amp;L27&amp;"X"&amp;M27</f>
        <v>Restonic Hotel Motel ET Cover 72X54X10</v>
      </c>
      <c r="T27" s="8" t="str">
        <f>T26</f>
        <v>SFG-FRBNPK-ET-CVR-72X54X10</v>
      </c>
      <c r="U27" s="7" t="b">
        <f>T27=N27</f>
        <v>1</v>
      </c>
      <c r="V27" s="7" t="b">
        <f t="shared" ref="V27" si="74">S27=W27</f>
        <v>1</v>
      </c>
      <c r="W27" s="8" t="str">
        <f>W26</f>
        <v>Restonic Hotel Motel ET Cover 72X54X10</v>
      </c>
      <c r="X27" s="7" t="s">
        <v>34</v>
      </c>
      <c r="Y27" s="7" t="s">
        <v>35</v>
      </c>
      <c r="Z27" s="7" t="s">
        <v>36</v>
      </c>
      <c r="AA27" s="7" t="s">
        <v>37</v>
      </c>
      <c r="AB27" s="13">
        <v>1</v>
      </c>
      <c r="AC27" s="7" t="s">
        <v>38</v>
      </c>
      <c r="AD27" s="7" t="s">
        <v>39</v>
      </c>
      <c r="AE27" s="6">
        <v>20</v>
      </c>
      <c r="AF27" s="7" t="s">
        <v>40</v>
      </c>
      <c r="AG27" s="40" t="s">
        <v>650</v>
      </c>
      <c r="AH27" s="8" t="s">
        <v>31844</v>
      </c>
      <c r="AI27" s="40" t="s">
        <v>48</v>
      </c>
      <c r="AJ27" s="43">
        <v>6.3E-2</v>
      </c>
      <c r="AK27" s="7" t="s">
        <v>44</v>
      </c>
      <c r="AL27" s="7" t="s">
        <v>27</v>
      </c>
      <c r="AM27" s="50" t="s">
        <v>45</v>
      </c>
      <c r="AN27" s="56">
        <f>AJ27</f>
        <v>6.3E-2</v>
      </c>
      <c r="AO27" s="55">
        <f>VLOOKUP(AG27,'RM-cost - feb-24'!B:P,15,0)</f>
        <v>113.786</v>
      </c>
      <c r="AP27" s="55">
        <f>AO27*AN27</f>
        <v>7.1685179999999997</v>
      </c>
      <c r="AQ27" s="62"/>
      <c r="AR27" s="63"/>
      <c r="AS27" s="21">
        <f>AS26</f>
        <v>156</v>
      </c>
      <c r="AT27" s="64"/>
      <c r="AU27" s="60"/>
      <c r="AV27" s="60"/>
      <c r="AW27" s="60"/>
      <c r="AX27" s="60"/>
      <c r="AY27" s="60"/>
      <c r="AZ27" s="61"/>
      <c r="BA27" s="61"/>
    </row>
    <row r="28" spans="1:53">
      <c r="A28" s="6">
        <v>3</v>
      </c>
      <c r="B28" s="19">
        <f t="shared" ref="B28:C28" si="75">B27</f>
        <v>5</v>
      </c>
      <c r="C28" s="19" t="str">
        <f t="shared" si="75"/>
        <v>ET-COVER</v>
      </c>
      <c r="D28" s="19" t="str">
        <f>MID(E28,9,2)</f>
        <v>PT</v>
      </c>
      <c r="E28" s="20" t="str">
        <f t="shared" ref="E28:M30" si="76">E27</f>
        <v>RTHTMTBNPT72X54X10</v>
      </c>
      <c r="F28" s="15" t="str">
        <f t="shared" si="76"/>
        <v>RTHTMTBNPT</v>
      </c>
      <c r="G28" s="15" t="str">
        <f t="shared" si="76"/>
        <v>72X54X10</v>
      </c>
      <c r="H28" s="15" t="str">
        <f t="shared" si="76"/>
        <v>72X54X10</v>
      </c>
      <c r="I28" s="16">
        <f t="shared" si="76"/>
        <v>3</v>
      </c>
      <c r="J28" s="16">
        <f t="shared" si="76"/>
        <v>6</v>
      </c>
      <c r="K28" s="16" t="str">
        <f t="shared" si="76"/>
        <v>72</v>
      </c>
      <c r="L28" s="16" t="str">
        <f t="shared" si="76"/>
        <v>54</v>
      </c>
      <c r="M28" s="16" t="str">
        <f t="shared" si="76"/>
        <v>10</v>
      </c>
      <c r="N28" s="11" t="str">
        <f t="shared" si="72"/>
        <v>SFG-FRBNPK-ET-CVR-72X54X10</v>
      </c>
      <c r="O28" s="7"/>
      <c r="P28" s="12">
        <f>ROUNDUP((((K28*L28/144)*0.00692)),3)</f>
        <v>0.187</v>
      </c>
      <c r="Q28" s="7" t="b">
        <f>P28=AJ28</f>
        <v>0</v>
      </c>
      <c r="R28" s="7"/>
      <c r="S28" s="8" t="str">
        <f t="shared" si="73"/>
        <v>Restonic Hotel Motel ET Cover 72X54X10</v>
      </c>
      <c r="T28" s="8" t="str">
        <f>T27</f>
        <v>SFG-FRBNPK-ET-CVR-72X54X10</v>
      </c>
      <c r="U28" s="7" t="b">
        <f>T28=N28</f>
        <v>1</v>
      </c>
      <c r="V28" s="7" t="b">
        <f>S28=W28</f>
        <v>1</v>
      </c>
      <c r="W28" s="8" t="str">
        <f>W27</f>
        <v>Restonic Hotel Motel ET Cover 72X54X10</v>
      </c>
      <c r="X28" s="7" t="s">
        <v>34</v>
      </c>
      <c r="Y28" s="7" t="s">
        <v>35</v>
      </c>
      <c r="Z28" s="7" t="s">
        <v>36</v>
      </c>
      <c r="AA28" s="7" t="s">
        <v>37</v>
      </c>
      <c r="AB28" s="13">
        <v>1</v>
      </c>
      <c r="AC28" s="7" t="s">
        <v>38</v>
      </c>
      <c r="AD28" s="7" t="s">
        <v>39</v>
      </c>
      <c r="AE28" s="6">
        <v>30</v>
      </c>
      <c r="AF28" s="7" t="s">
        <v>40</v>
      </c>
      <c r="AG28" s="40" t="s">
        <v>46</v>
      </c>
      <c r="AH28" s="8" t="s">
        <v>47</v>
      </c>
      <c r="AI28" s="40" t="s">
        <v>48</v>
      </c>
      <c r="AJ28" s="45">
        <v>0.185</v>
      </c>
      <c r="AK28" s="7" t="s">
        <v>44</v>
      </c>
      <c r="AL28" s="7" t="s">
        <v>27</v>
      </c>
      <c r="AM28" s="50" t="s">
        <v>45</v>
      </c>
      <c r="AN28" s="56">
        <f>AJ28</f>
        <v>0.185</v>
      </c>
      <c r="AO28" s="55">
        <f>VLOOKUP(AG28,'RM-cost - feb-24'!B:P,15,0)</f>
        <v>112.88720000000001</v>
      </c>
      <c r="AP28" s="55">
        <f>AO28*AN28</f>
        <v>20.884132000000001</v>
      </c>
      <c r="AQ28" s="62"/>
      <c r="AR28" s="63"/>
      <c r="AS28" s="21">
        <f>AS27</f>
        <v>156</v>
      </c>
      <c r="AT28" s="64"/>
      <c r="AU28" s="60"/>
      <c r="AV28" s="60"/>
      <c r="AW28" s="60"/>
      <c r="AX28" s="60"/>
      <c r="AY28" s="60"/>
      <c r="AZ28" s="61"/>
      <c r="BA28" s="61"/>
    </row>
    <row r="29" spans="1:53">
      <c r="A29" s="6">
        <v>4</v>
      </c>
      <c r="B29" s="19">
        <f t="shared" ref="B29:C29" si="77">B28</f>
        <v>5</v>
      </c>
      <c r="C29" s="19" t="str">
        <f t="shared" si="77"/>
        <v>ET-COVER</v>
      </c>
      <c r="D29" s="19" t="str">
        <f>MID(E29,9,2)</f>
        <v>PT</v>
      </c>
      <c r="E29" s="20" t="str">
        <f t="shared" si="76"/>
        <v>RTHTMTBNPT72X54X10</v>
      </c>
      <c r="F29" s="15" t="str">
        <f t="shared" si="76"/>
        <v>RTHTMTBNPT</v>
      </c>
      <c r="G29" s="15" t="str">
        <f t="shared" si="76"/>
        <v>72X54X10</v>
      </c>
      <c r="H29" s="15" t="str">
        <f t="shared" si="76"/>
        <v>72X54X10</v>
      </c>
      <c r="I29" s="16">
        <f t="shared" si="76"/>
        <v>3</v>
      </c>
      <c r="J29" s="16">
        <f t="shared" si="76"/>
        <v>6</v>
      </c>
      <c r="K29" s="16" t="str">
        <f t="shared" si="76"/>
        <v>72</v>
      </c>
      <c r="L29" s="16" t="str">
        <f t="shared" si="76"/>
        <v>54</v>
      </c>
      <c r="M29" s="16" t="str">
        <f t="shared" si="76"/>
        <v>10</v>
      </c>
      <c r="N29" s="11" t="str">
        <f t="shared" si="72"/>
        <v>SFG-FRBNPK-ET-CVR-72X54X10</v>
      </c>
      <c r="O29" s="7"/>
      <c r="P29" s="7">
        <f>ROUND(((((K29+L29+K29+L29)+3))*0.0254),3)</f>
        <v>6.4770000000000003</v>
      </c>
      <c r="Q29" s="7" t="b">
        <f>P29=AJ29</f>
        <v>1</v>
      </c>
      <c r="R29" s="7"/>
      <c r="S29" s="8" t="str">
        <f t="shared" si="73"/>
        <v>Restonic Hotel Motel ET Cover 72X54X10</v>
      </c>
      <c r="T29" s="8" t="str">
        <f>T28</f>
        <v>SFG-FRBNPK-ET-CVR-72X54X10</v>
      </c>
      <c r="U29" s="7" t="b">
        <f>T29=N29</f>
        <v>1</v>
      </c>
      <c r="V29" s="7" t="b">
        <f>S29=W29</f>
        <v>1</v>
      </c>
      <c r="W29" s="8" t="str">
        <f>W28</f>
        <v>Restonic Hotel Motel ET Cover 72X54X10</v>
      </c>
      <c r="X29" s="7" t="s">
        <v>34</v>
      </c>
      <c r="Y29" s="7" t="s">
        <v>35</v>
      </c>
      <c r="Z29" s="7" t="s">
        <v>36</v>
      </c>
      <c r="AA29" s="7" t="s">
        <v>37</v>
      </c>
      <c r="AB29" s="13">
        <v>1</v>
      </c>
      <c r="AC29" s="7" t="s">
        <v>38</v>
      </c>
      <c r="AD29" s="7" t="s">
        <v>39</v>
      </c>
      <c r="AE29" s="6">
        <v>40</v>
      </c>
      <c r="AF29" s="7" t="s">
        <v>40</v>
      </c>
      <c r="AG29" s="8" t="s">
        <v>18728</v>
      </c>
      <c r="AH29" s="8" t="s">
        <v>31845</v>
      </c>
      <c r="AI29" s="8" t="s">
        <v>43</v>
      </c>
      <c r="AJ29" s="17">
        <f>P29</f>
        <v>6.4770000000000003</v>
      </c>
      <c r="AK29" s="7" t="s">
        <v>39</v>
      </c>
      <c r="AL29" s="7" t="s">
        <v>27</v>
      </c>
      <c r="AM29" s="50" t="s">
        <v>45</v>
      </c>
      <c r="AN29" s="56">
        <f>AJ29</f>
        <v>6.4770000000000003</v>
      </c>
      <c r="AO29" s="55">
        <f>VLOOKUP(AG29,'SFG-rate rm - feb-24'!A:B,2,0)</f>
        <v>19.605380269999998</v>
      </c>
      <c r="AP29" s="55">
        <f>AO29*AN29</f>
        <v>126.98404800879</v>
      </c>
      <c r="AQ29" s="62"/>
      <c r="AR29" s="63"/>
      <c r="AS29" s="21">
        <f>AS28</f>
        <v>156</v>
      </c>
      <c r="AT29" s="64"/>
      <c r="AU29" s="60"/>
      <c r="AV29" s="60"/>
      <c r="AW29" s="60"/>
      <c r="AX29" s="60"/>
      <c r="AY29" s="60"/>
      <c r="AZ29" s="61"/>
      <c r="BA29" s="61"/>
    </row>
    <row r="30" spans="1:53">
      <c r="A30" s="6">
        <v>5</v>
      </c>
      <c r="B30" s="19">
        <f t="shared" ref="B30:C30" si="78">B29</f>
        <v>5</v>
      </c>
      <c r="C30" s="19" t="str">
        <f t="shared" si="78"/>
        <v>ET-COVER</v>
      </c>
      <c r="D30" s="19" t="str">
        <f>MID(E30,9,2)</f>
        <v>PT</v>
      </c>
      <c r="E30" s="20" t="str">
        <f t="shared" si="76"/>
        <v>RTHTMTBNPT72X54X10</v>
      </c>
      <c r="F30" s="15" t="str">
        <f t="shared" si="76"/>
        <v>RTHTMTBNPT</v>
      </c>
      <c r="G30" s="15" t="str">
        <f t="shared" si="76"/>
        <v>72X54X10</v>
      </c>
      <c r="H30" s="15" t="str">
        <f t="shared" si="76"/>
        <v>72X54X10</v>
      </c>
      <c r="I30" s="16">
        <f t="shared" si="76"/>
        <v>3</v>
      </c>
      <c r="J30" s="16">
        <f t="shared" si="76"/>
        <v>6</v>
      </c>
      <c r="K30" s="16" t="str">
        <f t="shared" si="76"/>
        <v>72</v>
      </c>
      <c r="L30" s="16" t="str">
        <f t="shared" si="76"/>
        <v>54</v>
      </c>
      <c r="M30" s="16" t="str">
        <f t="shared" si="76"/>
        <v>10</v>
      </c>
      <c r="N30" s="11" t="str">
        <f t="shared" si="72"/>
        <v>SFG-FRBNPK-ET-CVR-72X54X10</v>
      </c>
      <c r="O30" s="7"/>
      <c r="P30" s="7">
        <v>10</v>
      </c>
      <c r="Q30" s="7" t="b">
        <f>P30=AJ30</f>
        <v>1</v>
      </c>
      <c r="R30" s="7"/>
      <c r="S30" s="8" t="str">
        <f t="shared" si="73"/>
        <v>Restonic Hotel Motel ET Cover 72X54X10</v>
      </c>
      <c r="T30" s="8" t="str">
        <f>T29</f>
        <v>SFG-FRBNPK-ET-CVR-72X54X10</v>
      </c>
      <c r="U30" s="7" t="b">
        <f>T30=N30</f>
        <v>1</v>
      </c>
      <c r="V30" s="7" t="b">
        <f>S30=W30</f>
        <v>1</v>
      </c>
      <c r="W30" s="8" t="str">
        <f>W29</f>
        <v>Restonic Hotel Motel ET Cover 72X54X10</v>
      </c>
      <c r="X30" s="7" t="s">
        <v>34</v>
      </c>
      <c r="Y30" s="7" t="s">
        <v>35</v>
      </c>
      <c r="Z30" s="7" t="s">
        <v>36</v>
      </c>
      <c r="AA30" s="7" t="s">
        <v>37</v>
      </c>
      <c r="AB30" s="13">
        <v>1</v>
      </c>
      <c r="AC30" s="7" t="s">
        <v>38</v>
      </c>
      <c r="AD30" s="7" t="s">
        <v>39</v>
      </c>
      <c r="AE30" s="6">
        <v>50</v>
      </c>
      <c r="AF30" s="7" t="s">
        <v>40</v>
      </c>
      <c r="AG30" s="8" t="s">
        <v>744</v>
      </c>
      <c r="AH30" s="8" t="s">
        <v>745</v>
      </c>
      <c r="AI30" s="8" t="s">
        <v>43</v>
      </c>
      <c r="AJ30" s="17">
        <f>P30</f>
        <v>10</v>
      </c>
      <c r="AK30" s="7" t="s">
        <v>44</v>
      </c>
      <c r="AL30" s="7" t="s">
        <v>27</v>
      </c>
      <c r="AM30" s="50" t="s">
        <v>45</v>
      </c>
      <c r="AN30" s="54">
        <f>AJ30/5000</f>
        <v>2E-3</v>
      </c>
      <c r="AO30" s="55">
        <f>VLOOKUP(AG30,'RM-cost - feb-24'!B:P,15,0)</f>
        <v>58</v>
      </c>
      <c r="AP30" s="55">
        <f>AO30*AN30</f>
        <v>0.11600000000000001</v>
      </c>
      <c r="AQ30" s="62"/>
      <c r="AR30" s="63"/>
      <c r="AS30" s="21">
        <f>AS29</f>
        <v>156</v>
      </c>
      <c r="AT30" s="64"/>
      <c r="AU30" s="60"/>
      <c r="AV30" s="60"/>
      <c r="AW30" s="60"/>
      <c r="AX30" s="60"/>
      <c r="AY30" s="60"/>
      <c r="AZ30" s="61"/>
      <c r="BA30" s="61"/>
    </row>
    <row r="32" spans="1:53">
      <c r="A32" s="6">
        <v>1</v>
      </c>
      <c r="B32" s="19">
        <v>6</v>
      </c>
      <c r="C32" s="19" t="s">
        <v>31528</v>
      </c>
      <c r="D32" s="19" t="str">
        <f>MID(E32,9,2)</f>
        <v>PT</v>
      </c>
      <c r="E32" s="48" t="s">
        <v>31851</v>
      </c>
      <c r="F32" s="9" t="str">
        <f>LEFT(E32,MIN(FIND({0,1,2,3,4,5,6,7,8,9},E32&amp;"0123456789"))-1)</f>
        <v>RTHTMTBNPT</v>
      </c>
      <c r="G32" s="9" t="str">
        <f>SUBSTITUTE(E32,F32,"")</f>
        <v>72X57X10</v>
      </c>
      <c r="H32" s="9" t="str">
        <f>IFERROR(LEFT(G32,FIND("-",G32)-1),G32)</f>
        <v>72X57X10</v>
      </c>
      <c r="I32" s="10">
        <f>SEARCH("X",H32)</f>
        <v>3</v>
      </c>
      <c r="J32" s="10">
        <f>SEARCH("X",H32,I32+1)</f>
        <v>6</v>
      </c>
      <c r="K32" s="10" t="str">
        <f>LEFT(G32,SEARCH("x",G32)-1)</f>
        <v>72</v>
      </c>
      <c r="L32" s="10" t="str">
        <f>MID(H32,I32+1,J32-I32-1)</f>
        <v>57</v>
      </c>
      <c r="M32" s="10" t="str">
        <f>MID(H32,J32+1,20)</f>
        <v>10</v>
      </c>
      <c r="N32" s="11" t="str">
        <f>"SFG-FRBNPK-ET-CVR-"&amp;K32&amp;"X"&amp;L32&amp;"X"&amp;M32</f>
        <v>SFG-FRBNPK-ET-CVR-72X57X10</v>
      </c>
      <c r="O32" s="7"/>
      <c r="P32" s="12">
        <f>ROUND(((((K32+L32+K32+L32)+3)*0.0254)*5.3196),3)</f>
        <v>35.265999999999998</v>
      </c>
      <c r="Q32" s="7">
        <v>0</v>
      </c>
      <c r="R32" s="12">
        <f>P32+Q32</f>
        <v>35.265999999999998</v>
      </c>
      <c r="S32" s="8" t="str">
        <f>"Restonic Hotel Motel ET Cover "&amp;K32&amp;"X"&amp;L32&amp;"X"&amp;M32</f>
        <v>Restonic Hotel Motel ET Cover 72X57X10</v>
      </c>
      <c r="T32" s="8" t="str">
        <f>N32</f>
        <v>SFG-FRBNPK-ET-CVR-72X57X10</v>
      </c>
      <c r="U32" s="7" t="b">
        <f>T32=N32</f>
        <v>1</v>
      </c>
      <c r="V32" s="7" t="b">
        <f>S32=W32</f>
        <v>1</v>
      </c>
      <c r="W32" s="8" t="str">
        <f>S32</f>
        <v>Restonic Hotel Motel ET Cover 72X57X10</v>
      </c>
      <c r="X32" s="7" t="s">
        <v>34</v>
      </c>
      <c r="Y32" s="7" t="s">
        <v>35</v>
      </c>
      <c r="Z32" s="7" t="s">
        <v>36</v>
      </c>
      <c r="AA32" s="7" t="s">
        <v>37</v>
      </c>
      <c r="AB32" s="13">
        <v>1</v>
      </c>
      <c r="AC32" s="7" t="s">
        <v>38</v>
      </c>
      <c r="AD32" s="7" t="s">
        <v>39</v>
      </c>
      <c r="AE32" s="6">
        <v>10</v>
      </c>
      <c r="AF32" s="7" t="s">
        <v>40</v>
      </c>
      <c r="AG32" s="8" t="s">
        <v>41</v>
      </c>
      <c r="AH32" s="8" t="s">
        <v>42</v>
      </c>
      <c r="AI32" s="8" t="s">
        <v>43</v>
      </c>
      <c r="AJ32" s="13">
        <f>R32</f>
        <v>35.265999999999998</v>
      </c>
      <c r="AK32" s="7" t="s">
        <v>44</v>
      </c>
      <c r="AL32" s="7" t="s">
        <v>27</v>
      </c>
      <c r="AM32" s="50" t="s">
        <v>45</v>
      </c>
      <c r="AN32" s="54">
        <f>AJ32/10000</f>
        <v>3.5266E-3</v>
      </c>
      <c r="AO32" s="55">
        <f>VLOOKUP(AG32,'RM-cost - feb-24'!B:P,15,0)</f>
        <v>231.14230000000001</v>
      </c>
      <c r="AP32" s="55">
        <f>AO32*AN32</f>
        <v>0.81514643517999996</v>
      </c>
      <c r="AQ32" s="62">
        <f>SUM(AP32:AP36)</f>
        <v>160.41719344500999</v>
      </c>
      <c r="AR32" s="62">
        <f>ROUND(AQ32,0)</f>
        <v>160</v>
      </c>
      <c r="AS32" s="21">
        <f>AR32</f>
        <v>160</v>
      </c>
      <c r="AT32" s="64">
        <f>+AS32+AY32</f>
        <v>179.79984000000002</v>
      </c>
      <c r="AU32" s="60">
        <f t="shared" ref="AU32" si="79">+SUM(((AS32*3%*18%)))</f>
        <v>0.86399999999999999</v>
      </c>
      <c r="AV32" s="60">
        <f t="shared" ref="AV32" si="80">+SUM(((AS32*14.33%*53%)))</f>
        <v>12.151840000000002</v>
      </c>
      <c r="AW32" s="60">
        <f t="shared" ref="AW32" si="81">+SUM(((AS32*5.92%*53%)))</f>
        <v>5.0201600000000006</v>
      </c>
      <c r="AX32" s="60">
        <f t="shared" ref="AX32" si="82">+SUM(((AS32*2.08%*53%)))</f>
        <v>1.7638400000000001</v>
      </c>
      <c r="AY32" s="60">
        <f>SUM(AU32:AX36)</f>
        <v>19.799840000000003</v>
      </c>
      <c r="AZ32" s="61">
        <f>ROUNDUP(AT32,0)</f>
        <v>180</v>
      </c>
      <c r="BA32" s="61">
        <f>AZ32</f>
        <v>180</v>
      </c>
    </row>
    <row r="33" spans="1:53">
      <c r="A33" s="6">
        <v>2</v>
      </c>
      <c r="B33" s="19">
        <f t="shared" ref="B33:C33" si="83">B32</f>
        <v>6</v>
      </c>
      <c r="C33" s="19" t="str">
        <f t="shared" si="83"/>
        <v>ET-COVER</v>
      </c>
      <c r="D33" s="19" t="str">
        <f>MID(E33,9,2)</f>
        <v>PT</v>
      </c>
      <c r="E33" s="20" t="str">
        <f t="shared" ref="E33:M33" si="84">E32</f>
        <v>RTHTMTBNPT72X57X10</v>
      </c>
      <c r="F33" s="15" t="str">
        <f t="shared" si="84"/>
        <v>RTHTMTBNPT</v>
      </c>
      <c r="G33" s="15" t="str">
        <f t="shared" si="84"/>
        <v>72X57X10</v>
      </c>
      <c r="H33" s="15" t="str">
        <f t="shared" si="84"/>
        <v>72X57X10</v>
      </c>
      <c r="I33" s="16">
        <f t="shared" si="84"/>
        <v>3</v>
      </c>
      <c r="J33" s="16">
        <f t="shared" si="84"/>
        <v>6</v>
      </c>
      <c r="K33" s="16" t="str">
        <f t="shared" si="84"/>
        <v>72</v>
      </c>
      <c r="L33" s="16" t="str">
        <f t="shared" si="84"/>
        <v>57</v>
      </c>
      <c r="M33" s="16" t="str">
        <f t="shared" si="84"/>
        <v>10</v>
      </c>
      <c r="N33" s="11" t="str">
        <f t="shared" ref="N33:N36" si="85">"SFG-FRBNPK-ET-CVR-"&amp;K33&amp;"X"&amp;L33&amp;"X"&amp;M33</f>
        <v>SFG-FRBNPK-ET-CVR-72X57X10</v>
      </c>
      <c r="O33" s="12">
        <f>K33*L33/144</f>
        <v>28.5</v>
      </c>
      <c r="P33" s="12">
        <f>ROUNDUP((((K33*L33/144)*0.003)),3)</f>
        <v>8.6000000000000007E-2</v>
      </c>
      <c r="Q33" s="7"/>
      <c r="R33" s="7"/>
      <c r="S33" s="8" t="str">
        <f t="shared" ref="S33:S36" si="86">"Restonic Hotel Motel ET Cover "&amp;K33&amp;"X"&amp;L33&amp;"X"&amp;M33</f>
        <v>Restonic Hotel Motel ET Cover 72X57X10</v>
      </c>
      <c r="T33" s="8" t="str">
        <f>T32</f>
        <v>SFG-FRBNPK-ET-CVR-72X57X10</v>
      </c>
      <c r="U33" s="7" t="b">
        <f>T33=N33</f>
        <v>1</v>
      </c>
      <c r="V33" s="7" t="b">
        <f t="shared" ref="V33" si="87">S33=W33</f>
        <v>1</v>
      </c>
      <c r="W33" s="8" t="str">
        <f>W32</f>
        <v>Restonic Hotel Motel ET Cover 72X57X10</v>
      </c>
      <c r="X33" s="7" t="s">
        <v>34</v>
      </c>
      <c r="Y33" s="7" t="s">
        <v>35</v>
      </c>
      <c r="Z33" s="7" t="s">
        <v>36</v>
      </c>
      <c r="AA33" s="7" t="s">
        <v>37</v>
      </c>
      <c r="AB33" s="13">
        <v>1</v>
      </c>
      <c r="AC33" s="7" t="s">
        <v>38</v>
      </c>
      <c r="AD33" s="7" t="s">
        <v>39</v>
      </c>
      <c r="AE33" s="6">
        <v>20</v>
      </c>
      <c r="AF33" s="7" t="s">
        <v>40</v>
      </c>
      <c r="AG33" s="40" t="s">
        <v>650</v>
      </c>
      <c r="AH33" s="8" t="s">
        <v>31844</v>
      </c>
      <c r="AI33" s="40" t="s">
        <v>48</v>
      </c>
      <c r="AJ33" s="43">
        <v>6.5000000000000002E-2</v>
      </c>
      <c r="AK33" s="7" t="s">
        <v>44</v>
      </c>
      <c r="AL33" s="7" t="s">
        <v>27</v>
      </c>
      <c r="AM33" s="50" t="s">
        <v>45</v>
      </c>
      <c r="AN33" s="56">
        <f>AJ33</f>
        <v>6.5000000000000002E-2</v>
      </c>
      <c r="AO33" s="55">
        <f>VLOOKUP(AG33,'RM-cost - feb-24'!B:P,15,0)</f>
        <v>113.786</v>
      </c>
      <c r="AP33" s="55">
        <f>AO33*AN33</f>
        <v>7.3960900000000001</v>
      </c>
      <c r="AQ33" s="62"/>
      <c r="AR33" s="63"/>
      <c r="AS33" s="21">
        <f>AS32</f>
        <v>160</v>
      </c>
      <c r="AT33" s="64"/>
      <c r="AU33" s="60"/>
      <c r="AV33" s="60"/>
      <c r="AW33" s="60"/>
      <c r="AX33" s="60"/>
      <c r="AY33" s="60"/>
      <c r="AZ33" s="61"/>
      <c r="BA33" s="61"/>
    </row>
    <row r="34" spans="1:53">
      <c r="A34" s="6">
        <v>3</v>
      </c>
      <c r="B34" s="19">
        <f t="shared" ref="B34:C34" si="88">B33</f>
        <v>6</v>
      </c>
      <c r="C34" s="19" t="str">
        <f t="shared" si="88"/>
        <v>ET-COVER</v>
      </c>
      <c r="D34" s="19" t="str">
        <f>MID(E34,9,2)</f>
        <v>PT</v>
      </c>
      <c r="E34" s="20" t="str">
        <f t="shared" ref="E34:M36" si="89">E33</f>
        <v>RTHTMTBNPT72X57X10</v>
      </c>
      <c r="F34" s="15" t="str">
        <f t="shared" si="89"/>
        <v>RTHTMTBNPT</v>
      </c>
      <c r="G34" s="15" t="str">
        <f t="shared" si="89"/>
        <v>72X57X10</v>
      </c>
      <c r="H34" s="15" t="str">
        <f t="shared" si="89"/>
        <v>72X57X10</v>
      </c>
      <c r="I34" s="16">
        <f t="shared" si="89"/>
        <v>3</v>
      </c>
      <c r="J34" s="16">
        <f t="shared" si="89"/>
        <v>6</v>
      </c>
      <c r="K34" s="16" t="str">
        <f t="shared" si="89"/>
        <v>72</v>
      </c>
      <c r="L34" s="16" t="str">
        <f t="shared" si="89"/>
        <v>57</v>
      </c>
      <c r="M34" s="16" t="str">
        <f t="shared" si="89"/>
        <v>10</v>
      </c>
      <c r="N34" s="11" t="str">
        <f t="shared" si="85"/>
        <v>SFG-FRBNPK-ET-CVR-72X57X10</v>
      </c>
      <c r="O34" s="7"/>
      <c r="P34" s="12">
        <f>ROUNDUP((((K34*L34/144)*0.00692)),3)</f>
        <v>0.19800000000000001</v>
      </c>
      <c r="Q34" s="7" t="b">
        <f>P34=AJ34</f>
        <v>0</v>
      </c>
      <c r="R34" s="7"/>
      <c r="S34" s="8" t="str">
        <f t="shared" si="86"/>
        <v>Restonic Hotel Motel ET Cover 72X57X10</v>
      </c>
      <c r="T34" s="8" t="str">
        <f>T33</f>
        <v>SFG-FRBNPK-ET-CVR-72X57X10</v>
      </c>
      <c r="U34" s="7" t="b">
        <f>T34=N34</f>
        <v>1</v>
      </c>
      <c r="V34" s="7" t="b">
        <f>S34=W34</f>
        <v>1</v>
      </c>
      <c r="W34" s="8" t="str">
        <f>W33</f>
        <v>Restonic Hotel Motel ET Cover 72X57X10</v>
      </c>
      <c r="X34" s="7" t="s">
        <v>34</v>
      </c>
      <c r="Y34" s="7" t="s">
        <v>35</v>
      </c>
      <c r="Z34" s="7" t="s">
        <v>36</v>
      </c>
      <c r="AA34" s="7" t="s">
        <v>37</v>
      </c>
      <c r="AB34" s="13">
        <v>1</v>
      </c>
      <c r="AC34" s="7" t="s">
        <v>38</v>
      </c>
      <c r="AD34" s="7" t="s">
        <v>39</v>
      </c>
      <c r="AE34" s="6">
        <v>30</v>
      </c>
      <c r="AF34" s="7" t="s">
        <v>40</v>
      </c>
      <c r="AG34" s="40" t="s">
        <v>46</v>
      </c>
      <c r="AH34" s="8" t="s">
        <v>47</v>
      </c>
      <c r="AI34" s="40" t="s">
        <v>48</v>
      </c>
      <c r="AJ34" s="45">
        <v>0.19600000000000001</v>
      </c>
      <c r="AK34" s="7" t="s">
        <v>44</v>
      </c>
      <c r="AL34" s="7" t="s">
        <v>27</v>
      </c>
      <c r="AM34" s="50" t="s">
        <v>45</v>
      </c>
      <c r="AN34" s="56">
        <f>AJ34</f>
        <v>0.19600000000000001</v>
      </c>
      <c r="AO34" s="55">
        <f>VLOOKUP(AG34,'RM-cost - feb-24'!B:P,15,0)</f>
        <v>112.88720000000001</v>
      </c>
      <c r="AP34" s="55">
        <f>AO34*AN34</f>
        <v>22.125891200000002</v>
      </c>
      <c r="AQ34" s="62"/>
      <c r="AR34" s="63"/>
      <c r="AS34" s="21">
        <f>AS33</f>
        <v>160</v>
      </c>
      <c r="AT34" s="64"/>
      <c r="AU34" s="60"/>
      <c r="AV34" s="60"/>
      <c r="AW34" s="60"/>
      <c r="AX34" s="60"/>
      <c r="AY34" s="60"/>
      <c r="AZ34" s="61"/>
      <c r="BA34" s="61"/>
    </row>
    <row r="35" spans="1:53">
      <c r="A35" s="6">
        <v>4</v>
      </c>
      <c r="B35" s="19">
        <f t="shared" ref="B35:C35" si="90">B34</f>
        <v>6</v>
      </c>
      <c r="C35" s="19" t="str">
        <f t="shared" si="90"/>
        <v>ET-COVER</v>
      </c>
      <c r="D35" s="19" t="str">
        <f>MID(E35,9,2)</f>
        <v>PT</v>
      </c>
      <c r="E35" s="20" t="str">
        <f t="shared" si="89"/>
        <v>RTHTMTBNPT72X57X10</v>
      </c>
      <c r="F35" s="15" t="str">
        <f t="shared" si="89"/>
        <v>RTHTMTBNPT</v>
      </c>
      <c r="G35" s="15" t="str">
        <f t="shared" si="89"/>
        <v>72X57X10</v>
      </c>
      <c r="H35" s="15" t="str">
        <f t="shared" si="89"/>
        <v>72X57X10</v>
      </c>
      <c r="I35" s="16">
        <f t="shared" si="89"/>
        <v>3</v>
      </c>
      <c r="J35" s="16">
        <f t="shared" si="89"/>
        <v>6</v>
      </c>
      <c r="K35" s="16" t="str">
        <f t="shared" si="89"/>
        <v>72</v>
      </c>
      <c r="L35" s="16" t="str">
        <f t="shared" si="89"/>
        <v>57</v>
      </c>
      <c r="M35" s="16" t="str">
        <f t="shared" si="89"/>
        <v>10</v>
      </c>
      <c r="N35" s="11" t="str">
        <f t="shared" si="85"/>
        <v>SFG-FRBNPK-ET-CVR-72X57X10</v>
      </c>
      <c r="O35" s="7"/>
      <c r="P35" s="7">
        <f>ROUND(((((K35+L35+K35+L35)+3))*0.0254),3)</f>
        <v>6.6289999999999996</v>
      </c>
      <c r="Q35" s="7" t="b">
        <f>P35=AJ35</f>
        <v>1</v>
      </c>
      <c r="R35" s="7"/>
      <c r="S35" s="8" t="str">
        <f t="shared" si="86"/>
        <v>Restonic Hotel Motel ET Cover 72X57X10</v>
      </c>
      <c r="T35" s="8" t="str">
        <f>T34</f>
        <v>SFG-FRBNPK-ET-CVR-72X57X10</v>
      </c>
      <c r="U35" s="7" t="b">
        <f>T35=N35</f>
        <v>1</v>
      </c>
      <c r="V35" s="7" t="b">
        <f>S35=W35</f>
        <v>1</v>
      </c>
      <c r="W35" s="8" t="str">
        <f>W34</f>
        <v>Restonic Hotel Motel ET Cover 72X57X10</v>
      </c>
      <c r="X35" s="7" t="s">
        <v>34</v>
      </c>
      <c r="Y35" s="7" t="s">
        <v>35</v>
      </c>
      <c r="Z35" s="7" t="s">
        <v>36</v>
      </c>
      <c r="AA35" s="7" t="s">
        <v>37</v>
      </c>
      <c r="AB35" s="13">
        <v>1</v>
      </c>
      <c r="AC35" s="7" t="s">
        <v>38</v>
      </c>
      <c r="AD35" s="7" t="s">
        <v>39</v>
      </c>
      <c r="AE35" s="6">
        <v>40</v>
      </c>
      <c r="AF35" s="7" t="s">
        <v>40</v>
      </c>
      <c r="AG35" s="8" t="s">
        <v>18728</v>
      </c>
      <c r="AH35" s="8" t="s">
        <v>31845</v>
      </c>
      <c r="AI35" s="8" t="s">
        <v>43</v>
      </c>
      <c r="AJ35" s="17">
        <f>P35</f>
        <v>6.6289999999999996</v>
      </c>
      <c r="AK35" s="7" t="s">
        <v>39</v>
      </c>
      <c r="AL35" s="7" t="s">
        <v>27</v>
      </c>
      <c r="AM35" s="50" t="s">
        <v>45</v>
      </c>
      <c r="AN35" s="56">
        <f>AJ35</f>
        <v>6.6289999999999996</v>
      </c>
      <c r="AO35" s="55">
        <f>VLOOKUP(AG35,'SFG-rate rm - feb-24'!A:B,2,0)</f>
        <v>19.605380269999998</v>
      </c>
      <c r="AP35" s="55">
        <f>AO35*AN35</f>
        <v>129.96406580982998</v>
      </c>
      <c r="AQ35" s="62"/>
      <c r="AR35" s="63"/>
      <c r="AS35" s="21">
        <f>AS34</f>
        <v>160</v>
      </c>
      <c r="AT35" s="64"/>
      <c r="AU35" s="60"/>
      <c r="AV35" s="60"/>
      <c r="AW35" s="60"/>
      <c r="AX35" s="60"/>
      <c r="AY35" s="60"/>
      <c r="AZ35" s="61"/>
      <c r="BA35" s="61"/>
    </row>
    <row r="36" spans="1:53">
      <c r="A36" s="6">
        <v>5</v>
      </c>
      <c r="B36" s="19">
        <f t="shared" ref="B36:C36" si="91">B35</f>
        <v>6</v>
      </c>
      <c r="C36" s="19" t="str">
        <f t="shared" si="91"/>
        <v>ET-COVER</v>
      </c>
      <c r="D36" s="19" t="str">
        <f>MID(E36,9,2)</f>
        <v>PT</v>
      </c>
      <c r="E36" s="20" t="str">
        <f t="shared" si="89"/>
        <v>RTHTMTBNPT72X57X10</v>
      </c>
      <c r="F36" s="15" t="str">
        <f t="shared" si="89"/>
        <v>RTHTMTBNPT</v>
      </c>
      <c r="G36" s="15" t="str">
        <f t="shared" si="89"/>
        <v>72X57X10</v>
      </c>
      <c r="H36" s="15" t="str">
        <f t="shared" si="89"/>
        <v>72X57X10</v>
      </c>
      <c r="I36" s="16">
        <f t="shared" si="89"/>
        <v>3</v>
      </c>
      <c r="J36" s="16">
        <f t="shared" si="89"/>
        <v>6</v>
      </c>
      <c r="K36" s="16" t="str">
        <f t="shared" si="89"/>
        <v>72</v>
      </c>
      <c r="L36" s="16" t="str">
        <f t="shared" si="89"/>
        <v>57</v>
      </c>
      <c r="M36" s="16" t="str">
        <f t="shared" si="89"/>
        <v>10</v>
      </c>
      <c r="N36" s="11" t="str">
        <f t="shared" si="85"/>
        <v>SFG-FRBNPK-ET-CVR-72X57X10</v>
      </c>
      <c r="O36" s="7"/>
      <c r="P36" s="7">
        <v>10</v>
      </c>
      <c r="Q36" s="7" t="b">
        <f>P36=AJ36</f>
        <v>1</v>
      </c>
      <c r="R36" s="7"/>
      <c r="S36" s="8" t="str">
        <f t="shared" si="86"/>
        <v>Restonic Hotel Motel ET Cover 72X57X10</v>
      </c>
      <c r="T36" s="8" t="str">
        <f>T35</f>
        <v>SFG-FRBNPK-ET-CVR-72X57X10</v>
      </c>
      <c r="U36" s="7" t="b">
        <f>T36=N36</f>
        <v>1</v>
      </c>
      <c r="V36" s="7" t="b">
        <f>S36=W36</f>
        <v>1</v>
      </c>
      <c r="W36" s="8" t="str">
        <f>W35</f>
        <v>Restonic Hotel Motel ET Cover 72X57X10</v>
      </c>
      <c r="X36" s="7" t="s">
        <v>34</v>
      </c>
      <c r="Y36" s="7" t="s">
        <v>35</v>
      </c>
      <c r="Z36" s="7" t="s">
        <v>36</v>
      </c>
      <c r="AA36" s="7" t="s">
        <v>37</v>
      </c>
      <c r="AB36" s="13">
        <v>1</v>
      </c>
      <c r="AC36" s="7" t="s">
        <v>38</v>
      </c>
      <c r="AD36" s="7" t="s">
        <v>39</v>
      </c>
      <c r="AE36" s="6">
        <v>50</v>
      </c>
      <c r="AF36" s="7" t="s">
        <v>40</v>
      </c>
      <c r="AG36" s="8" t="s">
        <v>744</v>
      </c>
      <c r="AH36" s="8" t="s">
        <v>745</v>
      </c>
      <c r="AI36" s="8" t="s">
        <v>43</v>
      </c>
      <c r="AJ36" s="17">
        <f>P36</f>
        <v>10</v>
      </c>
      <c r="AK36" s="7" t="s">
        <v>44</v>
      </c>
      <c r="AL36" s="7" t="s">
        <v>27</v>
      </c>
      <c r="AM36" s="50" t="s">
        <v>45</v>
      </c>
      <c r="AN36" s="54">
        <f>AJ36/5000</f>
        <v>2E-3</v>
      </c>
      <c r="AO36" s="55">
        <f>VLOOKUP(AG36,'RM-cost - feb-24'!B:P,15,0)</f>
        <v>58</v>
      </c>
      <c r="AP36" s="55">
        <f>AO36*AN36</f>
        <v>0.11600000000000001</v>
      </c>
      <c r="AQ36" s="62"/>
      <c r="AR36" s="63"/>
      <c r="AS36" s="21">
        <f>AS35</f>
        <v>160</v>
      </c>
      <c r="AT36" s="64"/>
      <c r="AU36" s="60"/>
      <c r="AV36" s="60"/>
      <c r="AW36" s="60"/>
      <c r="AX36" s="60"/>
      <c r="AY36" s="60"/>
      <c r="AZ36" s="61"/>
      <c r="BA36" s="61"/>
    </row>
    <row r="38" spans="1:53">
      <c r="A38" s="6">
        <v>1</v>
      </c>
      <c r="B38" s="19">
        <v>7</v>
      </c>
      <c r="C38" s="19" t="s">
        <v>31528</v>
      </c>
      <c r="D38" s="19" t="str">
        <f>MID(E38,9,2)</f>
        <v>PT</v>
      </c>
      <c r="E38" s="48" t="s">
        <v>31852</v>
      </c>
      <c r="F38" s="9" t="str">
        <f>LEFT(E38,MIN(FIND({0,1,2,3,4,5,6,7,8,9},E38&amp;"0123456789"))-1)</f>
        <v>RTHTMTBNPT</v>
      </c>
      <c r="G38" s="9" t="str">
        <f>SUBSTITUTE(E38,F38,"")</f>
        <v>72X63X10</v>
      </c>
      <c r="H38" s="9" t="str">
        <f>IFERROR(LEFT(G38,FIND("-",G38)-1),G38)</f>
        <v>72X63X10</v>
      </c>
      <c r="I38" s="10">
        <f>SEARCH("X",H38)</f>
        <v>3</v>
      </c>
      <c r="J38" s="10">
        <f>SEARCH("X",H38,I38+1)</f>
        <v>6</v>
      </c>
      <c r="K38" s="10" t="str">
        <f>LEFT(G38,SEARCH("x",G38)-1)</f>
        <v>72</v>
      </c>
      <c r="L38" s="10" t="str">
        <f>MID(H38,I38+1,J38-I38-1)</f>
        <v>63</v>
      </c>
      <c r="M38" s="10" t="str">
        <f>MID(H38,J38+1,20)</f>
        <v>10</v>
      </c>
      <c r="N38" s="11" t="str">
        <f>"SFG-FRBNPK-ET-CVR-"&amp;K38&amp;"X"&amp;L38&amp;"X"&amp;M38</f>
        <v>SFG-FRBNPK-ET-CVR-72X63X10</v>
      </c>
      <c r="O38" s="7"/>
      <c r="P38" s="12">
        <f>ROUND(((((K38+L38+K38+L38)+3)*0.0254)*5.3196),3)</f>
        <v>36.887</v>
      </c>
      <c r="Q38" s="7">
        <v>0</v>
      </c>
      <c r="R38" s="12">
        <f>P38+Q38</f>
        <v>36.887</v>
      </c>
      <c r="S38" s="8" t="str">
        <f>"Restonic Hotel Motel ET Cover "&amp;K38&amp;"X"&amp;L38&amp;"X"&amp;M38</f>
        <v>Restonic Hotel Motel ET Cover 72X63X10</v>
      </c>
      <c r="T38" s="8" t="str">
        <f>N38</f>
        <v>SFG-FRBNPK-ET-CVR-72X63X10</v>
      </c>
      <c r="U38" s="7" t="b">
        <f>T38=N38</f>
        <v>1</v>
      </c>
      <c r="V38" s="7" t="b">
        <f>S38=W38</f>
        <v>1</v>
      </c>
      <c r="W38" s="8" t="str">
        <f>S38</f>
        <v>Restonic Hotel Motel ET Cover 72X63X10</v>
      </c>
      <c r="X38" s="7" t="s">
        <v>34</v>
      </c>
      <c r="Y38" s="7" t="s">
        <v>35</v>
      </c>
      <c r="Z38" s="7" t="s">
        <v>36</v>
      </c>
      <c r="AA38" s="7" t="s">
        <v>37</v>
      </c>
      <c r="AB38" s="13">
        <v>1</v>
      </c>
      <c r="AC38" s="7" t="s">
        <v>38</v>
      </c>
      <c r="AD38" s="7" t="s">
        <v>39</v>
      </c>
      <c r="AE38" s="6">
        <v>10</v>
      </c>
      <c r="AF38" s="7" t="s">
        <v>40</v>
      </c>
      <c r="AG38" s="8" t="s">
        <v>41</v>
      </c>
      <c r="AH38" s="8" t="s">
        <v>42</v>
      </c>
      <c r="AI38" s="8" t="s">
        <v>43</v>
      </c>
      <c r="AJ38" s="13">
        <f>R38</f>
        <v>36.887</v>
      </c>
      <c r="AK38" s="7" t="s">
        <v>44</v>
      </c>
      <c r="AL38" s="7" t="s">
        <v>27</v>
      </c>
      <c r="AM38" s="50" t="s">
        <v>45</v>
      </c>
      <c r="AN38" s="54">
        <f>AJ38/10000</f>
        <v>3.6887000000000001E-3</v>
      </c>
      <c r="AO38" s="55">
        <f>VLOOKUP(AG38,'RM-cost - feb-24'!B:P,15,0)</f>
        <v>231.14230000000001</v>
      </c>
      <c r="AP38" s="55">
        <f>AO38*AN38</f>
        <v>0.85261460201000006</v>
      </c>
      <c r="AQ38" s="62">
        <f>SUM(AP38:AP42)</f>
        <v>169.37206619419001</v>
      </c>
      <c r="AR38" s="62">
        <f>ROUND(AQ38,0)</f>
        <v>169</v>
      </c>
      <c r="AS38" s="21">
        <f>AR38</f>
        <v>169</v>
      </c>
      <c r="AT38" s="64">
        <f>+AS38+AY38</f>
        <v>189.91358099999999</v>
      </c>
      <c r="AU38" s="60">
        <f t="shared" ref="AU38" si="92">+SUM(((AS38*3%*18%)))</f>
        <v>0.91259999999999986</v>
      </c>
      <c r="AV38" s="60">
        <f t="shared" ref="AV38" si="93">+SUM(((AS38*14.33%*53%)))</f>
        <v>12.835381000000002</v>
      </c>
      <c r="AW38" s="60">
        <f t="shared" ref="AW38" si="94">+SUM(((AS38*5.92%*53%)))</f>
        <v>5.302544000000001</v>
      </c>
      <c r="AX38" s="60">
        <f t="shared" ref="AX38" si="95">+SUM(((AS38*2.08%*53%)))</f>
        <v>1.8630559999999998</v>
      </c>
      <c r="AY38" s="60">
        <f>SUM(AU38:AX42)</f>
        <v>20.913581000000001</v>
      </c>
      <c r="AZ38" s="61">
        <f>ROUNDUP(AT38,0)</f>
        <v>190</v>
      </c>
      <c r="BA38" s="61">
        <f>AZ38</f>
        <v>190</v>
      </c>
    </row>
    <row r="39" spans="1:53">
      <c r="A39" s="6">
        <v>2</v>
      </c>
      <c r="B39" s="19">
        <f t="shared" ref="B39:C39" si="96">B38</f>
        <v>7</v>
      </c>
      <c r="C39" s="19" t="str">
        <f t="shared" si="96"/>
        <v>ET-COVER</v>
      </c>
      <c r="D39" s="19" t="str">
        <f>MID(E39,9,2)</f>
        <v>PT</v>
      </c>
      <c r="E39" s="20" t="str">
        <f t="shared" ref="E39:M39" si="97">E38</f>
        <v>RTHTMTBNPT72X63X10</v>
      </c>
      <c r="F39" s="15" t="str">
        <f t="shared" si="97"/>
        <v>RTHTMTBNPT</v>
      </c>
      <c r="G39" s="15" t="str">
        <f t="shared" si="97"/>
        <v>72X63X10</v>
      </c>
      <c r="H39" s="15" t="str">
        <f t="shared" si="97"/>
        <v>72X63X10</v>
      </c>
      <c r="I39" s="16">
        <f t="shared" si="97"/>
        <v>3</v>
      </c>
      <c r="J39" s="16">
        <f t="shared" si="97"/>
        <v>6</v>
      </c>
      <c r="K39" s="16" t="str">
        <f t="shared" si="97"/>
        <v>72</v>
      </c>
      <c r="L39" s="16" t="str">
        <f t="shared" si="97"/>
        <v>63</v>
      </c>
      <c r="M39" s="16" t="str">
        <f t="shared" si="97"/>
        <v>10</v>
      </c>
      <c r="N39" s="11" t="str">
        <f t="shared" ref="N39:N42" si="98">"SFG-FRBNPK-ET-CVR-"&amp;K39&amp;"X"&amp;L39&amp;"X"&amp;M39</f>
        <v>SFG-FRBNPK-ET-CVR-72X63X10</v>
      </c>
      <c r="O39" s="12">
        <f>K39*L39/144</f>
        <v>31.5</v>
      </c>
      <c r="P39" s="12">
        <f>ROUNDUP((((K39*L39/144)*0.003)),3)</f>
        <v>9.5000000000000001E-2</v>
      </c>
      <c r="Q39" s="7"/>
      <c r="R39" s="7"/>
      <c r="S39" s="8" t="str">
        <f t="shared" ref="S39:S42" si="99">"Restonic Hotel Motel ET Cover "&amp;K39&amp;"X"&amp;L39&amp;"X"&amp;M39</f>
        <v>Restonic Hotel Motel ET Cover 72X63X10</v>
      </c>
      <c r="T39" s="8" t="str">
        <f>T38</f>
        <v>SFG-FRBNPK-ET-CVR-72X63X10</v>
      </c>
      <c r="U39" s="7" t="b">
        <f>T39=N39</f>
        <v>1</v>
      </c>
      <c r="V39" s="7" t="b">
        <f t="shared" ref="V39" si="100">S39=W39</f>
        <v>1</v>
      </c>
      <c r="W39" s="8" t="str">
        <f>W38</f>
        <v>Restonic Hotel Motel ET Cover 72X63X10</v>
      </c>
      <c r="X39" s="7" t="s">
        <v>34</v>
      </c>
      <c r="Y39" s="7" t="s">
        <v>35</v>
      </c>
      <c r="Z39" s="7" t="s">
        <v>36</v>
      </c>
      <c r="AA39" s="7" t="s">
        <v>37</v>
      </c>
      <c r="AB39" s="13">
        <v>1</v>
      </c>
      <c r="AC39" s="7" t="s">
        <v>38</v>
      </c>
      <c r="AD39" s="7" t="s">
        <v>39</v>
      </c>
      <c r="AE39" s="6">
        <v>20</v>
      </c>
      <c r="AF39" s="7" t="s">
        <v>40</v>
      </c>
      <c r="AG39" s="40" t="s">
        <v>650</v>
      </c>
      <c r="AH39" s="8" t="s">
        <v>31844</v>
      </c>
      <c r="AI39" s="40" t="s">
        <v>48</v>
      </c>
      <c r="AJ39" s="43">
        <v>6.8000000000000005E-2</v>
      </c>
      <c r="AK39" s="7" t="s">
        <v>44</v>
      </c>
      <c r="AL39" s="7" t="s">
        <v>27</v>
      </c>
      <c r="AM39" s="50" t="s">
        <v>45</v>
      </c>
      <c r="AN39" s="56">
        <f>AJ39</f>
        <v>6.8000000000000005E-2</v>
      </c>
      <c r="AO39" s="55">
        <f>VLOOKUP(AG39,'RM-cost - feb-24'!B:P,15,0)</f>
        <v>113.786</v>
      </c>
      <c r="AP39" s="55">
        <f>AO39*AN39</f>
        <v>7.7374480000000005</v>
      </c>
      <c r="AQ39" s="62"/>
      <c r="AR39" s="63"/>
      <c r="AS39" s="21">
        <f>AS38</f>
        <v>169</v>
      </c>
      <c r="AT39" s="64"/>
      <c r="AU39" s="60"/>
      <c r="AV39" s="60"/>
      <c r="AW39" s="60"/>
      <c r="AX39" s="60"/>
      <c r="AY39" s="60"/>
      <c r="AZ39" s="61"/>
      <c r="BA39" s="61"/>
    </row>
    <row r="40" spans="1:53">
      <c r="A40" s="6">
        <v>3</v>
      </c>
      <c r="B40" s="19">
        <f t="shared" ref="B40:C40" si="101">B39</f>
        <v>7</v>
      </c>
      <c r="C40" s="19" t="str">
        <f t="shared" si="101"/>
        <v>ET-COVER</v>
      </c>
      <c r="D40" s="19" t="str">
        <f>MID(E40,9,2)</f>
        <v>PT</v>
      </c>
      <c r="E40" s="20" t="str">
        <f t="shared" ref="E40:M40" si="102">E39</f>
        <v>RTHTMTBNPT72X63X10</v>
      </c>
      <c r="F40" s="15" t="str">
        <f t="shared" si="102"/>
        <v>RTHTMTBNPT</v>
      </c>
      <c r="G40" s="15" t="str">
        <f t="shared" si="102"/>
        <v>72X63X10</v>
      </c>
      <c r="H40" s="15" t="str">
        <f t="shared" si="102"/>
        <v>72X63X10</v>
      </c>
      <c r="I40" s="16">
        <f t="shared" si="102"/>
        <v>3</v>
      </c>
      <c r="J40" s="16">
        <f t="shared" si="102"/>
        <v>6</v>
      </c>
      <c r="K40" s="16" t="str">
        <f t="shared" si="102"/>
        <v>72</v>
      </c>
      <c r="L40" s="16" t="str">
        <f t="shared" si="102"/>
        <v>63</v>
      </c>
      <c r="M40" s="16" t="str">
        <f t="shared" si="102"/>
        <v>10</v>
      </c>
      <c r="N40" s="11" t="str">
        <f t="shared" si="98"/>
        <v>SFG-FRBNPK-ET-CVR-72X63X10</v>
      </c>
      <c r="O40" s="7"/>
      <c r="P40" s="12">
        <f>ROUNDUP((((K40*L40/144)*0.00692)),3)</f>
        <v>0.218</v>
      </c>
      <c r="Q40" s="7" t="b">
        <f>P40=AJ40</f>
        <v>0</v>
      </c>
      <c r="R40" s="7"/>
      <c r="S40" s="8" t="str">
        <f t="shared" si="99"/>
        <v>Restonic Hotel Motel ET Cover 72X63X10</v>
      </c>
      <c r="T40" s="8" t="str">
        <f>T39</f>
        <v>SFG-FRBNPK-ET-CVR-72X63X10</v>
      </c>
      <c r="U40" s="7" t="b">
        <f>T40=N40</f>
        <v>1</v>
      </c>
      <c r="V40" s="7" t="b">
        <f>S40=W40</f>
        <v>1</v>
      </c>
      <c r="W40" s="8" t="str">
        <f>W39</f>
        <v>Restonic Hotel Motel ET Cover 72X63X10</v>
      </c>
      <c r="X40" s="7" t="s">
        <v>34</v>
      </c>
      <c r="Y40" s="7" t="s">
        <v>35</v>
      </c>
      <c r="Z40" s="7" t="s">
        <v>36</v>
      </c>
      <c r="AA40" s="7" t="s">
        <v>37</v>
      </c>
      <c r="AB40" s="13">
        <v>1</v>
      </c>
      <c r="AC40" s="7" t="s">
        <v>38</v>
      </c>
      <c r="AD40" s="7" t="s">
        <v>39</v>
      </c>
      <c r="AE40" s="6">
        <v>30</v>
      </c>
      <c r="AF40" s="7" t="s">
        <v>40</v>
      </c>
      <c r="AG40" s="40" t="s">
        <v>46</v>
      </c>
      <c r="AH40" s="8" t="s">
        <v>47</v>
      </c>
      <c r="AI40" s="40" t="s">
        <v>48</v>
      </c>
      <c r="AJ40" s="45">
        <v>0.219</v>
      </c>
      <c r="AK40" s="7" t="s">
        <v>44</v>
      </c>
      <c r="AL40" s="7" t="s">
        <v>27</v>
      </c>
      <c r="AM40" s="50" t="s">
        <v>45</v>
      </c>
      <c r="AN40" s="56">
        <f>AJ40</f>
        <v>0.219</v>
      </c>
      <c r="AO40" s="55">
        <f>VLOOKUP(AG40,'RM-cost - feb-24'!B:P,15,0)</f>
        <v>112.88720000000001</v>
      </c>
      <c r="AP40" s="55">
        <f>AO40*AN40</f>
        <v>24.722296800000002</v>
      </c>
      <c r="AQ40" s="62"/>
      <c r="AR40" s="63"/>
      <c r="AS40" s="21">
        <f>AS39</f>
        <v>169</v>
      </c>
      <c r="AT40" s="64"/>
      <c r="AU40" s="60"/>
      <c r="AV40" s="60"/>
      <c r="AW40" s="60"/>
      <c r="AX40" s="60"/>
      <c r="AY40" s="60"/>
      <c r="AZ40" s="61"/>
      <c r="BA40" s="61"/>
    </row>
    <row r="41" spans="1:53">
      <c r="A41" s="6">
        <v>4</v>
      </c>
      <c r="B41" s="19">
        <f t="shared" ref="B41:C41" si="103">B40</f>
        <v>7</v>
      </c>
      <c r="C41" s="19" t="str">
        <f t="shared" si="103"/>
        <v>ET-COVER</v>
      </c>
      <c r="D41" s="19" t="str">
        <f>MID(E41,9,2)</f>
        <v>PT</v>
      </c>
      <c r="E41" s="20" t="str">
        <f t="shared" ref="E41:M41" si="104">E40</f>
        <v>RTHTMTBNPT72X63X10</v>
      </c>
      <c r="F41" s="15" t="str">
        <f t="shared" si="104"/>
        <v>RTHTMTBNPT</v>
      </c>
      <c r="G41" s="15" t="str">
        <f t="shared" si="104"/>
        <v>72X63X10</v>
      </c>
      <c r="H41" s="15" t="str">
        <f t="shared" si="104"/>
        <v>72X63X10</v>
      </c>
      <c r="I41" s="16">
        <f t="shared" si="104"/>
        <v>3</v>
      </c>
      <c r="J41" s="16">
        <f t="shared" si="104"/>
        <v>6</v>
      </c>
      <c r="K41" s="16" t="str">
        <f t="shared" si="104"/>
        <v>72</v>
      </c>
      <c r="L41" s="16" t="str">
        <f t="shared" si="104"/>
        <v>63</v>
      </c>
      <c r="M41" s="16" t="str">
        <f t="shared" si="104"/>
        <v>10</v>
      </c>
      <c r="N41" s="11" t="str">
        <f t="shared" si="98"/>
        <v>SFG-FRBNPK-ET-CVR-72X63X10</v>
      </c>
      <c r="O41" s="7"/>
      <c r="P41" s="7">
        <f>ROUND(((((K41+L41+K41+L41)+3))*0.0254),3)</f>
        <v>6.9340000000000002</v>
      </c>
      <c r="Q41" s="7" t="b">
        <f>P41=AJ41</f>
        <v>1</v>
      </c>
      <c r="R41" s="7"/>
      <c r="S41" s="8" t="str">
        <f t="shared" si="99"/>
        <v>Restonic Hotel Motel ET Cover 72X63X10</v>
      </c>
      <c r="T41" s="8" t="str">
        <f>T40</f>
        <v>SFG-FRBNPK-ET-CVR-72X63X10</v>
      </c>
      <c r="U41" s="7" t="b">
        <f>T41=N41</f>
        <v>1</v>
      </c>
      <c r="V41" s="7" t="b">
        <f>S41=W41</f>
        <v>1</v>
      </c>
      <c r="W41" s="8" t="str">
        <f>W40</f>
        <v>Restonic Hotel Motel ET Cover 72X63X10</v>
      </c>
      <c r="X41" s="7" t="s">
        <v>34</v>
      </c>
      <c r="Y41" s="7" t="s">
        <v>35</v>
      </c>
      <c r="Z41" s="7" t="s">
        <v>36</v>
      </c>
      <c r="AA41" s="7" t="s">
        <v>37</v>
      </c>
      <c r="AB41" s="13">
        <v>1</v>
      </c>
      <c r="AC41" s="7" t="s">
        <v>38</v>
      </c>
      <c r="AD41" s="7" t="s">
        <v>39</v>
      </c>
      <c r="AE41" s="6">
        <v>40</v>
      </c>
      <c r="AF41" s="7" t="s">
        <v>40</v>
      </c>
      <c r="AG41" s="8" t="s">
        <v>18728</v>
      </c>
      <c r="AH41" s="8" t="s">
        <v>31845</v>
      </c>
      <c r="AI41" s="8" t="s">
        <v>43</v>
      </c>
      <c r="AJ41" s="17">
        <f>P41</f>
        <v>6.9340000000000002</v>
      </c>
      <c r="AK41" s="7" t="s">
        <v>39</v>
      </c>
      <c r="AL41" s="7" t="s">
        <v>27</v>
      </c>
      <c r="AM41" s="50" t="s">
        <v>45</v>
      </c>
      <c r="AN41" s="56">
        <f>AJ41</f>
        <v>6.9340000000000002</v>
      </c>
      <c r="AO41" s="55">
        <f>VLOOKUP(AG41,'SFG-rate rm - feb-24'!A:B,2,0)</f>
        <v>19.605380269999998</v>
      </c>
      <c r="AP41" s="55">
        <f>AO41*AN41</f>
        <v>135.94370679218</v>
      </c>
      <c r="AQ41" s="62"/>
      <c r="AR41" s="63"/>
      <c r="AS41" s="21">
        <f>AS40</f>
        <v>169</v>
      </c>
      <c r="AT41" s="64"/>
      <c r="AU41" s="60"/>
      <c r="AV41" s="60"/>
      <c r="AW41" s="60"/>
      <c r="AX41" s="60"/>
      <c r="AY41" s="60"/>
      <c r="AZ41" s="61"/>
      <c r="BA41" s="61"/>
    </row>
    <row r="42" spans="1:53">
      <c r="A42" s="6">
        <v>5</v>
      </c>
      <c r="B42" s="19">
        <f t="shared" ref="B42:C42" si="105">B41</f>
        <v>7</v>
      </c>
      <c r="C42" s="19" t="str">
        <f t="shared" si="105"/>
        <v>ET-COVER</v>
      </c>
      <c r="D42" s="19" t="str">
        <f>MID(E42,9,2)</f>
        <v>PT</v>
      </c>
      <c r="E42" s="20" t="str">
        <f t="shared" ref="E42:M42" si="106">E41</f>
        <v>RTHTMTBNPT72X63X10</v>
      </c>
      <c r="F42" s="15" t="str">
        <f t="shared" si="106"/>
        <v>RTHTMTBNPT</v>
      </c>
      <c r="G42" s="15" t="str">
        <f t="shared" si="106"/>
        <v>72X63X10</v>
      </c>
      <c r="H42" s="15" t="str">
        <f t="shared" si="106"/>
        <v>72X63X10</v>
      </c>
      <c r="I42" s="16">
        <f t="shared" si="106"/>
        <v>3</v>
      </c>
      <c r="J42" s="16">
        <f t="shared" si="106"/>
        <v>6</v>
      </c>
      <c r="K42" s="16" t="str">
        <f t="shared" si="106"/>
        <v>72</v>
      </c>
      <c r="L42" s="16" t="str">
        <f t="shared" si="106"/>
        <v>63</v>
      </c>
      <c r="M42" s="16" t="str">
        <f t="shared" si="106"/>
        <v>10</v>
      </c>
      <c r="N42" s="11" t="str">
        <f t="shared" si="98"/>
        <v>SFG-FRBNPK-ET-CVR-72X63X10</v>
      </c>
      <c r="O42" s="7"/>
      <c r="P42" s="7">
        <v>10</v>
      </c>
      <c r="Q42" s="7" t="b">
        <f>P42=AJ42</f>
        <v>1</v>
      </c>
      <c r="R42" s="7"/>
      <c r="S42" s="8" t="str">
        <f t="shared" si="99"/>
        <v>Restonic Hotel Motel ET Cover 72X63X10</v>
      </c>
      <c r="T42" s="8" t="str">
        <f>T41</f>
        <v>SFG-FRBNPK-ET-CVR-72X63X10</v>
      </c>
      <c r="U42" s="7" t="b">
        <f>T42=N42</f>
        <v>1</v>
      </c>
      <c r="V42" s="7" t="b">
        <f>S42=W42</f>
        <v>1</v>
      </c>
      <c r="W42" s="8" t="str">
        <f>W41</f>
        <v>Restonic Hotel Motel ET Cover 72X63X10</v>
      </c>
      <c r="X42" s="7" t="s">
        <v>34</v>
      </c>
      <c r="Y42" s="7" t="s">
        <v>35</v>
      </c>
      <c r="Z42" s="7" t="s">
        <v>36</v>
      </c>
      <c r="AA42" s="7" t="s">
        <v>37</v>
      </c>
      <c r="AB42" s="13">
        <v>1</v>
      </c>
      <c r="AC42" s="7" t="s">
        <v>38</v>
      </c>
      <c r="AD42" s="7" t="s">
        <v>39</v>
      </c>
      <c r="AE42" s="6">
        <v>50</v>
      </c>
      <c r="AF42" s="7" t="s">
        <v>40</v>
      </c>
      <c r="AG42" s="8" t="s">
        <v>744</v>
      </c>
      <c r="AH42" s="8" t="s">
        <v>745</v>
      </c>
      <c r="AI42" s="8" t="s">
        <v>43</v>
      </c>
      <c r="AJ42" s="17">
        <f>P42</f>
        <v>10</v>
      </c>
      <c r="AK42" s="7" t="s">
        <v>44</v>
      </c>
      <c r="AL42" s="7" t="s">
        <v>27</v>
      </c>
      <c r="AM42" s="50" t="s">
        <v>45</v>
      </c>
      <c r="AN42" s="54">
        <f>AJ42/5000</f>
        <v>2E-3</v>
      </c>
      <c r="AO42" s="55">
        <f>VLOOKUP(AG42,'RM-cost - feb-24'!B:P,15,0)</f>
        <v>58</v>
      </c>
      <c r="AP42" s="55">
        <f>AO42*AN42</f>
        <v>0.11600000000000001</v>
      </c>
      <c r="AQ42" s="62"/>
      <c r="AR42" s="63"/>
      <c r="AS42" s="21">
        <f>AS41</f>
        <v>169</v>
      </c>
      <c r="AT42" s="64"/>
      <c r="AU42" s="60"/>
      <c r="AV42" s="60"/>
      <c r="AW42" s="60"/>
      <c r="AX42" s="60"/>
      <c r="AY42" s="60"/>
      <c r="AZ42" s="61"/>
      <c r="BA42" s="61"/>
    </row>
    <row r="44" spans="1:53">
      <c r="A44" s="6">
        <v>1</v>
      </c>
      <c r="B44" s="19">
        <v>8</v>
      </c>
      <c r="C44" s="19" t="s">
        <v>31528</v>
      </c>
      <c r="D44" s="19" t="str">
        <f>MID(E44,9,2)</f>
        <v>PT</v>
      </c>
      <c r="E44" s="48" t="s">
        <v>31853</v>
      </c>
      <c r="F44" s="9" t="str">
        <f>LEFT(E44,MIN(FIND({0,1,2,3,4,5,6,7,8,9},E44&amp;"0123456789"))-1)</f>
        <v>RTHTMTBNPT</v>
      </c>
      <c r="G44" s="9" t="str">
        <f>SUBSTITUTE(E44,F44,"")</f>
        <v>72X69X10</v>
      </c>
      <c r="H44" s="9" t="str">
        <f>IFERROR(LEFT(G44,FIND("-",G44)-1),G44)</f>
        <v>72X69X10</v>
      </c>
      <c r="I44" s="10">
        <f>SEARCH("X",H44)</f>
        <v>3</v>
      </c>
      <c r="J44" s="10">
        <f>SEARCH("X",H44,I44+1)</f>
        <v>6</v>
      </c>
      <c r="K44" s="10" t="str">
        <f>LEFT(G44,SEARCH("x",G44)-1)</f>
        <v>72</v>
      </c>
      <c r="L44" s="10" t="str">
        <f>MID(H44,I44+1,J44-I44-1)</f>
        <v>69</v>
      </c>
      <c r="M44" s="10" t="str">
        <f>MID(H44,J44+1,20)</f>
        <v>10</v>
      </c>
      <c r="N44" s="11" t="str">
        <f>"SFG-FRBNPK-ET-CVR-"&amp;K44&amp;"X"&amp;L44&amp;"X"&amp;M44</f>
        <v>SFG-FRBNPK-ET-CVR-72X69X10</v>
      </c>
      <c r="O44" s="7"/>
      <c r="P44" s="12">
        <f>ROUND(((((K44+L44+K44+L44)+3)*0.0254)*5.3196),3)</f>
        <v>38.509</v>
      </c>
      <c r="Q44" s="7">
        <v>0</v>
      </c>
      <c r="R44" s="12">
        <f>P44+Q44</f>
        <v>38.509</v>
      </c>
      <c r="S44" s="8" t="str">
        <f>"Restonic Hotel Motel ET Cover "&amp;K44&amp;"X"&amp;L44&amp;"X"&amp;M44</f>
        <v>Restonic Hotel Motel ET Cover 72X69X10</v>
      </c>
      <c r="T44" s="8" t="str">
        <f>N44</f>
        <v>SFG-FRBNPK-ET-CVR-72X69X10</v>
      </c>
      <c r="U44" s="7" t="b">
        <f>T44=N44</f>
        <v>1</v>
      </c>
      <c r="V44" s="7" t="b">
        <f>S44=W44</f>
        <v>1</v>
      </c>
      <c r="W44" s="8" t="str">
        <f>S44</f>
        <v>Restonic Hotel Motel ET Cover 72X69X10</v>
      </c>
      <c r="X44" s="7" t="s">
        <v>34</v>
      </c>
      <c r="Y44" s="7" t="s">
        <v>35</v>
      </c>
      <c r="Z44" s="7" t="s">
        <v>36</v>
      </c>
      <c r="AA44" s="7" t="s">
        <v>37</v>
      </c>
      <c r="AB44" s="13">
        <v>1</v>
      </c>
      <c r="AC44" s="7" t="s">
        <v>38</v>
      </c>
      <c r="AD44" s="7" t="s">
        <v>39</v>
      </c>
      <c r="AE44" s="6">
        <v>10</v>
      </c>
      <c r="AF44" s="7" t="s">
        <v>40</v>
      </c>
      <c r="AG44" s="8" t="s">
        <v>41</v>
      </c>
      <c r="AH44" s="8" t="s">
        <v>42</v>
      </c>
      <c r="AI44" s="8" t="s">
        <v>43</v>
      </c>
      <c r="AJ44" s="13">
        <f>R44</f>
        <v>38.509</v>
      </c>
      <c r="AK44" s="7" t="s">
        <v>44</v>
      </c>
      <c r="AL44" s="7" t="s">
        <v>27</v>
      </c>
      <c r="AM44" s="50" t="s">
        <v>45</v>
      </c>
      <c r="AN44" s="54">
        <f>AJ44/10000</f>
        <v>3.8509E-3</v>
      </c>
      <c r="AO44" s="55">
        <f>VLOOKUP(AG44,'RM-cost - feb-24'!B:P,15,0)</f>
        <v>231.14230000000001</v>
      </c>
      <c r="AP44" s="55">
        <f>AO44*AN44</f>
        <v>0.89010588307000005</v>
      </c>
      <c r="AQ44" s="62">
        <f>SUM(AP44:AP48)</f>
        <v>177.8754132576</v>
      </c>
      <c r="AR44" s="62">
        <f>ROUND(AQ44,0)</f>
        <v>178</v>
      </c>
      <c r="AS44" s="21">
        <f>AR44</f>
        <v>178</v>
      </c>
      <c r="AT44" s="64">
        <f>+AS44+AY44</f>
        <v>200.027322</v>
      </c>
      <c r="AU44" s="60">
        <f t="shared" ref="AU44" si="107">+SUM(((AS44*3%*18%)))</f>
        <v>0.96119999999999994</v>
      </c>
      <c r="AV44" s="60">
        <f t="shared" ref="AV44" si="108">+SUM(((AS44*14.33%*53%)))</f>
        <v>13.518922000000002</v>
      </c>
      <c r="AW44" s="60">
        <f t="shared" ref="AW44" si="109">+SUM(((AS44*5.92%*53%)))</f>
        <v>5.5849280000000006</v>
      </c>
      <c r="AX44" s="60">
        <f t="shared" ref="AX44" si="110">+SUM(((AS44*2.08%*53%)))</f>
        <v>1.962272</v>
      </c>
      <c r="AY44" s="60">
        <f>SUM(AU44:AX48)</f>
        <v>22.027322000000002</v>
      </c>
      <c r="AZ44" s="61">
        <f>ROUNDUP(AT44,0)</f>
        <v>201</v>
      </c>
      <c r="BA44" s="61">
        <f>AZ44</f>
        <v>201</v>
      </c>
    </row>
    <row r="45" spans="1:53">
      <c r="A45" s="6">
        <v>2</v>
      </c>
      <c r="B45" s="19">
        <f t="shared" ref="B45:C45" si="111">B44</f>
        <v>8</v>
      </c>
      <c r="C45" s="19" t="str">
        <f t="shared" si="111"/>
        <v>ET-COVER</v>
      </c>
      <c r="D45" s="19" t="str">
        <f>MID(E45,9,2)</f>
        <v>PT</v>
      </c>
      <c r="E45" s="20" t="str">
        <f t="shared" ref="E45:M45" si="112">E44</f>
        <v>RTHTMTBNPT72X69X10</v>
      </c>
      <c r="F45" s="15" t="str">
        <f t="shared" si="112"/>
        <v>RTHTMTBNPT</v>
      </c>
      <c r="G45" s="15" t="str">
        <f t="shared" si="112"/>
        <v>72X69X10</v>
      </c>
      <c r="H45" s="15" t="str">
        <f t="shared" si="112"/>
        <v>72X69X10</v>
      </c>
      <c r="I45" s="16">
        <f t="shared" si="112"/>
        <v>3</v>
      </c>
      <c r="J45" s="16">
        <f t="shared" si="112"/>
        <v>6</v>
      </c>
      <c r="K45" s="16" t="str">
        <f t="shared" si="112"/>
        <v>72</v>
      </c>
      <c r="L45" s="16" t="str">
        <f t="shared" si="112"/>
        <v>69</v>
      </c>
      <c r="M45" s="16" t="str">
        <f t="shared" si="112"/>
        <v>10</v>
      </c>
      <c r="N45" s="11" t="str">
        <f t="shared" ref="N45:N48" si="113">"SFG-FRBNPK-ET-CVR-"&amp;K45&amp;"X"&amp;L45&amp;"X"&amp;M45</f>
        <v>SFG-FRBNPK-ET-CVR-72X69X10</v>
      </c>
      <c r="O45" s="12">
        <f>K45*L45/144</f>
        <v>34.5</v>
      </c>
      <c r="P45" s="12">
        <f>ROUNDUP((((K45*L45/144)*0.003)),3)</f>
        <v>0.104</v>
      </c>
      <c r="Q45" s="7"/>
      <c r="R45" s="7"/>
      <c r="S45" s="8" t="str">
        <f t="shared" ref="S45:S48" si="114">"Restonic Hotel Motel ET Cover "&amp;K45&amp;"X"&amp;L45&amp;"X"&amp;M45</f>
        <v>Restonic Hotel Motel ET Cover 72X69X10</v>
      </c>
      <c r="T45" s="8" t="str">
        <f>T44</f>
        <v>SFG-FRBNPK-ET-CVR-72X69X10</v>
      </c>
      <c r="U45" s="7" t="b">
        <f>T45=N45</f>
        <v>1</v>
      </c>
      <c r="V45" s="7" t="b">
        <f t="shared" ref="V45" si="115">S45=W45</f>
        <v>1</v>
      </c>
      <c r="W45" s="8" t="str">
        <f>W44</f>
        <v>Restonic Hotel Motel ET Cover 72X69X10</v>
      </c>
      <c r="X45" s="7" t="s">
        <v>34</v>
      </c>
      <c r="Y45" s="7" t="s">
        <v>35</v>
      </c>
      <c r="Z45" s="7" t="s">
        <v>36</v>
      </c>
      <c r="AA45" s="7" t="s">
        <v>37</v>
      </c>
      <c r="AB45" s="13">
        <v>1</v>
      </c>
      <c r="AC45" s="7" t="s">
        <v>38</v>
      </c>
      <c r="AD45" s="7" t="s">
        <v>39</v>
      </c>
      <c r="AE45" s="6">
        <v>20</v>
      </c>
      <c r="AF45" s="7" t="s">
        <v>40</v>
      </c>
      <c r="AG45" s="40" t="s">
        <v>650</v>
      </c>
      <c r="AH45" s="8" t="s">
        <v>31844</v>
      </c>
      <c r="AI45" s="40" t="s">
        <v>48</v>
      </c>
      <c r="AJ45" s="43">
        <v>7.0999999999999994E-2</v>
      </c>
      <c r="AK45" s="7" t="s">
        <v>44</v>
      </c>
      <c r="AL45" s="7" t="s">
        <v>27</v>
      </c>
      <c r="AM45" s="50" t="s">
        <v>45</v>
      </c>
      <c r="AN45" s="56">
        <f>AJ45</f>
        <v>7.0999999999999994E-2</v>
      </c>
      <c r="AO45" s="55">
        <f>VLOOKUP(AG45,'RM-cost - feb-24'!B:P,15,0)</f>
        <v>113.786</v>
      </c>
      <c r="AP45" s="55">
        <f>AO45*AN45</f>
        <v>8.0788060000000002</v>
      </c>
      <c r="AQ45" s="62"/>
      <c r="AR45" s="63"/>
      <c r="AS45" s="21">
        <f>AS44</f>
        <v>178</v>
      </c>
      <c r="AT45" s="64"/>
      <c r="AU45" s="60"/>
      <c r="AV45" s="60"/>
      <c r="AW45" s="60"/>
      <c r="AX45" s="60"/>
      <c r="AY45" s="60"/>
      <c r="AZ45" s="61"/>
      <c r="BA45" s="61"/>
    </row>
    <row r="46" spans="1:53">
      <c r="A46" s="6">
        <v>3</v>
      </c>
      <c r="B46" s="19">
        <f t="shared" ref="B46:C46" si="116">B45</f>
        <v>8</v>
      </c>
      <c r="C46" s="19" t="str">
        <f t="shared" si="116"/>
        <v>ET-COVER</v>
      </c>
      <c r="D46" s="19" t="str">
        <f>MID(E46,9,2)</f>
        <v>PT</v>
      </c>
      <c r="E46" s="20" t="str">
        <f t="shared" ref="E46:M46" si="117">E45</f>
        <v>RTHTMTBNPT72X69X10</v>
      </c>
      <c r="F46" s="15" t="str">
        <f t="shared" si="117"/>
        <v>RTHTMTBNPT</v>
      </c>
      <c r="G46" s="15" t="str">
        <f t="shared" si="117"/>
        <v>72X69X10</v>
      </c>
      <c r="H46" s="15" t="str">
        <f t="shared" si="117"/>
        <v>72X69X10</v>
      </c>
      <c r="I46" s="16">
        <f t="shared" si="117"/>
        <v>3</v>
      </c>
      <c r="J46" s="16">
        <f t="shared" si="117"/>
        <v>6</v>
      </c>
      <c r="K46" s="16" t="str">
        <f t="shared" si="117"/>
        <v>72</v>
      </c>
      <c r="L46" s="16" t="str">
        <f t="shared" si="117"/>
        <v>69</v>
      </c>
      <c r="M46" s="16" t="str">
        <f t="shared" si="117"/>
        <v>10</v>
      </c>
      <c r="N46" s="11" t="str">
        <f t="shared" si="113"/>
        <v>SFG-FRBNPK-ET-CVR-72X69X10</v>
      </c>
      <c r="O46" s="7"/>
      <c r="P46" s="12">
        <f>ROUNDUP((((K46*L46/144)*0.00692)),3)</f>
        <v>0.23899999999999999</v>
      </c>
      <c r="Q46" s="7" t="b">
        <f>P46=AJ46</f>
        <v>0</v>
      </c>
      <c r="R46" s="7"/>
      <c r="S46" s="8" t="str">
        <f t="shared" si="114"/>
        <v>Restonic Hotel Motel ET Cover 72X69X10</v>
      </c>
      <c r="T46" s="8" t="str">
        <f>T45</f>
        <v>SFG-FRBNPK-ET-CVR-72X69X10</v>
      </c>
      <c r="U46" s="7" t="b">
        <f>T46=N46</f>
        <v>1</v>
      </c>
      <c r="V46" s="7" t="b">
        <f>S46=W46</f>
        <v>1</v>
      </c>
      <c r="W46" s="8" t="str">
        <f>W45</f>
        <v>Restonic Hotel Motel ET Cover 72X69X10</v>
      </c>
      <c r="X46" s="7" t="s">
        <v>34</v>
      </c>
      <c r="Y46" s="7" t="s">
        <v>35</v>
      </c>
      <c r="Z46" s="7" t="s">
        <v>36</v>
      </c>
      <c r="AA46" s="7" t="s">
        <v>37</v>
      </c>
      <c r="AB46" s="13">
        <v>1</v>
      </c>
      <c r="AC46" s="7" t="s">
        <v>38</v>
      </c>
      <c r="AD46" s="7" t="s">
        <v>39</v>
      </c>
      <c r="AE46" s="6">
        <v>30</v>
      </c>
      <c r="AF46" s="7" t="s">
        <v>40</v>
      </c>
      <c r="AG46" s="40" t="s">
        <v>46</v>
      </c>
      <c r="AH46" s="8" t="s">
        <v>47</v>
      </c>
      <c r="AI46" s="40" t="s">
        <v>48</v>
      </c>
      <c r="AJ46" s="45">
        <v>0.23799999999999999</v>
      </c>
      <c r="AK46" s="7" t="s">
        <v>44</v>
      </c>
      <c r="AL46" s="7" t="s">
        <v>27</v>
      </c>
      <c r="AM46" s="50" t="s">
        <v>45</v>
      </c>
      <c r="AN46" s="56">
        <f>AJ46</f>
        <v>0.23799999999999999</v>
      </c>
      <c r="AO46" s="55">
        <f>VLOOKUP(AG46,'RM-cost - feb-24'!B:P,15,0)</f>
        <v>112.88720000000001</v>
      </c>
      <c r="AP46" s="55">
        <f>AO46*AN46</f>
        <v>26.867153600000002</v>
      </c>
      <c r="AQ46" s="62"/>
      <c r="AR46" s="63"/>
      <c r="AS46" s="21">
        <f>AS45</f>
        <v>178</v>
      </c>
      <c r="AT46" s="64"/>
      <c r="AU46" s="60"/>
      <c r="AV46" s="60"/>
      <c r="AW46" s="60"/>
      <c r="AX46" s="60"/>
      <c r="AY46" s="60"/>
      <c r="AZ46" s="61"/>
      <c r="BA46" s="61"/>
    </row>
    <row r="47" spans="1:53">
      <c r="A47" s="6">
        <v>4</v>
      </c>
      <c r="B47" s="19">
        <f t="shared" ref="B47:C47" si="118">B46</f>
        <v>8</v>
      </c>
      <c r="C47" s="19" t="str">
        <f t="shared" si="118"/>
        <v>ET-COVER</v>
      </c>
      <c r="D47" s="19" t="str">
        <f>MID(E47,9,2)</f>
        <v>PT</v>
      </c>
      <c r="E47" s="20" t="str">
        <f t="shared" ref="E47:M47" si="119">E46</f>
        <v>RTHTMTBNPT72X69X10</v>
      </c>
      <c r="F47" s="15" t="str">
        <f t="shared" si="119"/>
        <v>RTHTMTBNPT</v>
      </c>
      <c r="G47" s="15" t="str">
        <f t="shared" si="119"/>
        <v>72X69X10</v>
      </c>
      <c r="H47" s="15" t="str">
        <f t="shared" si="119"/>
        <v>72X69X10</v>
      </c>
      <c r="I47" s="16">
        <f t="shared" si="119"/>
        <v>3</v>
      </c>
      <c r="J47" s="16">
        <f t="shared" si="119"/>
        <v>6</v>
      </c>
      <c r="K47" s="16" t="str">
        <f t="shared" si="119"/>
        <v>72</v>
      </c>
      <c r="L47" s="16" t="str">
        <f t="shared" si="119"/>
        <v>69</v>
      </c>
      <c r="M47" s="16" t="str">
        <f t="shared" si="119"/>
        <v>10</v>
      </c>
      <c r="N47" s="11" t="str">
        <f t="shared" si="113"/>
        <v>SFG-FRBNPK-ET-CVR-72X69X10</v>
      </c>
      <c r="O47" s="7"/>
      <c r="P47" s="7">
        <f>ROUND(((((K47+L47+K47+L47)+3))*0.0254),3)</f>
        <v>7.2389999999999999</v>
      </c>
      <c r="Q47" s="7" t="b">
        <f>P47=AJ47</f>
        <v>1</v>
      </c>
      <c r="R47" s="7"/>
      <c r="S47" s="8" t="str">
        <f t="shared" si="114"/>
        <v>Restonic Hotel Motel ET Cover 72X69X10</v>
      </c>
      <c r="T47" s="8" t="str">
        <f>T46</f>
        <v>SFG-FRBNPK-ET-CVR-72X69X10</v>
      </c>
      <c r="U47" s="7" t="b">
        <f>T47=N47</f>
        <v>1</v>
      </c>
      <c r="V47" s="7" t="b">
        <f>S47=W47</f>
        <v>1</v>
      </c>
      <c r="W47" s="8" t="str">
        <f>W46</f>
        <v>Restonic Hotel Motel ET Cover 72X69X10</v>
      </c>
      <c r="X47" s="7" t="s">
        <v>34</v>
      </c>
      <c r="Y47" s="7" t="s">
        <v>35</v>
      </c>
      <c r="Z47" s="7" t="s">
        <v>36</v>
      </c>
      <c r="AA47" s="7" t="s">
        <v>37</v>
      </c>
      <c r="AB47" s="13">
        <v>1</v>
      </c>
      <c r="AC47" s="7" t="s">
        <v>38</v>
      </c>
      <c r="AD47" s="7" t="s">
        <v>39</v>
      </c>
      <c r="AE47" s="6">
        <v>40</v>
      </c>
      <c r="AF47" s="7" t="s">
        <v>40</v>
      </c>
      <c r="AG47" s="8" t="s">
        <v>18728</v>
      </c>
      <c r="AH47" s="8" t="s">
        <v>31845</v>
      </c>
      <c r="AI47" s="8" t="s">
        <v>43</v>
      </c>
      <c r="AJ47" s="17">
        <f>P47</f>
        <v>7.2389999999999999</v>
      </c>
      <c r="AK47" s="7" t="s">
        <v>39</v>
      </c>
      <c r="AL47" s="7" t="s">
        <v>27</v>
      </c>
      <c r="AM47" s="50" t="s">
        <v>45</v>
      </c>
      <c r="AN47" s="56">
        <f>AJ47</f>
        <v>7.2389999999999999</v>
      </c>
      <c r="AO47" s="55">
        <f>VLOOKUP(AG47,'SFG-rate rm - feb-24'!A:B,2,0)</f>
        <v>19.605380269999998</v>
      </c>
      <c r="AP47" s="55">
        <f>AO47*AN47</f>
        <v>141.92334777452999</v>
      </c>
      <c r="AQ47" s="62"/>
      <c r="AR47" s="63"/>
      <c r="AS47" s="21">
        <f>AS46</f>
        <v>178</v>
      </c>
      <c r="AT47" s="64"/>
      <c r="AU47" s="60"/>
      <c r="AV47" s="60"/>
      <c r="AW47" s="60"/>
      <c r="AX47" s="60"/>
      <c r="AY47" s="60"/>
      <c r="AZ47" s="61"/>
      <c r="BA47" s="61"/>
    </row>
    <row r="48" spans="1:53">
      <c r="A48" s="6">
        <v>5</v>
      </c>
      <c r="B48" s="19">
        <f t="shared" ref="B48:C48" si="120">B47</f>
        <v>8</v>
      </c>
      <c r="C48" s="19" t="str">
        <f t="shared" si="120"/>
        <v>ET-COVER</v>
      </c>
      <c r="D48" s="19" t="str">
        <f>MID(E48,9,2)</f>
        <v>PT</v>
      </c>
      <c r="E48" s="20" t="str">
        <f t="shared" ref="E48:M48" si="121">E47</f>
        <v>RTHTMTBNPT72X69X10</v>
      </c>
      <c r="F48" s="15" t="str">
        <f t="shared" si="121"/>
        <v>RTHTMTBNPT</v>
      </c>
      <c r="G48" s="15" t="str">
        <f t="shared" si="121"/>
        <v>72X69X10</v>
      </c>
      <c r="H48" s="15" t="str">
        <f t="shared" si="121"/>
        <v>72X69X10</v>
      </c>
      <c r="I48" s="16">
        <f t="shared" si="121"/>
        <v>3</v>
      </c>
      <c r="J48" s="16">
        <f t="shared" si="121"/>
        <v>6</v>
      </c>
      <c r="K48" s="16" t="str">
        <f t="shared" si="121"/>
        <v>72</v>
      </c>
      <c r="L48" s="16" t="str">
        <f t="shared" si="121"/>
        <v>69</v>
      </c>
      <c r="M48" s="16" t="str">
        <f t="shared" si="121"/>
        <v>10</v>
      </c>
      <c r="N48" s="11" t="str">
        <f t="shared" si="113"/>
        <v>SFG-FRBNPK-ET-CVR-72X69X10</v>
      </c>
      <c r="O48" s="7"/>
      <c r="P48" s="7">
        <v>10</v>
      </c>
      <c r="Q48" s="7" t="b">
        <f>P48=AJ48</f>
        <v>1</v>
      </c>
      <c r="R48" s="7"/>
      <c r="S48" s="8" t="str">
        <f t="shared" si="114"/>
        <v>Restonic Hotel Motel ET Cover 72X69X10</v>
      </c>
      <c r="T48" s="8" t="str">
        <f>T47</f>
        <v>SFG-FRBNPK-ET-CVR-72X69X10</v>
      </c>
      <c r="U48" s="7" t="b">
        <f>T48=N48</f>
        <v>1</v>
      </c>
      <c r="V48" s="7" t="b">
        <f>S48=W48</f>
        <v>1</v>
      </c>
      <c r="W48" s="8" t="str">
        <f>W47</f>
        <v>Restonic Hotel Motel ET Cover 72X69X10</v>
      </c>
      <c r="X48" s="7" t="s">
        <v>34</v>
      </c>
      <c r="Y48" s="7" t="s">
        <v>35</v>
      </c>
      <c r="Z48" s="7" t="s">
        <v>36</v>
      </c>
      <c r="AA48" s="7" t="s">
        <v>37</v>
      </c>
      <c r="AB48" s="13">
        <v>1</v>
      </c>
      <c r="AC48" s="7" t="s">
        <v>38</v>
      </c>
      <c r="AD48" s="7" t="s">
        <v>39</v>
      </c>
      <c r="AE48" s="6">
        <v>50</v>
      </c>
      <c r="AF48" s="7" t="s">
        <v>40</v>
      </c>
      <c r="AG48" s="8" t="s">
        <v>744</v>
      </c>
      <c r="AH48" s="8" t="s">
        <v>745</v>
      </c>
      <c r="AI48" s="8" t="s">
        <v>43</v>
      </c>
      <c r="AJ48" s="17">
        <f>P48</f>
        <v>10</v>
      </c>
      <c r="AK48" s="7" t="s">
        <v>44</v>
      </c>
      <c r="AL48" s="7" t="s">
        <v>27</v>
      </c>
      <c r="AM48" s="50" t="s">
        <v>45</v>
      </c>
      <c r="AN48" s="54">
        <f>AJ48/5000</f>
        <v>2E-3</v>
      </c>
      <c r="AO48" s="55">
        <f>VLOOKUP(AG48,'RM-cost - feb-24'!B:P,15,0)</f>
        <v>58</v>
      </c>
      <c r="AP48" s="55">
        <f>AO48*AN48</f>
        <v>0.11600000000000001</v>
      </c>
      <c r="AQ48" s="62"/>
      <c r="AR48" s="63"/>
      <c r="AS48" s="21">
        <f>AS47</f>
        <v>178</v>
      </c>
      <c r="AT48" s="64"/>
      <c r="AU48" s="60"/>
      <c r="AV48" s="60"/>
      <c r="AW48" s="60"/>
      <c r="AX48" s="60"/>
      <c r="AY48" s="60"/>
      <c r="AZ48" s="61"/>
      <c r="BA48" s="61"/>
    </row>
    <row r="50" spans="1:53">
      <c r="A50" s="6">
        <v>1</v>
      </c>
      <c r="B50" s="19">
        <v>9</v>
      </c>
      <c r="C50" s="19" t="s">
        <v>31528</v>
      </c>
      <c r="D50" s="19" t="str">
        <f>MID(E50,9,2)</f>
        <v>PT</v>
      </c>
      <c r="E50" s="48" t="s">
        <v>31854</v>
      </c>
      <c r="F50" s="9" t="str">
        <f>LEFT(E50,MIN(FIND({0,1,2,3,4,5,6,7,8,9},E50&amp;"0123456789"))-1)</f>
        <v>RTHTMTBNPT</v>
      </c>
      <c r="G50" s="9" t="str">
        <f>SUBSTITUTE(E50,F50,"")</f>
        <v>75X33X10</v>
      </c>
      <c r="H50" s="9" t="str">
        <f>IFERROR(LEFT(G50,FIND("-",G50)-1),G50)</f>
        <v>75X33X10</v>
      </c>
      <c r="I50" s="10">
        <f>SEARCH("X",H50)</f>
        <v>3</v>
      </c>
      <c r="J50" s="10">
        <f>SEARCH("X",H50,I50+1)</f>
        <v>6</v>
      </c>
      <c r="K50" s="10" t="str">
        <f>LEFT(G50,SEARCH("x",G50)-1)</f>
        <v>75</v>
      </c>
      <c r="L50" s="10" t="str">
        <f>MID(H50,I50+1,J50-I50-1)</f>
        <v>33</v>
      </c>
      <c r="M50" s="10" t="str">
        <f>MID(H50,J50+1,20)</f>
        <v>10</v>
      </c>
      <c r="N50" s="11" t="str">
        <f>"SFG-FRBNPK-ET-CVR-"&amp;K50&amp;"X"&amp;L50&amp;"X"&amp;M50</f>
        <v>SFG-FRBNPK-ET-CVR-75X33X10</v>
      </c>
      <c r="O50" s="7"/>
      <c r="P50" s="12">
        <f>ROUND(((((K50+L50+K50+L50)+3)*0.0254)*5.3196),3)</f>
        <v>29.591000000000001</v>
      </c>
      <c r="Q50" s="7">
        <v>0</v>
      </c>
      <c r="R50" s="12">
        <f>P50+Q50</f>
        <v>29.591000000000001</v>
      </c>
      <c r="S50" s="8" t="str">
        <f>"Restonic Hotel Motel ET Cover "&amp;K50&amp;"X"&amp;L50&amp;"X"&amp;M50</f>
        <v>Restonic Hotel Motel ET Cover 75X33X10</v>
      </c>
      <c r="T50" s="8" t="str">
        <f>N50</f>
        <v>SFG-FRBNPK-ET-CVR-75X33X10</v>
      </c>
      <c r="U50" s="7" t="b">
        <f>T50=N50</f>
        <v>1</v>
      </c>
      <c r="V50" s="7" t="b">
        <f>S50=W50</f>
        <v>1</v>
      </c>
      <c r="W50" s="8" t="str">
        <f>S50</f>
        <v>Restonic Hotel Motel ET Cover 75X33X10</v>
      </c>
      <c r="X50" s="7" t="s">
        <v>34</v>
      </c>
      <c r="Y50" s="7" t="s">
        <v>35</v>
      </c>
      <c r="Z50" s="7" t="s">
        <v>36</v>
      </c>
      <c r="AA50" s="7" t="s">
        <v>37</v>
      </c>
      <c r="AB50" s="13">
        <v>1</v>
      </c>
      <c r="AC50" s="7" t="s">
        <v>38</v>
      </c>
      <c r="AD50" s="7" t="s">
        <v>39</v>
      </c>
      <c r="AE50" s="6">
        <v>10</v>
      </c>
      <c r="AF50" s="7" t="s">
        <v>40</v>
      </c>
      <c r="AG50" s="8" t="s">
        <v>41</v>
      </c>
      <c r="AH50" s="8" t="s">
        <v>42</v>
      </c>
      <c r="AI50" s="8" t="s">
        <v>43</v>
      </c>
      <c r="AJ50" s="13">
        <f>R50</f>
        <v>29.591000000000001</v>
      </c>
      <c r="AK50" s="7" t="s">
        <v>44</v>
      </c>
      <c r="AL50" s="7" t="s">
        <v>27</v>
      </c>
      <c r="AM50" s="50" t="s">
        <v>45</v>
      </c>
      <c r="AN50" s="54">
        <f>AJ50/10000</f>
        <v>2.9591000000000001E-3</v>
      </c>
      <c r="AO50" s="55">
        <f>VLOOKUP(AG50,'RM-cost - feb-24'!B:P,15,0)</f>
        <v>231.14230000000001</v>
      </c>
      <c r="AP50" s="55">
        <f>AO50*AN50</f>
        <v>0.68397317993000006</v>
      </c>
      <c r="AQ50" s="62">
        <f>SUM(AP50:AP54)</f>
        <v>128.76540122194001</v>
      </c>
      <c r="AR50" s="62">
        <f>ROUND(AQ50,0)</f>
        <v>129</v>
      </c>
      <c r="AS50" s="21">
        <f>AR50</f>
        <v>129</v>
      </c>
      <c r="AT50" s="64">
        <f>+AS50+AY50</f>
        <v>144.96362099999999</v>
      </c>
      <c r="AU50" s="60">
        <f t="shared" ref="AU50" si="122">+SUM(((AS50*3%*18%)))</f>
        <v>0.69659999999999989</v>
      </c>
      <c r="AV50" s="60">
        <f t="shared" ref="AV50" si="123">+SUM(((AS50*14.33%*53%)))</f>
        <v>9.7974210000000017</v>
      </c>
      <c r="AW50" s="60">
        <f t="shared" ref="AW50" si="124">+SUM(((AS50*5.92%*53%)))</f>
        <v>4.047504</v>
      </c>
      <c r="AX50" s="60">
        <f t="shared" ref="AX50" si="125">+SUM(((AS50*2.08%*53%)))</f>
        <v>1.422096</v>
      </c>
      <c r="AY50" s="60">
        <f>SUM(AU50:AX54)</f>
        <v>15.963621000000002</v>
      </c>
      <c r="AZ50" s="61">
        <f>ROUNDUP(AT50,0)</f>
        <v>145</v>
      </c>
      <c r="BA50" s="61">
        <f>AZ50</f>
        <v>145</v>
      </c>
    </row>
    <row r="51" spans="1:53">
      <c r="A51" s="6">
        <v>2</v>
      </c>
      <c r="B51" s="19">
        <f t="shared" ref="B51:C51" si="126">B50</f>
        <v>9</v>
      </c>
      <c r="C51" s="19" t="str">
        <f t="shared" si="126"/>
        <v>ET-COVER</v>
      </c>
      <c r="D51" s="19" t="str">
        <f>MID(E51,9,2)</f>
        <v>PT</v>
      </c>
      <c r="E51" s="20" t="str">
        <f t="shared" ref="E51:M51" si="127">E50</f>
        <v>RTHTMTBNPT75X33X10</v>
      </c>
      <c r="F51" s="15" t="str">
        <f t="shared" si="127"/>
        <v>RTHTMTBNPT</v>
      </c>
      <c r="G51" s="15" t="str">
        <f t="shared" si="127"/>
        <v>75X33X10</v>
      </c>
      <c r="H51" s="15" t="str">
        <f t="shared" si="127"/>
        <v>75X33X10</v>
      </c>
      <c r="I51" s="16">
        <f t="shared" si="127"/>
        <v>3</v>
      </c>
      <c r="J51" s="16">
        <f t="shared" si="127"/>
        <v>6</v>
      </c>
      <c r="K51" s="16" t="str">
        <f t="shared" si="127"/>
        <v>75</v>
      </c>
      <c r="L51" s="16" t="str">
        <f t="shared" si="127"/>
        <v>33</v>
      </c>
      <c r="M51" s="16" t="str">
        <f t="shared" si="127"/>
        <v>10</v>
      </c>
      <c r="N51" s="11" t="str">
        <f t="shared" ref="N51:N54" si="128">"SFG-FRBNPK-ET-CVR-"&amp;K51&amp;"X"&amp;L51&amp;"X"&amp;M51</f>
        <v>SFG-FRBNPK-ET-CVR-75X33X10</v>
      </c>
      <c r="O51" s="12">
        <f>K51*L51/144</f>
        <v>17.1875</v>
      </c>
      <c r="P51" s="12">
        <f>ROUNDUP((((K51*L51/144)*0.003)),3)</f>
        <v>5.1999999999999998E-2</v>
      </c>
      <c r="Q51" s="7"/>
      <c r="R51" s="7"/>
      <c r="S51" s="8" t="str">
        <f t="shared" ref="S51:S54" si="129">"Restonic Hotel Motel ET Cover "&amp;K51&amp;"X"&amp;L51&amp;"X"&amp;M51</f>
        <v>Restonic Hotel Motel ET Cover 75X33X10</v>
      </c>
      <c r="T51" s="8" t="str">
        <f>T50</f>
        <v>SFG-FRBNPK-ET-CVR-75X33X10</v>
      </c>
      <c r="U51" s="7" t="b">
        <f>T51=N51</f>
        <v>1</v>
      </c>
      <c r="V51" s="7" t="b">
        <f t="shared" ref="V51" si="130">S51=W51</f>
        <v>1</v>
      </c>
      <c r="W51" s="8" t="str">
        <f>W50</f>
        <v>Restonic Hotel Motel ET Cover 75X33X10</v>
      </c>
      <c r="X51" s="7" t="s">
        <v>34</v>
      </c>
      <c r="Y51" s="7" t="s">
        <v>35</v>
      </c>
      <c r="Z51" s="7" t="s">
        <v>36</v>
      </c>
      <c r="AA51" s="7" t="s">
        <v>37</v>
      </c>
      <c r="AB51" s="13">
        <v>1</v>
      </c>
      <c r="AC51" s="7" t="s">
        <v>38</v>
      </c>
      <c r="AD51" s="7" t="s">
        <v>39</v>
      </c>
      <c r="AE51" s="6">
        <v>20</v>
      </c>
      <c r="AF51" s="7" t="s">
        <v>40</v>
      </c>
      <c r="AG51" s="40" t="s">
        <v>650</v>
      </c>
      <c r="AH51" s="8" t="s">
        <v>31844</v>
      </c>
      <c r="AI51" s="40" t="s">
        <v>48</v>
      </c>
      <c r="AJ51" s="43">
        <v>5.3999999999999999E-2</v>
      </c>
      <c r="AK51" s="7" t="s">
        <v>44</v>
      </c>
      <c r="AL51" s="7" t="s">
        <v>27</v>
      </c>
      <c r="AM51" s="50" t="s">
        <v>45</v>
      </c>
      <c r="AN51" s="56">
        <f>AJ51</f>
        <v>5.3999999999999999E-2</v>
      </c>
      <c r="AO51" s="55">
        <f>VLOOKUP(AG51,'RM-cost - feb-24'!B:P,15,0)</f>
        <v>113.786</v>
      </c>
      <c r="AP51" s="55">
        <f>AO51*AN51</f>
        <v>6.144444</v>
      </c>
      <c r="AQ51" s="62"/>
      <c r="AR51" s="63"/>
      <c r="AS51" s="21">
        <f>AS50</f>
        <v>129</v>
      </c>
      <c r="AT51" s="64"/>
      <c r="AU51" s="60"/>
      <c r="AV51" s="60"/>
      <c r="AW51" s="60"/>
      <c r="AX51" s="60"/>
      <c r="AY51" s="60"/>
      <c r="AZ51" s="61"/>
      <c r="BA51" s="61"/>
    </row>
    <row r="52" spans="1:53">
      <c r="A52" s="6">
        <v>3</v>
      </c>
      <c r="B52" s="19">
        <f t="shared" ref="B52:C52" si="131">B51</f>
        <v>9</v>
      </c>
      <c r="C52" s="19" t="str">
        <f t="shared" si="131"/>
        <v>ET-COVER</v>
      </c>
      <c r="D52" s="19" t="str">
        <f>MID(E52,9,2)</f>
        <v>PT</v>
      </c>
      <c r="E52" s="20" t="str">
        <f t="shared" ref="E52:M52" si="132">E51</f>
        <v>RTHTMTBNPT75X33X10</v>
      </c>
      <c r="F52" s="15" t="str">
        <f t="shared" si="132"/>
        <v>RTHTMTBNPT</v>
      </c>
      <c r="G52" s="15" t="str">
        <f t="shared" si="132"/>
        <v>75X33X10</v>
      </c>
      <c r="H52" s="15" t="str">
        <f t="shared" si="132"/>
        <v>75X33X10</v>
      </c>
      <c r="I52" s="16">
        <f t="shared" si="132"/>
        <v>3</v>
      </c>
      <c r="J52" s="16">
        <f t="shared" si="132"/>
        <v>6</v>
      </c>
      <c r="K52" s="16" t="str">
        <f t="shared" si="132"/>
        <v>75</v>
      </c>
      <c r="L52" s="16" t="str">
        <f t="shared" si="132"/>
        <v>33</v>
      </c>
      <c r="M52" s="16" t="str">
        <f t="shared" si="132"/>
        <v>10</v>
      </c>
      <c r="N52" s="11" t="str">
        <f t="shared" si="128"/>
        <v>SFG-FRBNPK-ET-CVR-75X33X10</v>
      </c>
      <c r="O52" s="7"/>
      <c r="P52" s="12">
        <f>ROUNDUP((((K52*L52/144)*0.00692)),3)</f>
        <v>0.11899999999999999</v>
      </c>
      <c r="Q52" s="7" t="b">
        <f>P52=AJ52</f>
        <v>0</v>
      </c>
      <c r="R52" s="7"/>
      <c r="S52" s="8" t="str">
        <f t="shared" si="129"/>
        <v>Restonic Hotel Motel ET Cover 75X33X10</v>
      </c>
      <c r="T52" s="8" t="str">
        <f>T51</f>
        <v>SFG-FRBNPK-ET-CVR-75X33X10</v>
      </c>
      <c r="U52" s="7" t="b">
        <f>T52=N52</f>
        <v>1</v>
      </c>
      <c r="V52" s="7" t="b">
        <f>S52=W52</f>
        <v>1</v>
      </c>
      <c r="W52" s="8" t="str">
        <f>W51</f>
        <v>Restonic Hotel Motel ET Cover 75X33X10</v>
      </c>
      <c r="X52" s="7" t="s">
        <v>34</v>
      </c>
      <c r="Y52" s="7" t="s">
        <v>35</v>
      </c>
      <c r="Z52" s="7" t="s">
        <v>36</v>
      </c>
      <c r="AA52" s="7" t="s">
        <v>37</v>
      </c>
      <c r="AB52" s="13">
        <v>1</v>
      </c>
      <c r="AC52" s="7" t="s">
        <v>38</v>
      </c>
      <c r="AD52" s="7" t="s">
        <v>39</v>
      </c>
      <c r="AE52" s="6">
        <v>30</v>
      </c>
      <c r="AF52" s="7" t="s">
        <v>40</v>
      </c>
      <c r="AG52" s="40" t="s">
        <v>46</v>
      </c>
      <c r="AH52" s="8" t="s">
        <v>47</v>
      </c>
      <c r="AI52" s="40" t="s">
        <v>48</v>
      </c>
      <c r="AJ52" s="36">
        <v>0.113</v>
      </c>
      <c r="AK52" s="7" t="s">
        <v>44</v>
      </c>
      <c r="AL52" s="7" t="s">
        <v>27</v>
      </c>
      <c r="AM52" s="50" t="s">
        <v>45</v>
      </c>
      <c r="AN52" s="56">
        <f>AJ52</f>
        <v>0.113</v>
      </c>
      <c r="AO52" s="55">
        <f>VLOOKUP(AG52,'RM-cost - feb-24'!B:P,15,0)</f>
        <v>112.88720000000001</v>
      </c>
      <c r="AP52" s="55">
        <f>AO52*AN52</f>
        <v>12.756253600000001</v>
      </c>
      <c r="AQ52" s="62"/>
      <c r="AR52" s="63"/>
      <c r="AS52" s="21">
        <f>AS51</f>
        <v>129</v>
      </c>
      <c r="AT52" s="64"/>
      <c r="AU52" s="60"/>
      <c r="AV52" s="60"/>
      <c r="AW52" s="60"/>
      <c r="AX52" s="60"/>
      <c r="AY52" s="60"/>
      <c r="AZ52" s="61"/>
      <c r="BA52" s="61"/>
    </row>
    <row r="53" spans="1:53">
      <c r="A53" s="6">
        <v>4</v>
      </c>
      <c r="B53" s="19">
        <f t="shared" ref="B53:C53" si="133">B52</f>
        <v>9</v>
      </c>
      <c r="C53" s="19" t="str">
        <f t="shared" si="133"/>
        <v>ET-COVER</v>
      </c>
      <c r="D53" s="19" t="str">
        <f>MID(E53,9,2)</f>
        <v>PT</v>
      </c>
      <c r="E53" s="20" t="str">
        <f t="shared" ref="E53:M53" si="134">E52</f>
        <v>RTHTMTBNPT75X33X10</v>
      </c>
      <c r="F53" s="15" t="str">
        <f t="shared" si="134"/>
        <v>RTHTMTBNPT</v>
      </c>
      <c r="G53" s="15" t="str">
        <f t="shared" si="134"/>
        <v>75X33X10</v>
      </c>
      <c r="H53" s="15" t="str">
        <f t="shared" si="134"/>
        <v>75X33X10</v>
      </c>
      <c r="I53" s="16">
        <f t="shared" si="134"/>
        <v>3</v>
      </c>
      <c r="J53" s="16">
        <f t="shared" si="134"/>
        <v>6</v>
      </c>
      <c r="K53" s="16" t="str">
        <f t="shared" si="134"/>
        <v>75</v>
      </c>
      <c r="L53" s="16" t="str">
        <f t="shared" si="134"/>
        <v>33</v>
      </c>
      <c r="M53" s="16" t="str">
        <f t="shared" si="134"/>
        <v>10</v>
      </c>
      <c r="N53" s="11" t="str">
        <f t="shared" si="128"/>
        <v>SFG-FRBNPK-ET-CVR-75X33X10</v>
      </c>
      <c r="O53" s="7"/>
      <c r="P53" s="7">
        <f>ROUND(((((K53+L53+K53+L53)+3))*0.0254),3)</f>
        <v>5.5629999999999997</v>
      </c>
      <c r="Q53" s="7" t="b">
        <f>P53=AJ53</f>
        <v>1</v>
      </c>
      <c r="R53" s="7"/>
      <c r="S53" s="8" t="str">
        <f t="shared" si="129"/>
        <v>Restonic Hotel Motel ET Cover 75X33X10</v>
      </c>
      <c r="T53" s="8" t="str">
        <f>T52</f>
        <v>SFG-FRBNPK-ET-CVR-75X33X10</v>
      </c>
      <c r="U53" s="7" t="b">
        <f>T53=N53</f>
        <v>1</v>
      </c>
      <c r="V53" s="7" t="b">
        <f>S53=W53</f>
        <v>1</v>
      </c>
      <c r="W53" s="8" t="str">
        <f>W52</f>
        <v>Restonic Hotel Motel ET Cover 75X33X10</v>
      </c>
      <c r="X53" s="7" t="s">
        <v>34</v>
      </c>
      <c r="Y53" s="7" t="s">
        <v>35</v>
      </c>
      <c r="Z53" s="7" t="s">
        <v>36</v>
      </c>
      <c r="AA53" s="7" t="s">
        <v>37</v>
      </c>
      <c r="AB53" s="13">
        <v>1</v>
      </c>
      <c r="AC53" s="7" t="s">
        <v>38</v>
      </c>
      <c r="AD53" s="7" t="s">
        <v>39</v>
      </c>
      <c r="AE53" s="6">
        <v>40</v>
      </c>
      <c r="AF53" s="7" t="s">
        <v>40</v>
      </c>
      <c r="AG53" s="8" t="s">
        <v>18728</v>
      </c>
      <c r="AH53" s="8" t="s">
        <v>31845</v>
      </c>
      <c r="AI53" s="8" t="s">
        <v>43</v>
      </c>
      <c r="AJ53" s="17">
        <f>P53</f>
        <v>5.5629999999999997</v>
      </c>
      <c r="AK53" s="7" t="s">
        <v>39</v>
      </c>
      <c r="AL53" s="7" t="s">
        <v>27</v>
      </c>
      <c r="AM53" s="50" t="s">
        <v>45</v>
      </c>
      <c r="AN53" s="56">
        <f>AJ53</f>
        <v>5.5629999999999997</v>
      </c>
      <c r="AO53" s="55">
        <f>VLOOKUP(AG53,'SFG-rate rm - feb-24'!A:B,2,0)</f>
        <v>19.605380269999998</v>
      </c>
      <c r="AP53" s="55">
        <f>AO53*AN53</f>
        <v>109.06473044200999</v>
      </c>
      <c r="AQ53" s="62"/>
      <c r="AR53" s="63"/>
      <c r="AS53" s="21">
        <f>AS52</f>
        <v>129</v>
      </c>
      <c r="AT53" s="64"/>
      <c r="AU53" s="60"/>
      <c r="AV53" s="60"/>
      <c r="AW53" s="60"/>
      <c r="AX53" s="60"/>
      <c r="AY53" s="60"/>
      <c r="AZ53" s="61"/>
      <c r="BA53" s="61"/>
    </row>
    <row r="54" spans="1:53">
      <c r="A54" s="6">
        <v>5</v>
      </c>
      <c r="B54" s="19">
        <f t="shared" ref="B54:C54" si="135">B53</f>
        <v>9</v>
      </c>
      <c r="C54" s="19" t="str">
        <f t="shared" si="135"/>
        <v>ET-COVER</v>
      </c>
      <c r="D54" s="19" t="str">
        <f>MID(E54,9,2)</f>
        <v>PT</v>
      </c>
      <c r="E54" s="20" t="str">
        <f t="shared" ref="E54:M54" si="136">E53</f>
        <v>RTHTMTBNPT75X33X10</v>
      </c>
      <c r="F54" s="15" t="str">
        <f t="shared" si="136"/>
        <v>RTHTMTBNPT</v>
      </c>
      <c r="G54" s="15" t="str">
        <f t="shared" si="136"/>
        <v>75X33X10</v>
      </c>
      <c r="H54" s="15" t="str">
        <f t="shared" si="136"/>
        <v>75X33X10</v>
      </c>
      <c r="I54" s="16">
        <f t="shared" si="136"/>
        <v>3</v>
      </c>
      <c r="J54" s="16">
        <f t="shared" si="136"/>
        <v>6</v>
      </c>
      <c r="K54" s="16" t="str">
        <f t="shared" si="136"/>
        <v>75</v>
      </c>
      <c r="L54" s="16" t="str">
        <f t="shared" si="136"/>
        <v>33</v>
      </c>
      <c r="M54" s="16" t="str">
        <f t="shared" si="136"/>
        <v>10</v>
      </c>
      <c r="N54" s="11" t="str">
        <f t="shared" si="128"/>
        <v>SFG-FRBNPK-ET-CVR-75X33X10</v>
      </c>
      <c r="O54" s="7"/>
      <c r="P54" s="7">
        <v>10</v>
      </c>
      <c r="Q54" s="7" t="b">
        <f>P54=AJ54</f>
        <v>1</v>
      </c>
      <c r="R54" s="7"/>
      <c r="S54" s="8" t="str">
        <f t="shared" si="129"/>
        <v>Restonic Hotel Motel ET Cover 75X33X10</v>
      </c>
      <c r="T54" s="8" t="str">
        <f>T53</f>
        <v>SFG-FRBNPK-ET-CVR-75X33X10</v>
      </c>
      <c r="U54" s="7" t="b">
        <f>T54=N54</f>
        <v>1</v>
      </c>
      <c r="V54" s="7" t="b">
        <f>S54=W54</f>
        <v>1</v>
      </c>
      <c r="W54" s="8" t="str">
        <f>W53</f>
        <v>Restonic Hotel Motel ET Cover 75X33X10</v>
      </c>
      <c r="X54" s="7" t="s">
        <v>34</v>
      </c>
      <c r="Y54" s="7" t="s">
        <v>35</v>
      </c>
      <c r="Z54" s="7" t="s">
        <v>36</v>
      </c>
      <c r="AA54" s="7" t="s">
        <v>37</v>
      </c>
      <c r="AB54" s="13">
        <v>1</v>
      </c>
      <c r="AC54" s="7" t="s">
        <v>38</v>
      </c>
      <c r="AD54" s="7" t="s">
        <v>39</v>
      </c>
      <c r="AE54" s="6">
        <v>50</v>
      </c>
      <c r="AF54" s="7" t="s">
        <v>40</v>
      </c>
      <c r="AG54" s="8" t="s">
        <v>744</v>
      </c>
      <c r="AH54" s="8" t="s">
        <v>745</v>
      </c>
      <c r="AI54" s="8" t="s">
        <v>43</v>
      </c>
      <c r="AJ54" s="17">
        <f>P54</f>
        <v>10</v>
      </c>
      <c r="AK54" s="7" t="s">
        <v>44</v>
      </c>
      <c r="AL54" s="7" t="s">
        <v>27</v>
      </c>
      <c r="AM54" s="50" t="s">
        <v>45</v>
      </c>
      <c r="AN54" s="54">
        <f>AJ54/5000</f>
        <v>2E-3</v>
      </c>
      <c r="AO54" s="55">
        <f>VLOOKUP(AG54,'RM-cost - feb-24'!B:P,15,0)</f>
        <v>58</v>
      </c>
      <c r="AP54" s="55">
        <f>AO54*AN54</f>
        <v>0.11600000000000001</v>
      </c>
      <c r="AQ54" s="62"/>
      <c r="AR54" s="63"/>
      <c r="AS54" s="21">
        <f>AS53</f>
        <v>129</v>
      </c>
      <c r="AT54" s="64"/>
      <c r="AU54" s="60"/>
      <c r="AV54" s="60"/>
      <c r="AW54" s="60"/>
      <c r="AX54" s="60"/>
      <c r="AY54" s="60"/>
      <c r="AZ54" s="61"/>
      <c r="BA54" s="61"/>
    </row>
    <row r="56" spans="1:53">
      <c r="A56" s="6">
        <v>1</v>
      </c>
      <c r="B56" s="19">
        <v>10</v>
      </c>
      <c r="C56" s="19" t="s">
        <v>31528</v>
      </c>
      <c r="D56" s="19" t="str">
        <f>MID(E56,9,2)</f>
        <v>PT</v>
      </c>
      <c r="E56" s="48" t="s">
        <v>31855</v>
      </c>
      <c r="F56" s="9" t="str">
        <f>LEFT(E56,MIN(FIND({0,1,2,3,4,5,6,7,8,9},E56&amp;"0123456789"))-1)</f>
        <v>RTHTMTBNPT</v>
      </c>
      <c r="G56" s="9" t="str">
        <f>SUBSTITUTE(E56,F56,"")</f>
        <v>75X39X10</v>
      </c>
      <c r="H56" s="9" t="str">
        <f>IFERROR(LEFT(G56,FIND("-",G56)-1),G56)</f>
        <v>75X39X10</v>
      </c>
      <c r="I56" s="10">
        <f>SEARCH("X",H56)</f>
        <v>3</v>
      </c>
      <c r="J56" s="10">
        <f>SEARCH("X",H56,I56+1)</f>
        <v>6</v>
      </c>
      <c r="K56" s="10" t="str">
        <f>LEFT(G56,SEARCH("x",G56)-1)</f>
        <v>75</v>
      </c>
      <c r="L56" s="10" t="str">
        <f>MID(H56,I56+1,J56-I56-1)</f>
        <v>39</v>
      </c>
      <c r="M56" s="10" t="str">
        <f>MID(H56,J56+1,20)</f>
        <v>10</v>
      </c>
      <c r="N56" s="11" t="str">
        <f>"SFG-FRBNPK-ET-CVR-"&amp;K56&amp;"X"&amp;L56&amp;"X"&amp;M56</f>
        <v>SFG-FRBNPK-ET-CVR-75X39X10</v>
      </c>
      <c r="O56" s="7"/>
      <c r="P56" s="12">
        <f>ROUND(((((K56+L56+K56+L56)+3)*0.0254)*5.3196),3)</f>
        <v>31.212</v>
      </c>
      <c r="Q56" s="7">
        <v>0</v>
      </c>
      <c r="R56" s="12">
        <f>P56+Q56</f>
        <v>31.212</v>
      </c>
      <c r="S56" s="8" t="str">
        <f>"Restonic Hotel Motel ET Cover "&amp;K56&amp;"X"&amp;L56&amp;"X"&amp;M56</f>
        <v>Restonic Hotel Motel ET Cover 75X39X10</v>
      </c>
      <c r="T56" s="8" t="str">
        <f>N56</f>
        <v>SFG-FRBNPK-ET-CVR-75X39X10</v>
      </c>
      <c r="U56" s="7" t="b">
        <f>T56=N56</f>
        <v>1</v>
      </c>
      <c r="V56" s="7" t="b">
        <f>S56=W56</f>
        <v>1</v>
      </c>
      <c r="W56" s="8" t="str">
        <f>S56</f>
        <v>Restonic Hotel Motel ET Cover 75X39X10</v>
      </c>
      <c r="X56" s="7" t="s">
        <v>34</v>
      </c>
      <c r="Y56" s="7" t="s">
        <v>35</v>
      </c>
      <c r="Z56" s="7" t="s">
        <v>36</v>
      </c>
      <c r="AA56" s="7" t="s">
        <v>37</v>
      </c>
      <c r="AB56" s="13">
        <v>1</v>
      </c>
      <c r="AC56" s="7" t="s">
        <v>38</v>
      </c>
      <c r="AD56" s="7" t="s">
        <v>39</v>
      </c>
      <c r="AE56" s="6">
        <v>10</v>
      </c>
      <c r="AF56" s="7" t="s">
        <v>40</v>
      </c>
      <c r="AG56" s="8" t="s">
        <v>41</v>
      </c>
      <c r="AH56" s="8" t="s">
        <v>42</v>
      </c>
      <c r="AI56" s="8" t="s">
        <v>43</v>
      </c>
      <c r="AJ56" s="13">
        <f>R56</f>
        <v>31.212</v>
      </c>
      <c r="AK56" s="7" t="s">
        <v>44</v>
      </c>
      <c r="AL56" s="7" t="s">
        <v>27</v>
      </c>
      <c r="AM56" s="50" t="s">
        <v>45</v>
      </c>
      <c r="AN56" s="54">
        <f>AJ56/10000</f>
        <v>3.1212000000000002E-3</v>
      </c>
      <c r="AO56" s="55">
        <f>VLOOKUP(AG56,'RM-cost - feb-24'!B:P,15,0)</f>
        <v>231.14230000000001</v>
      </c>
      <c r="AP56" s="55">
        <f>AO56*AN56</f>
        <v>0.72144134676000005</v>
      </c>
      <c r="AQ56" s="62">
        <f>SUM(AP56:AP60)</f>
        <v>137.36200699085001</v>
      </c>
      <c r="AR56" s="62">
        <f>ROUND(AQ56,0)</f>
        <v>137</v>
      </c>
      <c r="AS56" s="21">
        <f>AR56</f>
        <v>137</v>
      </c>
      <c r="AT56" s="64">
        <f>+AS56+AY56</f>
        <v>153.95361299999999</v>
      </c>
      <c r="AU56" s="60">
        <f t="shared" ref="AU56" si="137">+SUM(((AS56*3%*18%)))</f>
        <v>0.7397999999999999</v>
      </c>
      <c r="AV56" s="60">
        <f t="shared" ref="AV56" si="138">+SUM(((AS56*14.33%*53%)))</f>
        <v>10.405013</v>
      </c>
      <c r="AW56" s="60">
        <f t="shared" ref="AW56" si="139">+SUM(((AS56*5.92%*53%)))</f>
        <v>4.2985120000000006</v>
      </c>
      <c r="AX56" s="60">
        <f t="shared" ref="AX56" si="140">+SUM(((AS56*2.08%*53%)))</f>
        <v>1.5102879999999999</v>
      </c>
      <c r="AY56" s="60">
        <f>SUM(AU56:AX60)</f>
        <v>16.953613000000001</v>
      </c>
      <c r="AZ56" s="61">
        <f>ROUNDUP(AT56,0)</f>
        <v>154</v>
      </c>
      <c r="BA56" s="61">
        <f>AZ56</f>
        <v>154</v>
      </c>
    </row>
    <row r="57" spans="1:53">
      <c r="A57" s="6">
        <v>2</v>
      </c>
      <c r="B57" s="19">
        <f t="shared" ref="B57:C57" si="141">B56</f>
        <v>10</v>
      </c>
      <c r="C57" s="19" t="str">
        <f t="shared" si="141"/>
        <v>ET-COVER</v>
      </c>
      <c r="D57" s="19" t="str">
        <f>MID(E57,9,2)</f>
        <v>PT</v>
      </c>
      <c r="E57" s="20" t="str">
        <f t="shared" ref="E57:M57" si="142">E56</f>
        <v>RTHTMTBNPT75X39X10</v>
      </c>
      <c r="F57" s="15" t="str">
        <f t="shared" si="142"/>
        <v>RTHTMTBNPT</v>
      </c>
      <c r="G57" s="15" t="str">
        <f t="shared" si="142"/>
        <v>75X39X10</v>
      </c>
      <c r="H57" s="15" t="str">
        <f t="shared" si="142"/>
        <v>75X39X10</v>
      </c>
      <c r="I57" s="16">
        <f t="shared" si="142"/>
        <v>3</v>
      </c>
      <c r="J57" s="16">
        <f t="shared" si="142"/>
        <v>6</v>
      </c>
      <c r="K57" s="16" t="str">
        <f t="shared" si="142"/>
        <v>75</v>
      </c>
      <c r="L57" s="16" t="str">
        <f t="shared" si="142"/>
        <v>39</v>
      </c>
      <c r="M57" s="16" t="str">
        <f t="shared" si="142"/>
        <v>10</v>
      </c>
      <c r="N57" s="11" t="str">
        <f t="shared" ref="N57:N60" si="143">"SFG-FRBNPK-ET-CVR-"&amp;K57&amp;"X"&amp;L57&amp;"X"&amp;M57</f>
        <v>SFG-FRBNPK-ET-CVR-75X39X10</v>
      </c>
      <c r="O57" s="12">
        <f>K57*L57/144</f>
        <v>20.3125</v>
      </c>
      <c r="P57" s="12">
        <f>ROUNDUP((((K57*L57/144)*0.003)),3)</f>
        <v>6.0999999999999999E-2</v>
      </c>
      <c r="Q57" s="7"/>
      <c r="R57" s="7"/>
      <c r="S57" s="8" t="str">
        <f t="shared" ref="S57:S60" si="144">"Restonic Hotel Motel ET Cover "&amp;K57&amp;"X"&amp;L57&amp;"X"&amp;M57</f>
        <v>Restonic Hotel Motel ET Cover 75X39X10</v>
      </c>
      <c r="T57" s="8" t="str">
        <f>T56</f>
        <v>SFG-FRBNPK-ET-CVR-75X39X10</v>
      </c>
      <c r="U57" s="7" t="b">
        <f>T57=N57</f>
        <v>1</v>
      </c>
      <c r="V57" s="7" t="b">
        <f t="shared" ref="V57" si="145">S57=W57</f>
        <v>1</v>
      </c>
      <c r="W57" s="8" t="str">
        <f>W56</f>
        <v>Restonic Hotel Motel ET Cover 75X39X10</v>
      </c>
      <c r="X57" s="7" t="s">
        <v>34</v>
      </c>
      <c r="Y57" s="7" t="s">
        <v>35</v>
      </c>
      <c r="Z57" s="7" t="s">
        <v>36</v>
      </c>
      <c r="AA57" s="7" t="s">
        <v>37</v>
      </c>
      <c r="AB57" s="13">
        <v>1</v>
      </c>
      <c r="AC57" s="7" t="s">
        <v>38</v>
      </c>
      <c r="AD57" s="7" t="s">
        <v>39</v>
      </c>
      <c r="AE57" s="6">
        <v>20</v>
      </c>
      <c r="AF57" s="7" t="s">
        <v>40</v>
      </c>
      <c r="AG57" s="40" t="s">
        <v>650</v>
      </c>
      <c r="AH57" s="8" t="s">
        <v>31844</v>
      </c>
      <c r="AI57" s="40" t="s">
        <v>48</v>
      </c>
      <c r="AJ57" s="43">
        <v>5.7000000000000002E-2</v>
      </c>
      <c r="AK57" s="7" t="s">
        <v>44</v>
      </c>
      <c r="AL57" s="7" t="s">
        <v>27</v>
      </c>
      <c r="AM57" s="50" t="s">
        <v>45</v>
      </c>
      <c r="AN57" s="56">
        <f>AJ57</f>
        <v>5.7000000000000002E-2</v>
      </c>
      <c r="AO57" s="55">
        <f>VLOOKUP(AG57,'RM-cost - feb-24'!B:P,15,0)</f>
        <v>113.786</v>
      </c>
      <c r="AP57" s="55">
        <f>AO57*AN57</f>
        <v>6.4858020000000005</v>
      </c>
      <c r="AQ57" s="62"/>
      <c r="AR57" s="63"/>
      <c r="AS57" s="21">
        <f>AS56</f>
        <v>137</v>
      </c>
      <c r="AT57" s="64"/>
      <c r="AU57" s="60"/>
      <c r="AV57" s="60"/>
      <c r="AW57" s="60"/>
      <c r="AX57" s="60"/>
      <c r="AY57" s="60"/>
      <c r="AZ57" s="61"/>
      <c r="BA57" s="61"/>
    </row>
    <row r="58" spans="1:53">
      <c r="A58" s="6">
        <v>3</v>
      </c>
      <c r="B58" s="19">
        <f t="shared" ref="B58:C58" si="146">B57</f>
        <v>10</v>
      </c>
      <c r="C58" s="19" t="str">
        <f t="shared" si="146"/>
        <v>ET-COVER</v>
      </c>
      <c r="D58" s="19" t="str">
        <f>MID(E58,9,2)</f>
        <v>PT</v>
      </c>
      <c r="E58" s="20" t="str">
        <f t="shared" ref="E58:M58" si="147">E57</f>
        <v>RTHTMTBNPT75X39X10</v>
      </c>
      <c r="F58" s="15" t="str">
        <f t="shared" si="147"/>
        <v>RTHTMTBNPT</v>
      </c>
      <c r="G58" s="15" t="str">
        <f t="shared" si="147"/>
        <v>75X39X10</v>
      </c>
      <c r="H58" s="15" t="str">
        <f t="shared" si="147"/>
        <v>75X39X10</v>
      </c>
      <c r="I58" s="16">
        <f t="shared" si="147"/>
        <v>3</v>
      </c>
      <c r="J58" s="16">
        <f t="shared" si="147"/>
        <v>6</v>
      </c>
      <c r="K58" s="16" t="str">
        <f t="shared" si="147"/>
        <v>75</v>
      </c>
      <c r="L58" s="16" t="str">
        <f t="shared" si="147"/>
        <v>39</v>
      </c>
      <c r="M58" s="16" t="str">
        <f t="shared" si="147"/>
        <v>10</v>
      </c>
      <c r="N58" s="11" t="str">
        <f t="shared" si="143"/>
        <v>SFG-FRBNPK-ET-CVR-75X39X10</v>
      </c>
      <c r="O58" s="7"/>
      <c r="P58" s="12">
        <f>ROUNDUP((((K58*L58/144)*0.00692)),3)</f>
        <v>0.14100000000000001</v>
      </c>
      <c r="Q58" s="7" t="b">
        <f>P58=AJ58</f>
        <v>0</v>
      </c>
      <c r="R58" s="7"/>
      <c r="S58" s="8" t="str">
        <f t="shared" si="144"/>
        <v>Restonic Hotel Motel ET Cover 75X39X10</v>
      </c>
      <c r="T58" s="8" t="str">
        <f>T57</f>
        <v>SFG-FRBNPK-ET-CVR-75X39X10</v>
      </c>
      <c r="U58" s="7" t="b">
        <f>T58=N58</f>
        <v>1</v>
      </c>
      <c r="V58" s="7" t="b">
        <f>S58=W58</f>
        <v>1</v>
      </c>
      <c r="W58" s="8" t="str">
        <f>W57</f>
        <v>Restonic Hotel Motel ET Cover 75X39X10</v>
      </c>
      <c r="X58" s="7" t="s">
        <v>34</v>
      </c>
      <c r="Y58" s="7" t="s">
        <v>35</v>
      </c>
      <c r="Z58" s="7" t="s">
        <v>36</v>
      </c>
      <c r="AA58" s="7" t="s">
        <v>37</v>
      </c>
      <c r="AB58" s="13">
        <v>1</v>
      </c>
      <c r="AC58" s="7" t="s">
        <v>38</v>
      </c>
      <c r="AD58" s="7" t="s">
        <v>39</v>
      </c>
      <c r="AE58" s="6">
        <v>30</v>
      </c>
      <c r="AF58" s="7" t="s">
        <v>40</v>
      </c>
      <c r="AG58" s="40" t="s">
        <v>46</v>
      </c>
      <c r="AH58" s="8" t="s">
        <v>47</v>
      </c>
      <c r="AI58" s="40" t="s">
        <v>48</v>
      </c>
      <c r="AJ58" s="36">
        <v>0.13300000000000001</v>
      </c>
      <c r="AK58" s="7" t="s">
        <v>44</v>
      </c>
      <c r="AL58" s="7" t="s">
        <v>27</v>
      </c>
      <c r="AM58" s="50" t="s">
        <v>45</v>
      </c>
      <c r="AN58" s="56">
        <f>AJ58</f>
        <v>0.13300000000000001</v>
      </c>
      <c r="AO58" s="55">
        <f>VLOOKUP(AG58,'RM-cost - feb-24'!B:P,15,0)</f>
        <v>112.88720000000001</v>
      </c>
      <c r="AP58" s="55">
        <f>AO58*AN58</f>
        <v>15.013997600000001</v>
      </c>
      <c r="AQ58" s="62"/>
      <c r="AR58" s="63"/>
      <c r="AS58" s="21">
        <f>AS57</f>
        <v>137</v>
      </c>
      <c r="AT58" s="64"/>
      <c r="AU58" s="60"/>
      <c r="AV58" s="60"/>
      <c r="AW58" s="60"/>
      <c r="AX58" s="60"/>
      <c r="AY58" s="60"/>
      <c r="AZ58" s="61"/>
      <c r="BA58" s="61"/>
    </row>
    <row r="59" spans="1:53">
      <c r="A59" s="6">
        <v>4</v>
      </c>
      <c r="B59" s="19">
        <f t="shared" ref="B59:C59" si="148">B58</f>
        <v>10</v>
      </c>
      <c r="C59" s="19" t="str">
        <f t="shared" si="148"/>
        <v>ET-COVER</v>
      </c>
      <c r="D59" s="19" t="str">
        <f>MID(E59,9,2)</f>
        <v>PT</v>
      </c>
      <c r="E59" s="20" t="str">
        <f t="shared" ref="E59:M59" si="149">E58</f>
        <v>RTHTMTBNPT75X39X10</v>
      </c>
      <c r="F59" s="15" t="str">
        <f t="shared" si="149"/>
        <v>RTHTMTBNPT</v>
      </c>
      <c r="G59" s="15" t="str">
        <f t="shared" si="149"/>
        <v>75X39X10</v>
      </c>
      <c r="H59" s="15" t="str">
        <f t="shared" si="149"/>
        <v>75X39X10</v>
      </c>
      <c r="I59" s="16">
        <f t="shared" si="149"/>
        <v>3</v>
      </c>
      <c r="J59" s="16">
        <f t="shared" si="149"/>
        <v>6</v>
      </c>
      <c r="K59" s="16" t="str">
        <f t="shared" si="149"/>
        <v>75</v>
      </c>
      <c r="L59" s="16" t="str">
        <f t="shared" si="149"/>
        <v>39</v>
      </c>
      <c r="M59" s="16" t="str">
        <f t="shared" si="149"/>
        <v>10</v>
      </c>
      <c r="N59" s="11" t="str">
        <f t="shared" si="143"/>
        <v>SFG-FRBNPK-ET-CVR-75X39X10</v>
      </c>
      <c r="O59" s="7"/>
      <c r="P59" s="7">
        <f>ROUND(((((K59+L59+K59+L59)+3))*0.0254),3)</f>
        <v>5.867</v>
      </c>
      <c r="Q59" s="7" t="b">
        <f>P59=AJ59</f>
        <v>1</v>
      </c>
      <c r="R59" s="7"/>
      <c r="S59" s="8" t="str">
        <f t="shared" si="144"/>
        <v>Restonic Hotel Motel ET Cover 75X39X10</v>
      </c>
      <c r="T59" s="8" t="str">
        <f>T58</f>
        <v>SFG-FRBNPK-ET-CVR-75X39X10</v>
      </c>
      <c r="U59" s="7" t="b">
        <f>T59=N59</f>
        <v>1</v>
      </c>
      <c r="V59" s="7" t="b">
        <f>S59=W59</f>
        <v>1</v>
      </c>
      <c r="W59" s="8" t="str">
        <f>W58</f>
        <v>Restonic Hotel Motel ET Cover 75X39X10</v>
      </c>
      <c r="X59" s="7" t="s">
        <v>34</v>
      </c>
      <c r="Y59" s="7" t="s">
        <v>35</v>
      </c>
      <c r="Z59" s="7" t="s">
        <v>36</v>
      </c>
      <c r="AA59" s="7" t="s">
        <v>37</v>
      </c>
      <c r="AB59" s="13">
        <v>1</v>
      </c>
      <c r="AC59" s="7" t="s">
        <v>38</v>
      </c>
      <c r="AD59" s="7" t="s">
        <v>39</v>
      </c>
      <c r="AE59" s="6">
        <v>40</v>
      </c>
      <c r="AF59" s="7" t="s">
        <v>40</v>
      </c>
      <c r="AG59" s="8" t="s">
        <v>18728</v>
      </c>
      <c r="AH59" s="8" t="s">
        <v>31845</v>
      </c>
      <c r="AI59" s="8" t="s">
        <v>43</v>
      </c>
      <c r="AJ59" s="17">
        <f>P59</f>
        <v>5.867</v>
      </c>
      <c r="AK59" s="7" t="s">
        <v>39</v>
      </c>
      <c r="AL59" s="7" t="s">
        <v>27</v>
      </c>
      <c r="AM59" s="50" t="s">
        <v>45</v>
      </c>
      <c r="AN59" s="56">
        <f>AJ59</f>
        <v>5.867</v>
      </c>
      <c r="AO59" s="55">
        <f>VLOOKUP(AG59,'SFG-rate rm - feb-24'!A:B,2,0)</f>
        <v>19.605380269999998</v>
      </c>
      <c r="AP59" s="55">
        <f>AO59*AN59</f>
        <v>115.02476604408999</v>
      </c>
      <c r="AQ59" s="62"/>
      <c r="AR59" s="63"/>
      <c r="AS59" s="21">
        <f>AS58</f>
        <v>137</v>
      </c>
      <c r="AT59" s="64"/>
      <c r="AU59" s="60"/>
      <c r="AV59" s="60"/>
      <c r="AW59" s="60"/>
      <c r="AX59" s="60"/>
      <c r="AY59" s="60"/>
      <c r="AZ59" s="61"/>
      <c r="BA59" s="61"/>
    </row>
    <row r="60" spans="1:53">
      <c r="A60" s="6">
        <v>5</v>
      </c>
      <c r="B60" s="19">
        <f t="shared" ref="B60:C60" si="150">B59</f>
        <v>10</v>
      </c>
      <c r="C60" s="19" t="str">
        <f t="shared" si="150"/>
        <v>ET-COVER</v>
      </c>
      <c r="D60" s="19" t="str">
        <f>MID(E60,9,2)</f>
        <v>PT</v>
      </c>
      <c r="E60" s="20" t="str">
        <f t="shared" ref="E60:M60" si="151">E59</f>
        <v>RTHTMTBNPT75X39X10</v>
      </c>
      <c r="F60" s="15" t="str">
        <f t="shared" si="151"/>
        <v>RTHTMTBNPT</v>
      </c>
      <c r="G60" s="15" t="str">
        <f t="shared" si="151"/>
        <v>75X39X10</v>
      </c>
      <c r="H60" s="15" t="str">
        <f t="shared" si="151"/>
        <v>75X39X10</v>
      </c>
      <c r="I60" s="16">
        <f t="shared" si="151"/>
        <v>3</v>
      </c>
      <c r="J60" s="16">
        <f t="shared" si="151"/>
        <v>6</v>
      </c>
      <c r="K60" s="16" t="str">
        <f t="shared" si="151"/>
        <v>75</v>
      </c>
      <c r="L60" s="16" t="str">
        <f t="shared" si="151"/>
        <v>39</v>
      </c>
      <c r="M60" s="16" t="str">
        <f t="shared" si="151"/>
        <v>10</v>
      </c>
      <c r="N60" s="11" t="str">
        <f t="shared" si="143"/>
        <v>SFG-FRBNPK-ET-CVR-75X39X10</v>
      </c>
      <c r="O60" s="7"/>
      <c r="P60" s="7">
        <v>10</v>
      </c>
      <c r="Q60" s="7" t="b">
        <f>P60=AJ60</f>
        <v>1</v>
      </c>
      <c r="R60" s="7"/>
      <c r="S60" s="8" t="str">
        <f t="shared" si="144"/>
        <v>Restonic Hotel Motel ET Cover 75X39X10</v>
      </c>
      <c r="T60" s="8" t="str">
        <f>T59</f>
        <v>SFG-FRBNPK-ET-CVR-75X39X10</v>
      </c>
      <c r="U60" s="7" t="b">
        <f>T60=N60</f>
        <v>1</v>
      </c>
      <c r="V60" s="7" t="b">
        <f>S60=W60</f>
        <v>1</v>
      </c>
      <c r="W60" s="8" t="str">
        <f>W59</f>
        <v>Restonic Hotel Motel ET Cover 75X39X10</v>
      </c>
      <c r="X60" s="7" t="s">
        <v>34</v>
      </c>
      <c r="Y60" s="7" t="s">
        <v>35</v>
      </c>
      <c r="Z60" s="7" t="s">
        <v>36</v>
      </c>
      <c r="AA60" s="7" t="s">
        <v>37</v>
      </c>
      <c r="AB60" s="13">
        <v>1</v>
      </c>
      <c r="AC60" s="7" t="s">
        <v>38</v>
      </c>
      <c r="AD60" s="7" t="s">
        <v>39</v>
      </c>
      <c r="AE60" s="6">
        <v>50</v>
      </c>
      <c r="AF60" s="7" t="s">
        <v>40</v>
      </c>
      <c r="AG60" s="8" t="s">
        <v>744</v>
      </c>
      <c r="AH60" s="8" t="s">
        <v>745</v>
      </c>
      <c r="AI60" s="8" t="s">
        <v>43</v>
      </c>
      <c r="AJ60" s="17">
        <f>P60</f>
        <v>10</v>
      </c>
      <c r="AK60" s="7" t="s">
        <v>44</v>
      </c>
      <c r="AL60" s="7" t="s">
        <v>27</v>
      </c>
      <c r="AM60" s="50" t="s">
        <v>45</v>
      </c>
      <c r="AN60" s="54">
        <f>AJ60/5000</f>
        <v>2E-3</v>
      </c>
      <c r="AO60" s="55">
        <f>VLOOKUP(AG60,'RM-cost - feb-24'!B:P,15,0)</f>
        <v>58</v>
      </c>
      <c r="AP60" s="55">
        <f>AO60*AN60</f>
        <v>0.11600000000000001</v>
      </c>
      <c r="AQ60" s="62"/>
      <c r="AR60" s="63"/>
      <c r="AS60" s="21">
        <f>AS59</f>
        <v>137</v>
      </c>
      <c r="AT60" s="64"/>
      <c r="AU60" s="60"/>
      <c r="AV60" s="60"/>
      <c r="AW60" s="60"/>
      <c r="AX60" s="60"/>
      <c r="AY60" s="60"/>
      <c r="AZ60" s="61"/>
      <c r="BA60" s="61"/>
    </row>
    <row r="62" spans="1:53">
      <c r="A62" s="6">
        <v>1</v>
      </c>
      <c r="B62" s="19">
        <v>11</v>
      </c>
      <c r="C62" s="19" t="s">
        <v>31528</v>
      </c>
      <c r="D62" s="19" t="str">
        <f>MID(E62,9,2)</f>
        <v>PT</v>
      </c>
      <c r="E62" s="48" t="s">
        <v>31856</v>
      </c>
      <c r="F62" s="9" t="str">
        <f>LEFT(E62,MIN(FIND({0,1,2,3,4,5,6,7,8,9},E62&amp;"0123456789"))-1)</f>
        <v>RTHTMTBNPT</v>
      </c>
      <c r="G62" s="9" t="str">
        <f>SUBSTITUTE(E62,F62,"")</f>
        <v>75X45X10</v>
      </c>
      <c r="H62" s="9" t="str">
        <f>IFERROR(LEFT(G62,FIND("-",G62)-1),G62)</f>
        <v>75X45X10</v>
      </c>
      <c r="I62" s="10">
        <f>SEARCH("X",H62)</f>
        <v>3</v>
      </c>
      <c r="J62" s="10">
        <f>SEARCH("X",H62,I62+1)</f>
        <v>6</v>
      </c>
      <c r="K62" s="10" t="str">
        <f>LEFT(G62,SEARCH("x",G62)-1)</f>
        <v>75</v>
      </c>
      <c r="L62" s="10" t="str">
        <f>MID(H62,I62+1,J62-I62-1)</f>
        <v>45</v>
      </c>
      <c r="M62" s="10" t="str">
        <f>MID(H62,J62+1,20)</f>
        <v>10</v>
      </c>
      <c r="N62" s="11" t="str">
        <f>"SFG-FRBNPK-ET-CVR-"&amp;K62&amp;"X"&amp;L62&amp;"X"&amp;M62</f>
        <v>SFG-FRBNPK-ET-CVR-75X45X10</v>
      </c>
      <c r="O62" s="7"/>
      <c r="P62" s="12">
        <f>ROUND(((((K62+L62+K62+L62)+3)*0.0254)*5.3196),3)</f>
        <v>32.834000000000003</v>
      </c>
      <c r="Q62" s="7">
        <v>0</v>
      </c>
      <c r="R62" s="12">
        <f>P62+Q62</f>
        <v>32.834000000000003</v>
      </c>
      <c r="S62" s="8" t="str">
        <f>"Restonic Hotel Motel ET Cover "&amp;K62&amp;"X"&amp;L62&amp;"X"&amp;M62</f>
        <v>Restonic Hotel Motel ET Cover 75X45X10</v>
      </c>
      <c r="T62" s="8" t="str">
        <f>N62</f>
        <v>SFG-FRBNPK-ET-CVR-75X45X10</v>
      </c>
      <c r="U62" s="7" t="b">
        <f>T62=N62</f>
        <v>1</v>
      </c>
      <c r="V62" s="7" t="b">
        <f>S62=W62</f>
        <v>1</v>
      </c>
      <c r="W62" s="8" t="str">
        <f>S62</f>
        <v>Restonic Hotel Motel ET Cover 75X45X10</v>
      </c>
      <c r="X62" s="7" t="s">
        <v>34</v>
      </c>
      <c r="Y62" s="7" t="s">
        <v>35</v>
      </c>
      <c r="Z62" s="7" t="s">
        <v>36</v>
      </c>
      <c r="AA62" s="7" t="s">
        <v>37</v>
      </c>
      <c r="AB62" s="13">
        <v>1</v>
      </c>
      <c r="AC62" s="7" t="s">
        <v>38</v>
      </c>
      <c r="AD62" s="7" t="s">
        <v>39</v>
      </c>
      <c r="AE62" s="6">
        <v>10</v>
      </c>
      <c r="AF62" s="7" t="s">
        <v>40</v>
      </c>
      <c r="AG62" s="8" t="s">
        <v>41</v>
      </c>
      <c r="AH62" s="8" t="s">
        <v>42</v>
      </c>
      <c r="AI62" s="8" t="s">
        <v>43</v>
      </c>
      <c r="AJ62" s="13">
        <f>R62</f>
        <v>32.834000000000003</v>
      </c>
      <c r="AK62" s="7" t="s">
        <v>44</v>
      </c>
      <c r="AL62" s="7" t="s">
        <v>27</v>
      </c>
      <c r="AM62" s="50" t="s">
        <v>45</v>
      </c>
      <c r="AN62" s="54">
        <f>AJ62/10000</f>
        <v>3.2834000000000001E-3</v>
      </c>
      <c r="AO62" s="55">
        <f>VLOOKUP(AG62,'RM-cost - feb-24'!B:P,15,0)</f>
        <v>231.14230000000001</v>
      </c>
      <c r="AP62" s="55">
        <f>AO62*AN62</f>
        <v>0.75893262782000004</v>
      </c>
      <c r="AQ62" s="62">
        <f>SUM(AP62:AP66)</f>
        <v>146.42979005426</v>
      </c>
      <c r="AR62" s="62">
        <f>ROUND(AQ62,0)</f>
        <v>146</v>
      </c>
      <c r="AS62" s="21">
        <f>AR62</f>
        <v>146</v>
      </c>
      <c r="AT62" s="64">
        <f>+AS62+AY62</f>
        <v>164.06735399999999</v>
      </c>
      <c r="AU62" s="60">
        <f t="shared" ref="AU62" si="152">+SUM(((AS62*3%*18%)))</f>
        <v>0.78839999999999999</v>
      </c>
      <c r="AV62" s="60">
        <f t="shared" ref="AV62" si="153">+SUM(((AS62*14.33%*53%)))</f>
        <v>11.088554</v>
      </c>
      <c r="AW62" s="60">
        <f t="shared" ref="AW62" si="154">+SUM(((AS62*5.92%*53%)))</f>
        <v>4.5808960000000001</v>
      </c>
      <c r="AX62" s="60">
        <f t="shared" ref="AX62" si="155">+SUM(((AS62*2.08%*53%)))</f>
        <v>1.609504</v>
      </c>
      <c r="AY62" s="60">
        <f>SUM(AU62:AX66)</f>
        <v>18.067354000000002</v>
      </c>
      <c r="AZ62" s="61">
        <f>ROUNDUP(AT62,0)</f>
        <v>165</v>
      </c>
      <c r="BA62" s="61">
        <f>AZ62</f>
        <v>165</v>
      </c>
    </row>
    <row r="63" spans="1:53">
      <c r="A63" s="6">
        <v>2</v>
      </c>
      <c r="B63" s="19">
        <f t="shared" ref="B63:C63" si="156">B62</f>
        <v>11</v>
      </c>
      <c r="C63" s="19" t="str">
        <f t="shared" si="156"/>
        <v>ET-COVER</v>
      </c>
      <c r="D63" s="19" t="str">
        <f>MID(E63,9,2)</f>
        <v>PT</v>
      </c>
      <c r="E63" s="20" t="str">
        <f t="shared" ref="E63:M63" si="157">E62</f>
        <v>RTHTMTBNPT75X45X10</v>
      </c>
      <c r="F63" s="15" t="str">
        <f t="shared" si="157"/>
        <v>RTHTMTBNPT</v>
      </c>
      <c r="G63" s="15" t="str">
        <f t="shared" si="157"/>
        <v>75X45X10</v>
      </c>
      <c r="H63" s="15" t="str">
        <f t="shared" si="157"/>
        <v>75X45X10</v>
      </c>
      <c r="I63" s="16">
        <f t="shared" si="157"/>
        <v>3</v>
      </c>
      <c r="J63" s="16">
        <f t="shared" si="157"/>
        <v>6</v>
      </c>
      <c r="K63" s="16" t="str">
        <f t="shared" si="157"/>
        <v>75</v>
      </c>
      <c r="L63" s="16" t="str">
        <f t="shared" si="157"/>
        <v>45</v>
      </c>
      <c r="M63" s="16" t="str">
        <f t="shared" si="157"/>
        <v>10</v>
      </c>
      <c r="N63" s="11" t="str">
        <f t="shared" ref="N63:N66" si="158">"SFG-FRBNPK-ET-CVR-"&amp;K63&amp;"X"&amp;L63&amp;"X"&amp;M63</f>
        <v>SFG-FRBNPK-ET-CVR-75X45X10</v>
      </c>
      <c r="O63" s="12">
        <f>K63*L63/144</f>
        <v>23.4375</v>
      </c>
      <c r="P63" s="12">
        <f>ROUNDUP((((K63*L63/144)*0.003)),3)</f>
        <v>7.1000000000000008E-2</v>
      </c>
      <c r="Q63" s="7"/>
      <c r="R63" s="7"/>
      <c r="S63" s="8" t="str">
        <f t="shared" ref="S63:S66" si="159">"Restonic Hotel Motel ET Cover "&amp;K63&amp;"X"&amp;L63&amp;"X"&amp;M63</f>
        <v>Restonic Hotel Motel ET Cover 75X45X10</v>
      </c>
      <c r="T63" s="8" t="str">
        <f>T62</f>
        <v>SFG-FRBNPK-ET-CVR-75X45X10</v>
      </c>
      <c r="U63" s="7" t="b">
        <f>T63=N63</f>
        <v>1</v>
      </c>
      <c r="V63" s="7" t="b">
        <f t="shared" ref="V63" si="160">S63=W63</f>
        <v>1</v>
      </c>
      <c r="W63" s="8" t="str">
        <f>W62</f>
        <v>Restonic Hotel Motel ET Cover 75X45X10</v>
      </c>
      <c r="X63" s="7" t="s">
        <v>34</v>
      </c>
      <c r="Y63" s="7" t="s">
        <v>35</v>
      </c>
      <c r="Z63" s="7" t="s">
        <v>36</v>
      </c>
      <c r="AA63" s="7" t="s">
        <v>37</v>
      </c>
      <c r="AB63" s="13">
        <v>1</v>
      </c>
      <c r="AC63" s="7" t="s">
        <v>38</v>
      </c>
      <c r="AD63" s="7" t="s">
        <v>39</v>
      </c>
      <c r="AE63" s="6">
        <v>20</v>
      </c>
      <c r="AF63" s="7" t="s">
        <v>40</v>
      </c>
      <c r="AG63" s="40" t="s">
        <v>650</v>
      </c>
      <c r="AH63" s="8" t="s">
        <v>31844</v>
      </c>
      <c r="AI63" s="40" t="s">
        <v>48</v>
      </c>
      <c r="AJ63" s="43">
        <v>0.06</v>
      </c>
      <c r="AK63" s="7" t="s">
        <v>44</v>
      </c>
      <c r="AL63" s="7" t="s">
        <v>27</v>
      </c>
      <c r="AM63" s="50" t="s">
        <v>45</v>
      </c>
      <c r="AN63" s="56">
        <f>AJ63</f>
        <v>0.06</v>
      </c>
      <c r="AO63" s="55">
        <f>VLOOKUP(AG63,'RM-cost - feb-24'!B:P,15,0)</f>
        <v>113.786</v>
      </c>
      <c r="AP63" s="55">
        <f>AO63*AN63</f>
        <v>6.8271600000000001</v>
      </c>
      <c r="AQ63" s="62"/>
      <c r="AR63" s="63"/>
      <c r="AS63" s="21">
        <f>AS62</f>
        <v>146</v>
      </c>
      <c r="AT63" s="64"/>
      <c r="AU63" s="60"/>
      <c r="AV63" s="60"/>
      <c r="AW63" s="60"/>
      <c r="AX63" s="60"/>
      <c r="AY63" s="60"/>
      <c r="AZ63" s="61"/>
      <c r="BA63" s="61"/>
    </row>
    <row r="64" spans="1:53">
      <c r="A64" s="6">
        <v>3</v>
      </c>
      <c r="B64" s="19">
        <f t="shared" ref="B64:C64" si="161">B63</f>
        <v>11</v>
      </c>
      <c r="C64" s="19" t="str">
        <f t="shared" si="161"/>
        <v>ET-COVER</v>
      </c>
      <c r="D64" s="19" t="str">
        <f>MID(E64,9,2)</f>
        <v>PT</v>
      </c>
      <c r="E64" s="20" t="str">
        <f t="shared" ref="E64:M66" si="162">E63</f>
        <v>RTHTMTBNPT75X45X10</v>
      </c>
      <c r="F64" s="15" t="str">
        <f t="shared" si="162"/>
        <v>RTHTMTBNPT</v>
      </c>
      <c r="G64" s="15" t="str">
        <f t="shared" si="162"/>
        <v>75X45X10</v>
      </c>
      <c r="H64" s="15" t="str">
        <f t="shared" si="162"/>
        <v>75X45X10</v>
      </c>
      <c r="I64" s="16">
        <f t="shared" si="162"/>
        <v>3</v>
      </c>
      <c r="J64" s="16">
        <f t="shared" si="162"/>
        <v>6</v>
      </c>
      <c r="K64" s="16" t="str">
        <f t="shared" si="162"/>
        <v>75</v>
      </c>
      <c r="L64" s="16" t="str">
        <f t="shared" si="162"/>
        <v>45</v>
      </c>
      <c r="M64" s="16" t="str">
        <f t="shared" si="162"/>
        <v>10</v>
      </c>
      <c r="N64" s="11" t="str">
        <f t="shared" si="158"/>
        <v>SFG-FRBNPK-ET-CVR-75X45X10</v>
      </c>
      <c r="O64" s="7"/>
      <c r="P64" s="12">
        <f>ROUNDUP((((K64*L64/144)*0.00692)),3)</f>
        <v>0.16300000000000001</v>
      </c>
      <c r="Q64" s="7" t="b">
        <f>P64=AJ64</f>
        <v>0</v>
      </c>
      <c r="R64" s="7"/>
      <c r="S64" s="8" t="str">
        <f t="shared" si="159"/>
        <v>Restonic Hotel Motel ET Cover 75X45X10</v>
      </c>
      <c r="T64" s="8" t="str">
        <f>T63</f>
        <v>SFG-FRBNPK-ET-CVR-75X45X10</v>
      </c>
      <c r="U64" s="7" t="b">
        <f>T64=N64</f>
        <v>1</v>
      </c>
      <c r="V64" s="7" t="b">
        <f>S64=W64</f>
        <v>1</v>
      </c>
      <c r="W64" s="8" t="str">
        <f>W63</f>
        <v>Restonic Hotel Motel ET Cover 75X45X10</v>
      </c>
      <c r="X64" s="7" t="s">
        <v>34</v>
      </c>
      <c r="Y64" s="7" t="s">
        <v>35</v>
      </c>
      <c r="Z64" s="7" t="s">
        <v>36</v>
      </c>
      <c r="AA64" s="7" t="s">
        <v>37</v>
      </c>
      <c r="AB64" s="13">
        <v>1</v>
      </c>
      <c r="AC64" s="7" t="s">
        <v>38</v>
      </c>
      <c r="AD64" s="7" t="s">
        <v>39</v>
      </c>
      <c r="AE64" s="6">
        <v>30</v>
      </c>
      <c r="AF64" s="7" t="s">
        <v>40</v>
      </c>
      <c r="AG64" s="40" t="s">
        <v>46</v>
      </c>
      <c r="AH64" s="8" t="s">
        <v>47</v>
      </c>
      <c r="AI64" s="40" t="s">
        <v>48</v>
      </c>
      <c r="AJ64" s="36">
        <v>0.157</v>
      </c>
      <c r="AK64" s="7" t="s">
        <v>44</v>
      </c>
      <c r="AL64" s="7" t="s">
        <v>27</v>
      </c>
      <c r="AM64" s="50" t="s">
        <v>45</v>
      </c>
      <c r="AN64" s="56">
        <f>AJ64</f>
        <v>0.157</v>
      </c>
      <c r="AO64" s="55">
        <f>VLOOKUP(AG64,'RM-cost - feb-24'!B:P,15,0)</f>
        <v>112.88720000000001</v>
      </c>
      <c r="AP64" s="55">
        <f>AO64*AN64</f>
        <v>17.7232904</v>
      </c>
      <c r="AQ64" s="62"/>
      <c r="AR64" s="63"/>
      <c r="AS64" s="21">
        <f>AS63</f>
        <v>146</v>
      </c>
      <c r="AT64" s="64"/>
      <c r="AU64" s="60"/>
      <c r="AV64" s="60"/>
      <c r="AW64" s="60"/>
      <c r="AX64" s="60"/>
      <c r="AY64" s="60"/>
      <c r="AZ64" s="61"/>
      <c r="BA64" s="61"/>
    </row>
    <row r="65" spans="1:53">
      <c r="A65" s="6">
        <v>4</v>
      </c>
      <c r="B65" s="19">
        <f t="shared" ref="B65:C65" si="163">B64</f>
        <v>11</v>
      </c>
      <c r="C65" s="19" t="str">
        <f t="shared" si="163"/>
        <v>ET-COVER</v>
      </c>
      <c r="D65" s="19" t="str">
        <f>MID(E65,9,2)</f>
        <v>PT</v>
      </c>
      <c r="E65" s="20" t="str">
        <f t="shared" si="162"/>
        <v>RTHTMTBNPT75X45X10</v>
      </c>
      <c r="F65" s="15" t="str">
        <f t="shared" si="162"/>
        <v>RTHTMTBNPT</v>
      </c>
      <c r="G65" s="15" t="str">
        <f t="shared" si="162"/>
        <v>75X45X10</v>
      </c>
      <c r="H65" s="15" t="str">
        <f t="shared" si="162"/>
        <v>75X45X10</v>
      </c>
      <c r="I65" s="16">
        <f t="shared" si="162"/>
        <v>3</v>
      </c>
      <c r="J65" s="16">
        <f t="shared" si="162"/>
        <v>6</v>
      </c>
      <c r="K65" s="16" t="str">
        <f t="shared" si="162"/>
        <v>75</v>
      </c>
      <c r="L65" s="16" t="str">
        <f t="shared" si="162"/>
        <v>45</v>
      </c>
      <c r="M65" s="16" t="str">
        <f t="shared" si="162"/>
        <v>10</v>
      </c>
      <c r="N65" s="11" t="str">
        <f t="shared" si="158"/>
        <v>SFG-FRBNPK-ET-CVR-75X45X10</v>
      </c>
      <c r="O65" s="7"/>
      <c r="P65" s="7">
        <f>ROUND(((((K65+L65+K65+L65)+3))*0.0254),3)</f>
        <v>6.1719999999999997</v>
      </c>
      <c r="Q65" s="7" t="b">
        <f>P65=AJ65</f>
        <v>1</v>
      </c>
      <c r="R65" s="7"/>
      <c r="S65" s="8" t="str">
        <f t="shared" si="159"/>
        <v>Restonic Hotel Motel ET Cover 75X45X10</v>
      </c>
      <c r="T65" s="8" t="str">
        <f>T64</f>
        <v>SFG-FRBNPK-ET-CVR-75X45X10</v>
      </c>
      <c r="U65" s="7" t="b">
        <f>T65=N65</f>
        <v>1</v>
      </c>
      <c r="V65" s="7" t="b">
        <f>S65=W65</f>
        <v>1</v>
      </c>
      <c r="W65" s="8" t="str">
        <f>W64</f>
        <v>Restonic Hotel Motel ET Cover 75X45X10</v>
      </c>
      <c r="X65" s="7" t="s">
        <v>34</v>
      </c>
      <c r="Y65" s="7" t="s">
        <v>35</v>
      </c>
      <c r="Z65" s="7" t="s">
        <v>36</v>
      </c>
      <c r="AA65" s="7" t="s">
        <v>37</v>
      </c>
      <c r="AB65" s="13">
        <v>1</v>
      </c>
      <c r="AC65" s="7" t="s">
        <v>38</v>
      </c>
      <c r="AD65" s="7" t="s">
        <v>39</v>
      </c>
      <c r="AE65" s="6">
        <v>40</v>
      </c>
      <c r="AF65" s="7" t="s">
        <v>40</v>
      </c>
      <c r="AG65" s="8" t="s">
        <v>18728</v>
      </c>
      <c r="AH65" s="8" t="s">
        <v>31845</v>
      </c>
      <c r="AI65" s="8" t="s">
        <v>43</v>
      </c>
      <c r="AJ65" s="17">
        <f>P65</f>
        <v>6.1719999999999997</v>
      </c>
      <c r="AK65" s="7" t="s">
        <v>39</v>
      </c>
      <c r="AL65" s="7" t="s">
        <v>27</v>
      </c>
      <c r="AM65" s="50" t="s">
        <v>45</v>
      </c>
      <c r="AN65" s="56">
        <f>AJ65</f>
        <v>6.1719999999999997</v>
      </c>
      <c r="AO65" s="55">
        <f>VLOOKUP(AG65,'SFG-rate rm - feb-24'!A:B,2,0)</f>
        <v>19.605380269999998</v>
      </c>
      <c r="AP65" s="55">
        <f>AO65*AN65</f>
        <v>121.00440702643998</v>
      </c>
      <c r="AQ65" s="62"/>
      <c r="AR65" s="63"/>
      <c r="AS65" s="21">
        <f>AS64</f>
        <v>146</v>
      </c>
      <c r="AT65" s="64"/>
      <c r="AU65" s="60"/>
      <c r="AV65" s="60"/>
      <c r="AW65" s="60"/>
      <c r="AX65" s="60"/>
      <c r="AY65" s="60"/>
      <c r="AZ65" s="61"/>
      <c r="BA65" s="61"/>
    </row>
    <row r="66" spans="1:53">
      <c r="A66" s="6">
        <v>5</v>
      </c>
      <c r="B66" s="19">
        <f t="shared" ref="B66:C66" si="164">B65</f>
        <v>11</v>
      </c>
      <c r="C66" s="19" t="str">
        <f t="shared" si="164"/>
        <v>ET-COVER</v>
      </c>
      <c r="D66" s="19" t="str">
        <f>MID(E66,9,2)</f>
        <v>PT</v>
      </c>
      <c r="E66" s="20" t="str">
        <f t="shared" si="162"/>
        <v>RTHTMTBNPT75X45X10</v>
      </c>
      <c r="F66" s="15" t="str">
        <f t="shared" si="162"/>
        <v>RTHTMTBNPT</v>
      </c>
      <c r="G66" s="15" t="str">
        <f t="shared" si="162"/>
        <v>75X45X10</v>
      </c>
      <c r="H66" s="15" t="str">
        <f t="shared" si="162"/>
        <v>75X45X10</v>
      </c>
      <c r="I66" s="16">
        <f t="shared" si="162"/>
        <v>3</v>
      </c>
      <c r="J66" s="16">
        <f t="shared" si="162"/>
        <v>6</v>
      </c>
      <c r="K66" s="16" t="str">
        <f t="shared" si="162"/>
        <v>75</v>
      </c>
      <c r="L66" s="16" t="str">
        <f t="shared" si="162"/>
        <v>45</v>
      </c>
      <c r="M66" s="16" t="str">
        <f t="shared" si="162"/>
        <v>10</v>
      </c>
      <c r="N66" s="11" t="str">
        <f t="shared" si="158"/>
        <v>SFG-FRBNPK-ET-CVR-75X45X10</v>
      </c>
      <c r="O66" s="7"/>
      <c r="P66" s="7">
        <v>10</v>
      </c>
      <c r="Q66" s="7" t="b">
        <f>P66=AJ66</f>
        <v>1</v>
      </c>
      <c r="R66" s="7"/>
      <c r="S66" s="8" t="str">
        <f t="shared" si="159"/>
        <v>Restonic Hotel Motel ET Cover 75X45X10</v>
      </c>
      <c r="T66" s="8" t="str">
        <f>T65</f>
        <v>SFG-FRBNPK-ET-CVR-75X45X10</v>
      </c>
      <c r="U66" s="7" t="b">
        <f>T66=N66</f>
        <v>1</v>
      </c>
      <c r="V66" s="7" t="b">
        <f>S66=W66</f>
        <v>1</v>
      </c>
      <c r="W66" s="8" t="str">
        <f>W65</f>
        <v>Restonic Hotel Motel ET Cover 75X45X10</v>
      </c>
      <c r="X66" s="7" t="s">
        <v>34</v>
      </c>
      <c r="Y66" s="7" t="s">
        <v>35</v>
      </c>
      <c r="Z66" s="7" t="s">
        <v>36</v>
      </c>
      <c r="AA66" s="7" t="s">
        <v>37</v>
      </c>
      <c r="AB66" s="13">
        <v>1</v>
      </c>
      <c r="AC66" s="7" t="s">
        <v>38</v>
      </c>
      <c r="AD66" s="7" t="s">
        <v>39</v>
      </c>
      <c r="AE66" s="6">
        <v>50</v>
      </c>
      <c r="AF66" s="7" t="s">
        <v>40</v>
      </c>
      <c r="AG66" s="8" t="s">
        <v>744</v>
      </c>
      <c r="AH66" s="8" t="s">
        <v>745</v>
      </c>
      <c r="AI66" s="8" t="s">
        <v>43</v>
      </c>
      <c r="AJ66" s="17">
        <f>P66</f>
        <v>10</v>
      </c>
      <c r="AK66" s="7" t="s">
        <v>44</v>
      </c>
      <c r="AL66" s="7" t="s">
        <v>27</v>
      </c>
      <c r="AM66" s="50" t="s">
        <v>45</v>
      </c>
      <c r="AN66" s="54">
        <f>AJ66/5000</f>
        <v>2E-3</v>
      </c>
      <c r="AO66" s="55">
        <f>VLOOKUP(AG66,'RM-cost - feb-24'!B:P,15,0)</f>
        <v>58</v>
      </c>
      <c r="AP66" s="55">
        <f>AO66*AN66</f>
        <v>0.11600000000000001</v>
      </c>
      <c r="AQ66" s="62"/>
      <c r="AR66" s="63"/>
      <c r="AS66" s="21">
        <f>AS65</f>
        <v>146</v>
      </c>
      <c r="AT66" s="64"/>
      <c r="AU66" s="60"/>
      <c r="AV66" s="60"/>
      <c r="AW66" s="60"/>
      <c r="AX66" s="60"/>
      <c r="AY66" s="60"/>
      <c r="AZ66" s="61"/>
      <c r="BA66" s="61"/>
    </row>
    <row r="68" spans="1:53">
      <c r="A68" s="6">
        <v>1</v>
      </c>
      <c r="B68" s="19">
        <v>12</v>
      </c>
      <c r="C68" s="19" t="s">
        <v>31528</v>
      </c>
      <c r="D68" s="19" t="str">
        <f>MID(E68,9,2)</f>
        <v>PT</v>
      </c>
      <c r="E68" s="48" t="s">
        <v>31857</v>
      </c>
      <c r="F68" s="9" t="str">
        <f>LEFT(E68,MIN(FIND({0,1,2,3,4,5,6,7,8,9},E68&amp;"0123456789"))-1)</f>
        <v>RTHTMTBNPT</v>
      </c>
      <c r="G68" s="9" t="str">
        <f>SUBSTITUTE(E68,F68,"")</f>
        <v>75X51X10</v>
      </c>
      <c r="H68" s="9" t="str">
        <f>IFERROR(LEFT(G68,FIND("-",G68)-1),G68)</f>
        <v>75X51X10</v>
      </c>
      <c r="I68" s="10">
        <f>SEARCH("X",H68)</f>
        <v>3</v>
      </c>
      <c r="J68" s="10">
        <f>SEARCH("X",H68,I68+1)</f>
        <v>6</v>
      </c>
      <c r="K68" s="10" t="str">
        <f>LEFT(G68,SEARCH("x",G68)-1)</f>
        <v>75</v>
      </c>
      <c r="L68" s="10" t="str">
        <f>MID(H68,I68+1,J68-I68-1)</f>
        <v>51</v>
      </c>
      <c r="M68" s="10" t="str">
        <f>MID(H68,J68+1,20)</f>
        <v>10</v>
      </c>
      <c r="N68" s="11" t="str">
        <f>"SFG-FRBNPK-ET-CVR-"&amp;K68&amp;"X"&amp;L68&amp;"X"&amp;M68</f>
        <v>SFG-FRBNPK-ET-CVR-75X51X10</v>
      </c>
      <c r="O68" s="7"/>
      <c r="P68" s="12">
        <f>ROUND(((((K68+L68+K68+L68)+3)*0.0254)*5.3196),3)</f>
        <v>34.454999999999998</v>
      </c>
      <c r="Q68" s="7">
        <v>0</v>
      </c>
      <c r="R68" s="12">
        <f>P68+Q68</f>
        <v>34.454999999999998</v>
      </c>
      <c r="S68" s="8" t="str">
        <f>"Restonic Hotel Motel ET Cover "&amp;K68&amp;"X"&amp;L68&amp;"X"&amp;M68</f>
        <v>Restonic Hotel Motel ET Cover 75X51X10</v>
      </c>
      <c r="T68" s="8" t="str">
        <f>N68</f>
        <v>SFG-FRBNPK-ET-CVR-75X51X10</v>
      </c>
      <c r="U68" s="7" t="b">
        <f>T68=N68</f>
        <v>1</v>
      </c>
      <c r="V68" s="7" t="b">
        <f>S68=W68</f>
        <v>1</v>
      </c>
      <c r="W68" s="8" t="str">
        <f>S68</f>
        <v>Restonic Hotel Motel ET Cover 75X51X10</v>
      </c>
      <c r="X68" s="7" t="s">
        <v>34</v>
      </c>
      <c r="Y68" s="7" t="s">
        <v>35</v>
      </c>
      <c r="Z68" s="7" t="s">
        <v>36</v>
      </c>
      <c r="AA68" s="7" t="s">
        <v>37</v>
      </c>
      <c r="AB68" s="13">
        <v>1</v>
      </c>
      <c r="AC68" s="7" t="s">
        <v>38</v>
      </c>
      <c r="AD68" s="7" t="s">
        <v>39</v>
      </c>
      <c r="AE68" s="6">
        <v>10</v>
      </c>
      <c r="AF68" s="7" t="s">
        <v>40</v>
      </c>
      <c r="AG68" s="8" t="s">
        <v>41</v>
      </c>
      <c r="AH68" s="8" t="s">
        <v>42</v>
      </c>
      <c r="AI68" s="8" t="s">
        <v>43</v>
      </c>
      <c r="AJ68" s="13">
        <f>R68</f>
        <v>34.454999999999998</v>
      </c>
      <c r="AK68" s="7" t="s">
        <v>44</v>
      </c>
      <c r="AL68" s="7" t="s">
        <v>27</v>
      </c>
      <c r="AM68" s="50" t="s">
        <v>45</v>
      </c>
      <c r="AN68" s="54">
        <f>AJ68/10000</f>
        <v>3.4454999999999998E-3</v>
      </c>
      <c r="AO68" s="55">
        <f>VLOOKUP(AG68,'RM-cost - feb-24'!B:P,15,0)</f>
        <v>231.14230000000001</v>
      </c>
      <c r="AP68" s="55">
        <f>AO68*AN68</f>
        <v>0.79640079465000002</v>
      </c>
      <c r="AQ68" s="62">
        <f>SUM(AP68:AP72)</f>
        <v>154.59445240344002</v>
      </c>
      <c r="AR68" s="62">
        <f>ROUND(AQ68,0)</f>
        <v>155</v>
      </c>
      <c r="AS68" s="21">
        <f>AR68</f>
        <v>155</v>
      </c>
      <c r="AT68" s="64">
        <f>+AS68+AY68</f>
        <v>174.181095</v>
      </c>
      <c r="AU68" s="60">
        <f t="shared" ref="AU68" si="165">+SUM(((AS68*3%*18%)))</f>
        <v>0.83699999999999986</v>
      </c>
      <c r="AV68" s="60">
        <f t="shared" ref="AV68" si="166">+SUM(((AS68*14.33%*53%)))</f>
        <v>11.772095</v>
      </c>
      <c r="AW68" s="60">
        <f t="shared" ref="AW68" si="167">+SUM(((AS68*5.92%*53%)))</f>
        <v>4.8632800000000005</v>
      </c>
      <c r="AX68" s="60">
        <f t="shared" ref="AX68" si="168">+SUM(((AS68*2.08%*53%)))</f>
        <v>1.70872</v>
      </c>
      <c r="AY68" s="60">
        <f>SUM(AU68:AX72)</f>
        <v>19.181094999999999</v>
      </c>
      <c r="AZ68" s="61">
        <f>ROUNDUP(AT68,0)</f>
        <v>175</v>
      </c>
      <c r="BA68" s="61">
        <f>AZ68</f>
        <v>175</v>
      </c>
    </row>
    <row r="69" spans="1:53">
      <c r="A69" s="6">
        <v>2</v>
      </c>
      <c r="B69" s="19">
        <f t="shared" ref="B69:C69" si="169">B68</f>
        <v>12</v>
      </c>
      <c r="C69" s="19" t="str">
        <f t="shared" si="169"/>
        <v>ET-COVER</v>
      </c>
      <c r="D69" s="19" t="str">
        <f>MID(E69,9,2)</f>
        <v>PT</v>
      </c>
      <c r="E69" s="20" t="str">
        <f t="shared" ref="E69:M69" si="170">E68</f>
        <v>RTHTMTBNPT75X51X10</v>
      </c>
      <c r="F69" s="15" t="str">
        <f t="shared" si="170"/>
        <v>RTHTMTBNPT</v>
      </c>
      <c r="G69" s="15" t="str">
        <f t="shared" si="170"/>
        <v>75X51X10</v>
      </c>
      <c r="H69" s="15" t="str">
        <f t="shared" si="170"/>
        <v>75X51X10</v>
      </c>
      <c r="I69" s="16">
        <f t="shared" si="170"/>
        <v>3</v>
      </c>
      <c r="J69" s="16">
        <f t="shared" si="170"/>
        <v>6</v>
      </c>
      <c r="K69" s="16" t="str">
        <f t="shared" si="170"/>
        <v>75</v>
      </c>
      <c r="L69" s="16" t="str">
        <f t="shared" si="170"/>
        <v>51</v>
      </c>
      <c r="M69" s="16" t="str">
        <f t="shared" si="170"/>
        <v>10</v>
      </c>
      <c r="N69" s="11" t="str">
        <f t="shared" ref="N69:N72" si="171">"SFG-FRBNPK-ET-CVR-"&amp;K69&amp;"X"&amp;L69&amp;"X"&amp;M69</f>
        <v>SFG-FRBNPK-ET-CVR-75X51X10</v>
      </c>
      <c r="O69" s="12">
        <f>K69*L69/144</f>
        <v>26.5625</v>
      </c>
      <c r="P69" s="12">
        <f>ROUNDUP((((K69*L69/144)*0.003)),3)</f>
        <v>0.08</v>
      </c>
      <c r="Q69" s="7"/>
      <c r="R69" s="7"/>
      <c r="S69" s="8" t="str">
        <f t="shared" ref="S69:S72" si="172">"Restonic Hotel Motel ET Cover "&amp;K69&amp;"X"&amp;L69&amp;"X"&amp;M69</f>
        <v>Restonic Hotel Motel ET Cover 75X51X10</v>
      </c>
      <c r="T69" s="8" t="str">
        <f>T68</f>
        <v>SFG-FRBNPK-ET-CVR-75X51X10</v>
      </c>
      <c r="U69" s="7" t="b">
        <f>T69=N69</f>
        <v>1</v>
      </c>
      <c r="V69" s="7" t="b">
        <f t="shared" ref="V69" si="173">S69=W69</f>
        <v>1</v>
      </c>
      <c r="W69" s="8" t="str">
        <f>W68</f>
        <v>Restonic Hotel Motel ET Cover 75X51X10</v>
      </c>
      <c r="X69" s="7" t="s">
        <v>34</v>
      </c>
      <c r="Y69" s="7" t="s">
        <v>35</v>
      </c>
      <c r="Z69" s="7" t="s">
        <v>36</v>
      </c>
      <c r="AA69" s="7" t="s">
        <v>37</v>
      </c>
      <c r="AB69" s="13">
        <v>1</v>
      </c>
      <c r="AC69" s="7" t="s">
        <v>38</v>
      </c>
      <c r="AD69" s="7" t="s">
        <v>39</v>
      </c>
      <c r="AE69" s="6">
        <v>20</v>
      </c>
      <c r="AF69" s="7" t="s">
        <v>40</v>
      </c>
      <c r="AG69" s="40" t="s">
        <v>650</v>
      </c>
      <c r="AH69" s="8" t="s">
        <v>31844</v>
      </c>
      <c r="AI69" s="40" t="s">
        <v>48</v>
      </c>
      <c r="AJ69" s="43">
        <v>6.3E-2</v>
      </c>
      <c r="AK69" s="7" t="s">
        <v>44</v>
      </c>
      <c r="AL69" s="7" t="s">
        <v>27</v>
      </c>
      <c r="AM69" s="50" t="s">
        <v>45</v>
      </c>
      <c r="AN69" s="56">
        <f>AJ69</f>
        <v>6.3E-2</v>
      </c>
      <c r="AO69" s="55">
        <f>VLOOKUP(AG69,'RM-cost - feb-24'!B:P,15,0)</f>
        <v>113.786</v>
      </c>
      <c r="AP69" s="55">
        <f>AO69*AN69</f>
        <v>7.1685179999999997</v>
      </c>
      <c r="AQ69" s="62"/>
      <c r="AR69" s="63"/>
      <c r="AS69" s="21">
        <f>AS68</f>
        <v>155</v>
      </c>
      <c r="AT69" s="64"/>
      <c r="AU69" s="60"/>
      <c r="AV69" s="60"/>
      <c r="AW69" s="60"/>
      <c r="AX69" s="60"/>
      <c r="AY69" s="60"/>
      <c r="AZ69" s="61"/>
      <c r="BA69" s="61"/>
    </row>
    <row r="70" spans="1:53">
      <c r="A70" s="6">
        <v>3</v>
      </c>
      <c r="B70" s="19">
        <f t="shared" ref="B70:C70" si="174">B69</f>
        <v>12</v>
      </c>
      <c r="C70" s="19" t="str">
        <f t="shared" si="174"/>
        <v>ET-COVER</v>
      </c>
      <c r="D70" s="19" t="str">
        <f>MID(E70,9,2)</f>
        <v>PT</v>
      </c>
      <c r="E70" s="20" t="str">
        <f t="shared" ref="E70:M70" si="175">E69</f>
        <v>RTHTMTBNPT75X51X10</v>
      </c>
      <c r="F70" s="15" t="str">
        <f t="shared" si="175"/>
        <v>RTHTMTBNPT</v>
      </c>
      <c r="G70" s="15" t="str">
        <f t="shared" si="175"/>
        <v>75X51X10</v>
      </c>
      <c r="H70" s="15" t="str">
        <f t="shared" si="175"/>
        <v>75X51X10</v>
      </c>
      <c r="I70" s="16">
        <f t="shared" si="175"/>
        <v>3</v>
      </c>
      <c r="J70" s="16">
        <f t="shared" si="175"/>
        <v>6</v>
      </c>
      <c r="K70" s="16" t="str">
        <f t="shared" si="175"/>
        <v>75</v>
      </c>
      <c r="L70" s="16" t="str">
        <f t="shared" si="175"/>
        <v>51</v>
      </c>
      <c r="M70" s="16" t="str">
        <f t="shared" si="175"/>
        <v>10</v>
      </c>
      <c r="N70" s="11" t="str">
        <f t="shared" si="171"/>
        <v>SFG-FRBNPK-ET-CVR-75X51X10</v>
      </c>
      <c r="O70" s="7"/>
      <c r="P70" s="12">
        <f>ROUNDUP((((K70*L70/144)*0.00692)),3)</f>
        <v>0.184</v>
      </c>
      <c r="Q70" s="7" t="b">
        <f>P70=AJ70</f>
        <v>0</v>
      </c>
      <c r="R70" s="7"/>
      <c r="S70" s="8" t="str">
        <f t="shared" si="172"/>
        <v>Restonic Hotel Motel ET Cover 75X51X10</v>
      </c>
      <c r="T70" s="8" t="str">
        <f>T69</f>
        <v>SFG-FRBNPK-ET-CVR-75X51X10</v>
      </c>
      <c r="U70" s="7" t="b">
        <f>T70=N70</f>
        <v>1</v>
      </c>
      <c r="V70" s="7" t="b">
        <f>S70=W70</f>
        <v>1</v>
      </c>
      <c r="W70" s="8" t="str">
        <f>W69</f>
        <v>Restonic Hotel Motel ET Cover 75X51X10</v>
      </c>
      <c r="X70" s="7" t="s">
        <v>34</v>
      </c>
      <c r="Y70" s="7" t="s">
        <v>35</v>
      </c>
      <c r="Z70" s="7" t="s">
        <v>36</v>
      </c>
      <c r="AA70" s="7" t="s">
        <v>37</v>
      </c>
      <c r="AB70" s="13">
        <v>1</v>
      </c>
      <c r="AC70" s="7" t="s">
        <v>38</v>
      </c>
      <c r="AD70" s="7" t="s">
        <v>39</v>
      </c>
      <c r="AE70" s="6">
        <v>30</v>
      </c>
      <c r="AF70" s="7" t="s">
        <v>40</v>
      </c>
      <c r="AG70" s="40" t="s">
        <v>46</v>
      </c>
      <c r="AH70" s="8" t="s">
        <v>47</v>
      </c>
      <c r="AI70" s="40" t="s">
        <v>48</v>
      </c>
      <c r="AJ70" s="36">
        <v>0.17299999999999999</v>
      </c>
      <c r="AK70" s="7" t="s">
        <v>44</v>
      </c>
      <c r="AL70" s="7" t="s">
        <v>27</v>
      </c>
      <c r="AM70" s="50" t="s">
        <v>45</v>
      </c>
      <c r="AN70" s="56">
        <f>AJ70</f>
        <v>0.17299999999999999</v>
      </c>
      <c r="AO70" s="55">
        <f>VLOOKUP(AG70,'RM-cost - feb-24'!B:P,15,0)</f>
        <v>112.88720000000001</v>
      </c>
      <c r="AP70" s="55">
        <f>AO70*AN70</f>
        <v>19.529485600000001</v>
      </c>
      <c r="AQ70" s="62"/>
      <c r="AR70" s="63"/>
      <c r="AS70" s="21">
        <f>AS69</f>
        <v>155</v>
      </c>
      <c r="AT70" s="64"/>
      <c r="AU70" s="60"/>
      <c r="AV70" s="60"/>
      <c r="AW70" s="60"/>
      <c r="AX70" s="60"/>
      <c r="AY70" s="60"/>
      <c r="AZ70" s="61"/>
      <c r="BA70" s="61"/>
    </row>
    <row r="71" spans="1:53">
      <c r="A71" s="6">
        <v>4</v>
      </c>
      <c r="B71" s="19">
        <f t="shared" ref="B71:C71" si="176">B70</f>
        <v>12</v>
      </c>
      <c r="C71" s="19" t="str">
        <f t="shared" si="176"/>
        <v>ET-COVER</v>
      </c>
      <c r="D71" s="19" t="str">
        <f>MID(E71,9,2)</f>
        <v>PT</v>
      </c>
      <c r="E71" s="20" t="str">
        <f t="shared" ref="E71:M71" si="177">E70</f>
        <v>RTHTMTBNPT75X51X10</v>
      </c>
      <c r="F71" s="15" t="str">
        <f t="shared" si="177"/>
        <v>RTHTMTBNPT</v>
      </c>
      <c r="G71" s="15" t="str">
        <f t="shared" si="177"/>
        <v>75X51X10</v>
      </c>
      <c r="H71" s="15" t="str">
        <f t="shared" si="177"/>
        <v>75X51X10</v>
      </c>
      <c r="I71" s="16">
        <f t="shared" si="177"/>
        <v>3</v>
      </c>
      <c r="J71" s="16">
        <f t="shared" si="177"/>
        <v>6</v>
      </c>
      <c r="K71" s="16" t="str">
        <f t="shared" si="177"/>
        <v>75</v>
      </c>
      <c r="L71" s="16" t="str">
        <f t="shared" si="177"/>
        <v>51</v>
      </c>
      <c r="M71" s="16" t="str">
        <f t="shared" si="177"/>
        <v>10</v>
      </c>
      <c r="N71" s="11" t="str">
        <f t="shared" si="171"/>
        <v>SFG-FRBNPK-ET-CVR-75X51X10</v>
      </c>
      <c r="O71" s="7"/>
      <c r="P71" s="7">
        <f>ROUND(((((K71+L71+K71+L71)+3))*0.0254),3)</f>
        <v>6.4770000000000003</v>
      </c>
      <c r="Q71" s="7" t="b">
        <f>P71=AJ71</f>
        <v>1</v>
      </c>
      <c r="R71" s="7"/>
      <c r="S71" s="8" t="str">
        <f t="shared" si="172"/>
        <v>Restonic Hotel Motel ET Cover 75X51X10</v>
      </c>
      <c r="T71" s="8" t="str">
        <f>T70</f>
        <v>SFG-FRBNPK-ET-CVR-75X51X10</v>
      </c>
      <c r="U71" s="7" t="b">
        <f>T71=N71</f>
        <v>1</v>
      </c>
      <c r="V71" s="7" t="b">
        <f>S71=W71</f>
        <v>1</v>
      </c>
      <c r="W71" s="8" t="str">
        <f>W70</f>
        <v>Restonic Hotel Motel ET Cover 75X51X10</v>
      </c>
      <c r="X71" s="7" t="s">
        <v>34</v>
      </c>
      <c r="Y71" s="7" t="s">
        <v>35</v>
      </c>
      <c r="Z71" s="7" t="s">
        <v>36</v>
      </c>
      <c r="AA71" s="7" t="s">
        <v>37</v>
      </c>
      <c r="AB71" s="13">
        <v>1</v>
      </c>
      <c r="AC71" s="7" t="s">
        <v>38</v>
      </c>
      <c r="AD71" s="7" t="s">
        <v>39</v>
      </c>
      <c r="AE71" s="6">
        <v>40</v>
      </c>
      <c r="AF71" s="7" t="s">
        <v>40</v>
      </c>
      <c r="AG71" s="8" t="s">
        <v>18728</v>
      </c>
      <c r="AH71" s="8" t="s">
        <v>31845</v>
      </c>
      <c r="AI71" s="8" t="s">
        <v>43</v>
      </c>
      <c r="AJ71" s="17">
        <f>P71</f>
        <v>6.4770000000000003</v>
      </c>
      <c r="AK71" s="7" t="s">
        <v>39</v>
      </c>
      <c r="AL71" s="7" t="s">
        <v>27</v>
      </c>
      <c r="AM71" s="50" t="s">
        <v>45</v>
      </c>
      <c r="AN71" s="56">
        <f>AJ71</f>
        <v>6.4770000000000003</v>
      </c>
      <c r="AO71" s="55">
        <f>VLOOKUP(AG71,'SFG-rate rm - feb-24'!A:B,2,0)</f>
        <v>19.605380269999998</v>
      </c>
      <c r="AP71" s="55">
        <f>AO71*AN71</f>
        <v>126.98404800879</v>
      </c>
      <c r="AQ71" s="62"/>
      <c r="AR71" s="63"/>
      <c r="AS71" s="21">
        <f>AS70</f>
        <v>155</v>
      </c>
      <c r="AT71" s="64"/>
      <c r="AU71" s="60"/>
      <c r="AV71" s="60"/>
      <c r="AW71" s="60"/>
      <c r="AX71" s="60"/>
      <c r="AY71" s="60"/>
      <c r="AZ71" s="61"/>
      <c r="BA71" s="61"/>
    </row>
    <row r="72" spans="1:53">
      <c r="A72" s="6">
        <v>5</v>
      </c>
      <c r="B72" s="19">
        <f t="shared" ref="B72:C72" si="178">B71</f>
        <v>12</v>
      </c>
      <c r="C72" s="19" t="str">
        <f t="shared" si="178"/>
        <v>ET-COVER</v>
      </c>
      <c r="D72" s="19" t="str">
        <f>MID(E72,9,2)</f>
        <v>PT</v>
      </c>
      <c r="E72" s="20" t="str">
        <f t="shared" ref="E72:M72" si="179">E71</f>
        <v>RTHTMTBNPT75X51X10</v>
      </c>
      <c r="F72" s="15" t="str">
        <f t="shared" si="179"/>
        <v>RTHTMTBNPT</v>
      </c>
      <c r="G72" s="15" t="str">
        <f t="shared" si="179"/>
        <v>75X51X10</v>
      </c>
      <c r="H72" s="15" t="str">
        <f t="shared" si="179"/>
        <v>75X51X10</v>
      </c>
      <c r="I72" s="16">
        <f t="shared" si="179"/>
        <v>3</v>
      </c>
      <c r="J72" s="16">
        <f t="shared" si="179"/>
        <v>6</v>
      </c>
      <c r="K72" s="16" t="str">
        <f t="shared" si="179"/>
        <v>75</v>
      </c>
      <c r="L72" s="16" t="str">
        <f t="shared" si="179"/>
        <v>51</v>
      </c>
      <c r="M72" s="16" t="str">
        <f t="shared" si="179"/>
        <v>10</v>
      </c>
      <c r="N72" s="11" t="str">
        <f t="shared" si="171"/>
        <v>SFG-FRBNPK-ET-CVR-75X51X10</v>
      </c>
      <c r="O72" s="7"/>
      <c r="P72" s="7">
        <v>10</v>
      </c>
      <c r="Q72" s="7" t="b">
        <f>P72=AJ72</f>
        <v>1</v>
      </c>
      <c r="R72" s="7"/>
      <c r="S72" s="8" t="str">
        <f t="shared" si="172"/>
        <v>Restonic Hotel Motel ET Cover 75X51X10</v>
      </c>
      <c r="T72" s="8" t="str">
        <f>T71</f>
        <v>SFG-FRBNPK-ET-CVR-75X51X10</v>
      </c>
      <c r="U72" s="7" t="b">
        <f>T72=N72</f>
        <v>1</v>
      </c>
      <c r="V72" s="7" t="b">
        <f>S72=W72</f>
        <v>1</v>
      </c>
      <c r="W72" s="8" t="str">
        <f>W71</f>
        <v>Restonic Hotel Motel ET Cover 75X51X10</v>
      </c>
      <c r="X72" s="7" t="s">
        <v>34</v>
      </c>
      <c r="Y72" s="7" t="s">
        <v>35</v>
      </c>
      <c r="Z72" s="7" t="s">
        <v>36</v>
      </c>
      <c r="AA72" s="7" t="s">
        <v>37</v>
      </c>
      <c r="AB72" s="13">
        <v>1</v>
      </c>
      <c r="AC72" s="7" t="s">
        <v>38</v>
      </c>
      <c r="AD72" s="7" t="s">
        <v>39</v>
      </c>
      <c r="AE72" s="6">
        <v>50</v>
      </c>
      <c r="AF72" s="7" t="s">
        <v>40</v>
      </c>
      <c r="AG72" s="8" t="s">
        <v>744</v>
      </c>
      <c r="AH72" s="8" t="s">
        <v>745</v>
      </c>
      <c r="AI72" s="8" t="s">
        <v>43</v>
      </c>
      <c r="AJ72" s="17">
        <f>P72</f>
        <v>10</v>
      </c>
      <c r="AK72" s="7" t="s">
        <v>44</v>
      </c>
      <c r="AL72" s="7" t="s">
        <v>27</v>
      </c>
      <c r="AM72" s="50" t="s">
        <v>45</v>
      </c>
      <c r="AN72" s="54">
        <f>AJ72/5000</f>
        <v>2E-3</v>
      </c>
      <c r="AO72" s="55">
        <f>VLOOKUP(AG72,'RM-cost - feb-24'!B:P,15,0)</f>
        <v>58</v>
      </c>
      <c r="AP72" s="55">
        <f>AO72*AN72</f>
        <v>0.11600000000000001</v>
      </c>
      <c r="AQ72" s="62"/>
      <c r="AR72" s="63"/>
      <c r="AS72" s="21">
        <f>AS71</f>
        <v>155</v>
      </c>
      <c r="AT72" s="64"/>
      <c r="AU72" s="60"/>
      <c r="AV72" s="60"/>
      <c r="AW72" s="60"/>
      <c r="AX72" s="60"/>
      <c r="AY72" s="60"/>
      <c r="AZ72" s="61"/>
      <c r="BA72" s="61"/>
    </row>
    <row r="74" spans="1:53">
      <c r="A74" s="6">
        <v>1</v>
      </c>
      <c r="B74" s="19">
        <v>13</v>
      </c>
      <c r="C74" s="19" t="s">
        <v>31528</v>
      </c>
      <c r="D74" s="19" t="str">
        <f>MID(E74,9,2)</f>
        <v>PT</v>
      </c>
      <c r="E74" s="48" t="s">
        <v>31858</v>
      </c>
      <c r="F74" s="9" t="str">
        <f>LEFT(E74,MIN(FIND({0,1,2,3,4,5,6,7,8,9},E74&amp;"0123456789"))-1)</f>
        <v>RTHTMTBNPT</v>
      </c>
      <c r="G74" s="9" t="str">
        <f>SUBSTITUTE(E74,F74,"")</f>
        <v>75X54X10</v>
      </c>
      <c r="H74" s="9" t="str">
        <f>IFERROR(LEFT(G74,FIND("-",G74)-1),G74)</f>
        <v>75X54X10</v>
      </c>
      <c r="I74" s="10">
        <f>SEARCH("X",H74)</f>
        <v>3</v>
      </c>
      <c r="J74" s="10">
        <f>SEARCH("X",H74,I74+1)</f>
        <v>6</v>
      </c>
      <c r="K74" s="10" t="str">
        <f>LEFT(G74,SEARCH("x",G74)-1)</f>
        <v>75</v>
      </c>
      <c r="L74" s="10" t="str">
        <f>MID(H74,I74+1,J74-I74-1)</f>
        <v>54</v>
      </c>
      <c r="M74" s="10" t="str">
        <f>MID(H74,J74+1,20)</f>
        <v>10</v>
      </c>
      <c r="N74" s="11" t="str">
        <f>"SFG-FRBNPK-ET-CVR-"&amp;K74&amp;"X"&amp;L74&amp;"X"&amp;M74</f>
        <v>SFG-FRBNPK-ET-CVR-75X54X10</v>
      </c>
      <c r="O74" s="7"/>
      <c r="P74" s="12">
        <f>ROUND(((((K74+L74+K74+L74)+3)*0.0254)*5.3196),3)</f>
        <v>35.265999999999998</v>
      </c>
      <c r="Q74" s="7">
        <v>0</v>
      </c>
      <c r="R74" s="12">
        <f>P74+Q74</f>
        <v>35.265999999999998</v>
      </c>
      <c r="S74" s="8" t="str">
        <f>"Restonic Hotel Motel ET Cover "&amp;K74&amp;"X"&amp;L74&amp;"X"&amp;M74</f>
        <v>Restonic Hotel Motel ET Cover 75X54X10</v>
      </c>
      <c r="T74" s="8" t="str">
        <f>N74</f>
        <v>SFG-FRBNPK-ET-CVR-75X54X10</v>
      </c>
      <c r="U74" s="7" t="b">
        <f>T74=N74</f>
        <v>1</v>
      </c>
      <c r="V74" s="7" t="b">
        <f>S74=W74</f>
        <v>1</v>
      </c>
      <c r="W74" s="8" t="str">
        <f>S74</f>
        <v>Restonic Hotel Motel ET Cover 75X54X10</v>
      </c>
      <c r="X74" s="7" t="s">
        <v>34</v>
      </c>
      <c r="Y74" s="7" t="s">
        <v>35</v>
      </c>
      <c r="Z74" s="7" t="s">
        <v>36</v>
      </c>
      <c r="AA74" s="7" t="s">
        <v>37</v>
      </c>
      <c r="AB74" s="13">
        <v>1</v>
      </c>
      <c r="AC74" s="7" t="s">
        <v>38</v>
      </c>
      <c r="AD74" s="7" t="s">
        <v>39</v>
      </c>
      <c r="AE74" s="6">
        <v>10</v>
      </c>
      <c r="AF74" s="7" t="s">
        <v>40</v>
      </c>
      <c r="AG74" s="8" t="s">
        <v>41</v>
      </c>
      <c r="AH74" s="8" t="s">
        <v>42</v>
      </c>
      <c r="AI74" s="8" t="s">
        <v>43</v>
      </c>
      <c r="AJ74" s="13">
        <f>R74</f>
        <v>35.265999999999998</v>
      </c>
      <c r="AK74" s="7" t="s">
        <v>44</v>
      </c>
      <c r="AL74" s="7" t="s">
        <v>27</v>
      </c>
      <c r="AM74" s="50" t="s">
        <v>45</v>
      </c>
      <c r="AN74" s="54">
        <f>AJ74/10000</f>
        <v>3.5266E-3</v>
      </c>
      <c r="AO74" s="55">
        <f>VLOOKUP(AG74,'RM-cost - feb-24'!B:P,15,0)</f>
        <v>231.14230000000001</v>
      </c>
      <c r="AP74" s="55">
        <f>AO74*AN74</f>
        <v>0.81514643517999996</v>
      </c>
      <c r="AQ74" s="62">
        <f>SUM(AP74:AP78)</f>
        <v>159.06164824500999</v>
      </c>
      <c r="AR74" s="62">
        <f>ROUND(AQ74,0)</f>
        <v>159</v>
      </c>
      <c r="AS74" s="21">
        <f>AR74</f>
        <v>159</v>
      </c>
      <c r="AT74" s="64">
        <f>+AS74+AY74</f>
        <v>178.67609099999999</v>
      </c>
      <c r="AU74" s="60">
        <f t="shared" ref="AU74" si="180">+SUM(((AS74*3%*18%)))</f>
        <v>0.85859999999999992</v>
      </c>
      <c r="AV74" s="60">
        <f t="shared" ref="AV74" si="181">+SUM(((AS74*14.33%*53%)))</f>
        <v>12.075891</v>
      </c>
      <c r="AW74" s="60">
        <f t="shared" ref="AW74" si="182">+SUM(((AS74*5.92%*53%)))</f>
        <v>4.9887840000000008</v>
      </c>
      <c r="AX74" s="60">
        <f t="shared" ref="AX74" si="183">+SUM(((AS74*2.08%*53%)))</f>
        <v>1.7528160000000002</v>
      </c>
      <c r="AY74" s="60">
        <f>SUM(AU74:AX78)</f>
        <v>19.676091</v>
      </c>
      <c r="AZ74" s="61">
        <f>ROUNDUP(AT74,0)</f>
        <v>179</v>
      </c>
      <c r="BA74" s="61">
        <f>AZ74</f>
        <v>179</v>
      </c>
    </row>
    <row r="75" spans="1:53">
      <c r="A75" s="6">
        <v>2</v>
      </c>
      <c r="B75" s="19">
        <f t="shared" ref="B75:C75" si="184">B74</f>
        <v>13</v>
      </c>
      <c r="C75" s="19" t="str">
        <f t="shared" si="184"/>
        <v>ET-COVER</v>
      </c>
      <c r="D75" s="19" t="str">
        <f>MID(E75,9,2)</f>
        <v>PT</v>
      </c>
      <c r="E75" s="20" t="str">
        <f t="shared" ref="E75:M75" si="185">E74</f>
        <v>RTHTMTBNPT75X54X10</v>
      </c>
      <c r="F75" s="15" t="str">
        <f t="shared" si="185"/>
        <v>RTHTMTBNPT</v>
      </c>
      <c r="G75" s="15" t="str">
        <f t="shared" si="185"/>
        <v>75X54X10</v>
      </c>
      <c r="H75" s="15" t="str">
        <f t="shared" si="185"/>
        <v>75X54X10</v>
      </c>
      <c r="I75" s="16">
        <f t="shared" si="185"/>
        <v>3</v>
      </c>
      <c r="J75" s="16">
        <f t="shared" si="185"/>
        <v>6</v>
      </c>
      <c r="K75" s="16" t="str">
        <f t="shared" si="185"/>
        <v>75</v>
      </c>
      <c r="L75" s="16" t="str">
        <f t="shared" si="185"/>
        <v>54</v>
      </c>
      <c r="M75" s="16" t="str">
        <f t="shared" si="185"/>
        <v>10</v>
      </c>
      <c r="N75" s="11" t="str">
        <f t="shared" ref="N75:N78" si="186">"SFG-FRBNPK-ET-CVR-"&amp;K75&amp;"X"&amp;L75&amp;"X"&amp;M75</f>
        <v>SFG-FRBNPK-ET-CVR-75X54X10</v>
      </c>
      <c r="O75" s="12">
        <f>K75*L75/144</f>
        <v>28.125</v>
      </c>
      <c r="P75" s="12">
        <f>ROUNDUP((((K75*L75/144)*0.003)),3)</f>
        <v>8.5000000000000006E-2</v>
      </c>
      <c r="Q75" s="7"/>
      <c r="R75" s="7"/>
      <c r="S75" s="8" t="str">
        <f t="shared" ref="S75:S78" si="187">"Restonic Hotel Motel ET Cover "&amp;K75&amp;"X"&amp;L75&amp;"X"&amp;M75</f>
        <v>Restonic Hotel Motel ET Cover 75X54X10</v>
      </c>
      <c r="T75" s="8" t="str">
        <f>T74</f>
        <v>SFG-FRBNPK-ET-CVR-75X54X10</v>
      </c>
      <c r="U75" s="7" t="b">
        <f>T75=N75</f>
        <v>1</v>
      </c>
      <c r="V75" s="7" t="b">
        <f t="shared" ref="V75" si="188">S75=W75</f>
        <v>1</v>
      </c>
      <c r="W75" s="8" t="str">
        <f>W74</f>
        <v>Restonic Hotel Motel ET Cover 75X54X10</v>
      </c>
      <c r="X75" s="7" t="s">
        <v>34</v>
      </c>
      <c r="Y75" s="7" t="s">
        <v>35</v>
      </c>
      <c r="Z75" s="7" t="s">
        <v>36</v>
      </c>
      <c r="AA75" s="7" t="s">
        <v>37</v>
      </c>
      <c r="AB75" s="13">
        <v>1</v>
      </c>
      <c r="AC75" s="7" t="s">
        <v>38</v>
      </c>
      <c r="AD75" s="7" t="s">
        <v>39</v>
      </c>
      <c r="AE75" s="6">
        <v>20</v>
      </c>
      <c r="AF75" s="7" t="s">
        <v>40</v>
      </c>
      <c r="AG75" s="40" t="s">
        <v>650</v>
      </c>
      <c r="AH75" s="8" t="s">
        <v>31844</v>
      </c>
      <c r="AI75" s="40" t="s">
        <v>48</v>
      </c>
      <c r="AJ75" s="43">
        <v>6.4000000000000001E-2</v>
      </c>
      <c r="AK75" s="7" t="s">
        <v>44</v>
      </c>
      <c r="AL75" s="7" t="s">
        <v>27</v>
      </c>
      <c r="AM75" s="50" t="s">
        <v>45</v>
      </c>
      <c r="AN75" s="56">
        <f>AJ75</f>
        <v>6.4000000000000001E-2</v>
      </c>
      <c r="AO75" s="55">
        <f>VLOOKUP(AG75,'RM-cost - feb-24'!B:P,15,0)</f>
        <v>113.786</v>
      </c>
      <c r="AP75" s="55">
        <f>AO75*AN75</f>
        <v>7.2823039999999999</v>
      </c>
      <c r="AQ75" s="62"/>
      <c r="AR75" s="63"/>
      <c r="AS75" s="21">
        <f>AS74</f>
        <v>159</v>
      </c>
      <c r="AT75" s="64"/>
      <c r="AU75" s="60"/>
      <c r="AV75" s="60"/>
      <c r="AW75" s="60"/>
      <c r="AX75" s="60"/>
      <c r="AY75" s="60"/>
      <c r="AZ75" s="61"/>
      <c r="BA75" s="61"/>
    </row>
    <row r="76" spans="1:53">
      <c r="A76" s="6">
        <v>3</v>
      </c>
      <c r="B76" s="19">
        <f t="shared" ref="B76:C76" si="189">B75</f>
        <v>13</v>
      </c>
      <c r="C76" s="19" t="str">
        <f t="shared" si="189"/>
        <v>ET-COVER</v>
      </c>
      <c r="D76" s="19" t="str">
        <f>MID(E76,9,2)</f>
        <v>PT</v>
      </c>
      <c r="E76" s="20" t="str">
        <f t="shared" ref="E76:M76" si="190">E75</f>
        <v>RTHTMTBNPT75X54X10</v>
      </c>
      <c r="F76" s="15" t="str">
        <f t="shared" si="190"/>
        <v>RTHTMTBNPT</v>
      </c>
      <c r="G76" s="15" t="str">
        <f t="shared" si="190"/>
        <v>75X54X10</v>
      </c>
      <c r="H76" s="15" t="str">
        <f t="shared" si="190"/>
        <v>75X54X10</v>
      </c>
      <c r="I76" s="16">
        <f t="shared" si="190"/>
        <v>3</v>
      </c>
      <c r="J76" s="16">
        <f t="shared" si="190"/>
        <v>6</v>
      </c>
      <c r="K76" s="16" t="str">
        <f t="shared" si="190"/>
        <v>75</v>
      </c>
      <c r="L76" s="16" t="str">
        <f t="shared" si="190"/>
        <v>54</v>
      </c>
      <c r="M76" s="16" t="str">
        <f t="shared" si="190"/>
        <v>10</v>
      </c>
      <c r="N76" s="11" t="str">
        <f t="shared" si="186"/>
        <v>SFG-FRBNPK-ET-CVR-75X54X10</v>
      </c>
      <c r="O76" s="7"/>
      <c r="P76" s="12">
        <f>ROUNDUP((((K76*L76/144)*0.00692)),3)</f>
        <v>0.19500000000000001</v>
      </c>
      <c r="Q76" s="7" t="b">
        <f>P76=AJ76</f>
        <v>0</v>
      </c>
      <c r="R76" s="7"/>
      <c r="S76" s="8" t="str">
        <f t="shared" si="187"/>
        <v>Restonic Hotel Motel ET Cover 75X54X10</v>
      </c>
      <c r="T76" s="8" t="str">
        <f>T75</f>
        <v>SFG-FRBNPK-ET-CVR-75X54X10</v>
      </c>
      <c r="U76" s="7" t="b">
        <f>T76=N76</f>
        <v>1</v>
      </c>
      <c r="V76" s="7" t="b">
        <f>S76=W76</f>
        <v>1</v>
      </c>
      <c r="W76" s="8" t="str">
        <f>W75</f>
        <v>Restonic Hotel Motel ET Cover 75X54X10</v>
      </c>
      <c r="X76" s="7" t="s">
        <v>34</v>
      </c>
      <c r="Y76" s="7" t="s">
        <v>35</v>
      </c>
      <c r="Z76" s="7" t="s">
        <v>36</v>
      </c>
      <c r="AA76" s="7" t="s">
        <v>37</v>
      </c>
      <c r="AB76" s="13">
        <v>1</v>
      </c>
      <c r="AC76" s="7" t="s">
        <v>38</v>
      </c>
      <c r="AD76" s="7" t="s">
        <v>39</v>
      </c>
      <c r="AE76" s="6">
        <v>30</v>
      </c>
      <c r="AF76" s="7" t="s">
        <v>40</v>
      </c>
      <c r="AG76" s="40" t="s">
        <v>46</v>
      </c>
      <c r="AH76" s="8" t="s">
        <v>47</v>
      </c>
      <c r="AI76" s="40" t="s">
        <v>48</v>
      </c>
      <c r="AJ76" s="45">
        <v>0.185</v>
      </c>
      <c r="AK76" s="7" t="s">
        <v>44</v>
      </c>
      <c r="AL76" s="7" t="s">
        <v>27</v>
      </c>
      <c r="AM76" s="50" t="s">
        <v>45</v>
      </c>
      <c r="AN76" s="56">
        <f>AJ76</f>
        <v>0.185</v>
      </c>
      <c r="AO76" s="55">
        <f>VLOOKUP(AG76,'RM-cost - feb-24'!B:P,15,0)</f>
        <v>112.88720000000001</v>
      </c>
      <c r="AP76" s="55">
        <f>AO76*AN76</f>
        <v>20.884132000000001</v>
      </c>
      <c r="AQ76" s="62"/>
      <c r="AR76" s="63"/>
      <c r="AS76" s="21">
        <f>AS75</f>
        <v>159</v>
      </c>
      <c r="AT76" s="64"/>
      <c r="AU76" s="60"/>
      <c r="AV76" s="60"/>
      <c r="AW76" s="60"/>
      <c r="AX76" s="60"/>
      <c r="AY76" s="60"/>
      <c r="AZ76" s="61"/>
      <c r="BA76" s="61"/>
    </row>
    <row r="77" spans="1:53">
      <c r="A77" s="6">
        <v>4</v>
      </c>
      <c r="B77" s="19">
        <f t="shared" ref="B77:C77" si="191">B76</f>
        <v>13</v>
      </c>
      <c r="C77" s="19" t="str">
        <f t="shared" si="191"/>
        <v>ET-COVER</v>
      </c>
      <c r="D77" s="19" t="str">
        <f>MID(E77,9,2)</f>
        <v>PT</v>
      </c>
      <c r="E77" s="20" t="str">
        <f t="shared" ref="E77:M77" si="192">E76</f>
        <v>RTHTMTBNPT75X54X10</v>
      </c>
      <c r="F77" s="15" t="str">
        <f t="shared" si="192"/>
        <v>RTHTMTBNPT</v>
      </c>
      <c r="G77" s="15" t="str">
        <f t="shared" si="192"/>
        <v>75X54X10</v>
      </c>
      <c r="H77" s="15" t="str">
        <f t="shared" si="192"/>
        <v>75X54X10</v>
      </c>
      <c r="I77" s="16">
        <f t="shared" si="192"/>
        <v>3</v>
      </c>
      <c r="J77" s="16">
        <f t="shared" si="192"/>
        <v>6</v>
      </c>
      <c r="K77" s="16" t="str">
        <f t="shared" si="192"/>
        <v>75</v>
      </c>
      <c r="L77" s="16" t="str">
        <f t="shared" si="192"/>
        <v>54</v>
      </c>
      <c r="M77" s="16" t="str">
        <f t="shared" si="192"/>
        <v>10</v>
      </c>
      <c r="N77" s="11" t="str">
        <f t="shared" si="186"/>
        <v>SFG-FRBNPK-ET-CVR-75X54X10</v>
      </c>
      <c r="O77" s="7"/>
      <c r="P77" s="7">
        <f>ROUND(((((K77+L77+K77+L77)+3))*0.0254),3)</f>
        <v>6.6289999999999996</v>
      </c>
      <c r="Q77" s="7" t="b">
        <f>P77=AJ77</f>
        <v>1</v>
      </c>
      <c r="R77" s="7"/>
      <c r="S77" s="8" t="str">
        <f t="shared" si="187"/>
        <v>Restonic Hotel Motel ET Cover 75X54X10</v>
      </c>
      <c r="T77" s="8" t="str">
        <f>T76</f>
        <v>SFG-FRBNPK-ET-CVR-75X54X10</v>
      </c>
      <c r="U77" s="7" t="b">
        <f>T77=N77</f>
        <v>1</v>
      </c>
      <c r="V77" s="7" t="b">
        <f>S77=W77</f>
        <v>1</v>
      </c>
      <c r="W77" s="8" t="str">
        <f>W76</f>
        <v>Restonic Hotel Motel ET Cover 75X54X10</v>
      </c>
      <c r="X77" s="7" t="s">
        <v>34</v>
      </c>
      <c r="Y77" s="7" t="s">
        <v>35</v>
      </c>
      <c r="Z77" s="7" t="s">
        <v>36</v>
      </c>
      <c r="AA77" s="7" t="s">
        <v>37</v>
      </c>
      <c r="AB77" s="13">
        <v>1</v>
      </c>
      <c r="AC77" s="7" t="s">
        <v>38</v>
      </c>
      <c r="AD77" s="7" t="s">
        <v>39</v>
      </c>
      <c r="AE77" s="6">
        <v>40</v>
      </c>
      <c r="AF77" s="7" t="s">
        <v>40</v>
      </c>
      <c r="AG77" s="8" t="s">
        <v>18728</v>
      </c>
      <c r="AH77" s="8" t="s">
        <v>31845</v>
      </c>
      <c r="AI77" s="8" t="s">
        <v>43</v>
      </c>
      <c r="AJ77" s="17">
        <f>P77</f>
        <v>6.6289999999999996</v>
      </c>
      <c r="AK77" s="7" t="s">
        <v>39</v>
      </c>
      <c r="AL77" s="7" t="s">
        <v>27</v>
      </c>
      <c r="AM77" s="50" t="s">
        <v>45</v>
      </c>
      <c r="AN77" s="56">
        <f>AJ77</f>
        <v>6.6289999999999996</v>
      </c>
      <c r="AO77" s="55">
        <f>VLOOKUP(AG77,'SFG-rate rm - feb-24'!A:B,2,0)</f>
        <v>19.605380269999998</v>
      </c>
      <c r="AP77" s="55">
        <f>AO77*AN77</f>
        <v>129.96406580982998</v>
      </c>
      <c r="AQ77" s="62"/>
      <c r="AR77" s="63"/>
      <c r="AS77" s="21">
        <f>AS76</f>
        <v>159</v>
      </c>
      <c r="AT77" s="64"/>
      <c r="AU77" s="60"/>
      <c r="AV77" s="60"/>
      <c r="AW77" s="60"/>
      <c r="AX77" s="60"/>
      <c r="AY77" s="60"/>
      <c r="AZ77" s="61"/>
      <c r="BA77" s="61"/>
    </row>
    <row r="78" spans="1:53">
      <c r="A78" s="6">
        <v>5</v>
      </c>
      <c r="B78" s="19">
        <f t="shared" ref="B78:C78" si="193">B77</f>
        <v>13</v>
      </c>
      <c r="C78" s="19" t="str">
        <f t="shared" si="193"/>
        <v>ET-COVER</v>
      </c>
      <c r="D78" s="19" t="str">
        <f>MID(E78,9,2)</f>
        <v>PT</v>
      </c>
      <c r="E78" s="20" t="str">
        <f t="shared" ref="E78:M78" si="194">E77</f>
        <v>RTHTMTBNPT75X54X10</v>
      </c>
      <c r="F78" s="15" t="str">
        <f t="shared" si="194"/>
        <v>RTHTMTBNPT</v>
      </c>
      <c r="G78" s="15" t="str">
        <f t="shared" si="194"/>
        <v>75X54X10</v>
      </c>
      <c r="H78" s="15" t="str">
        <f t="shared" si="194"/>
        <v>75X54X10</v>
      </c>
      <c r="I78" s="16">
        <f t="shared" si="194"/>
        <v>3</v>
      </c>
      <c r="J78" s="16">
        <f t="shared" si="194"/>
        <v>6</v>
      </c>
      <c r="K78" s="16" t="str">
        <f t="shared" si="194"/>
        <v>75</v>
      </c>
      <c r="L78" s="16" t="str">
        <f t="shared" si="194"/>
        <v>54</v>
      </c>
      <c r="M78" s="16" t="str">
        <f t="shared" si="194"/>
        <v>10</v>
      </c>
      <c r="N78" s="11" t="str">
        <f t="shared" si="186"/>
        <v>SFG-FRBNPK-ET-CVR-75X54X10</v>
      </c>
      <c r="O78" s="7"/>
      <c r="P78" s="7">
        <v>10</v>
      </c>
      <c r="Q78" s="7" t="b">
        <f>P78=AJ78</f>
        <v>1</v>
      </c>
      <c r="R78" s="7"/>
      <c r="S78" s="8" t="str">
        <f t="shared" si="187"/>
        <v>Restonic Hotel Motel ET Cover 75X54X10</v>
      </c>
      <c r="T78" s="8" t="str">
        <f>T77</f>
        <v>SFG-FRBNPK-ET-CVR-75X54X10</v>
      </c>
      <c r="U78" s="7" t="b">
        <f>T78=N78</f>
        <v>1</v>
      </c>
      <c r="V78" s="7" t="b">
        <f>S78=W78</f>
        <v>1</v>
      </c>
      <c r="W78" s="8" t="str">
        <f>W77</f>
        <v>Restonic Hotel Motel ET Cover 75X54X10</v>
      </c>
      <c r="X78" s="7" t="s">
        <v>34</v>
      </c>
      <c r="Y78" s="7" t="s">
        <v>35</v>
      </c>
      <c r="Z78" s="7" t="s">
        <v>36</v>
      </c>
      <c r="AA78" s="7" t="s">
        <v>37</v>
      </c>
      <c r="AB78" s="13">
        <v>1</v>
      </c>
      <c r="AC78" s="7" t="s">
        <v>38</v>
      </c>
      <c r="AD78" s="7" t="s">
        <v>39</v>
      </c>
      <c r="AE78" s="6">
        <v>50</v>
      </c>
      <c r="AF78" s="7" t="s">
        <v>40</v>
      </c>
      <c r="AG78" s="8" t="s">
        <v>744</v>
      </c>
      <c r="AH78" s="8" t="s">
        <v>745</v>
      </c>
      <c r="AI78" s="8" t="s">
        <v>43</v>
      </c>
      <c r="AJ78" s="17">
        <f>P78</f>
        <v>10</v>
      </c>
      <c r="AK78" s="7" t="s">
        <v>44</v>
      </c>
      <c r="AL78" s="7" t="s">
        <v>27</v>
      </c>
      <c r="AM78" s="50" t="s">
        <v>45</v>
      </c>
      <c r="AN78" s="54">
        <f>AJ78/5000</f>
        <v>2E-3</v>
      </c>
      <c r="AO78" s="55">
        <f>VLOOKUP(AG78,'RM-cost - feb-24'!B:P,15,0)</f>
        <v>58</v>
      </c>
      <c r="AP78" s="55">
        <f>AO78*AN78</f>
        <v>0.11600000000000001</v>
      </c>
      <c r="AQ78" s="62"/>
      <c r="AR78" s="63"/>
      <c r="AS78" s="21">
        <f>AS77</f>
        <v>159</v>
      </c>
      <c r="AT78" s="64"/>
      <c r="AU78" s="60"/>
      <c r="AV78" s="60"/>
      <c r="AW78" s="60"/>
      <c r="AX78" s="60"/>
      <c r="AY78" s="60"/>
      <c r="AZ78" s="61"/>
      <c r="BA78" s="61"/>
    </row>
    <row r="80" spans="1:53">
      <c r="A80" s="6">
        <v>1</v>
      </c>
      <c r="B80" s="19">
        <v>14</v>
      </c>
      <c r="C80" s="19" t="s">
        <v>31528</v>
      </c>
      <c r="D80" s="19" t="str">
        <f>MID(E80,9,2)</f>
        <v>PT</v>
      </c>
      <c r="E80" s="48" t="s">
        <v>31859</v>
      </c>
      <c r="F80" s="9" t="str">
        <f>LEFT(E80,MIN(FIND({0,1,2,3,4,5,6,7,8,9},E80&amp;"0123456789"))-1)</f>
        <v>RTHTMTBNPT</v>
      </c>
      <c r="G80" s="9" t="str">
        <f>SUBSTITUTE(E80,F80,"")</f>
        <v>75X57X10</v>
      </c>
      <c r="H80" s="9" t="str">
        <f>IFERROR(LEFT(G80,FIND("-",G80)-1),G80)</f>
        <v>75X57X10</v>
      </c>
      <c r="I80" s="10">
        <f>SEARCH("X",H80)</f>
        <v>3</v>
      </c>
      <c r="J80" s="10">
        <f>SEARCH("X",H80,I80+1)</f>
        <v>6</v>
      </c>
      <c r="K80" s="10" t="str">
        <f>LEFT(G80,SEARCH("x",G80)-1)</f>
        <v>75</v>
      </c>
      <c r="L80" s="10" t="str">
        <f>MID(H80,I80+1,J80-I80-1)</f>
        <v>57</v>
      </c>
      <c r="M80" s="10" t="str">
        <f>MID(H80,J80+1,20)</f>
        <v>10</v>
      </c>
      <c r="N80" s="11" t="str">
        <f>"SFG-FRBNPK-ET-CVR-"&amp;K80&amp;"X"&amp;L80&amp;"X"&amp;M80</f>
        <v>SFG-FRBNPK-ET-CVR-75X57X10</v>
      </c>
      <c r="O80" s="7"/>
      <c r="P80" s="12">
        <f>ROUND(((((K80+L80+K80+L80)+3)*0.0254)*5.3196),3)</f>
        <v>36.076000000000001</v>
      </c>
      <c r="Q80" s="7">
        <v>0</v>
      </c>
      <c r="R80" s="12">
        <f>P80+Q80</f>
        <v>36.076000000000001</v>
      </c>
      <c r="S80" s="8" t="str">
        <f>"Restonic Hotel Motel ET Cover "&amp;K80&amp;"X"&amp;L80&amp;"X"&amp;M80</f>
        <v>Restonic Hotel Motel ET Cover 75X57X10</v>
      </c>
      <c r="T80" s="8" t="str">
        <f>N80</f>
        <v>SFG-FRBNPK-ET-CVR-75X57X10</v>
      </c>
      <c r="U80" s="7" t="b">
        <f>T80=N80</f>
        <v>1</v>
      </c>
      <c r="V80" s="7" t="b">
        <f>S80=W80</f>
        <v>1</v>
      </c>
      <c r="W80" s="8" t="str">
        <f>S80</f>
        <v>Restonic Hotel Motel ET Cover 75X57X10</v>
      </c>
      <c r="X80" s="7" t="s">
        <v>34</v>
      </c>
      <c r="Y80" s="7" t="s">
        <v>35</v>
      </c>
      <c r="Z80" s="7" t="s">
        <v>36</v>
      </c>
      <c r="AA80" s="7" t="s">
        <v>37</v>
      </c>
      <c r="AB80" s="13">
        <v>1</v>
      </c>
      <c r="AC80" s="7" t="s">
        <v>38</v>
      </c>
      <c r="AD80" s="7" t="s">
        <v>39</v>
      </c>
      <c r="AE80" s="6">
        <v>10</v>
      </c>
      <c r="AF80" s="7" t="s">
        <v>40</v>
      </c>
      <c r="AG80" s="8" t="s">
        <v>41</v>
      </c>
      <c r="AH80" s="8" t="s">
        <v>42</v>
      </c>
      <c r="AI80" s="8" t="s">
        <v>43</v>
      </c>
      <c r="AJ80" s="13">
        <f>R80</f>
        <v>36.076000000000001</v>
      </c>
      <c r="AK80" s="7" t="s">
        <v>44</v>
      </c>
      <c r="AL80" s="7" t="s">
        <v>27</v>
      </c>
      <c r="AM80" s="50" t="s">
        <v>45</v>
      </c>
      <c r="AN80" s="54">
        <f>AJ80/10000</f>
        <v>3.6075999999999999E-3</v>
      </c>
      <c r="AO80" s="55">
        <f>VLOOKUP(AG80,'RM-cost - feb-24'!B:P,15,0)</f>
        <v>231.14230000000001</v>
      </c>
      <c r="AP80" s="55">
        <f>AO80*AN80</f>
        <v>0.83386896148</v>
      </c>
      <c r="AQ80" s="62">
        <f>SUM(AP80:AP84)</f>
        <v>163.54932515261999</v>
      </c>
      <c r="AR80" s="62">
        <f>ROUND(AQ80,0)</f>
        <v>164</v>
      </c>
      <c r="AS80" s="21">
        <f>AR80</f>
        <v>164</v>
      </c>
      <c r="AT80" s="64">
        <f>+AS80+AY80</f>
        <v>184.294836</v>
      </c>
      <c r="AU80" s="60">
        <f t="shared" ref="AU80" si="195">+SUM(((AS80*3%*18%)))</f>
        <v>0.88559999999999994</v>
      </c>
      <c r="AV80" s="60">
        <f t="shared" ref="AV80" si="196">+SUM(((AS80*14.33%*53%)))</f>
        <v>12.455636</v>
      </c>
      <c r="AW80" s="60">
        <f t="shared" ref="AW80" si="197">+SUM(((AS80*5.92%*53%)))</f>
        <v>5.145664</v>
      </c>
      <c r="AX80" s="60">
        <f t="shared" ref="AX80" si="198">+SUM(((AS80*2.08%*53%)))</f>
        <v>1.807936</v>
      </c>
      <c r="AY80" s="60">
        <f>SUM(AU80:AX84)</f>
        <v>20.294836</v>
      </c>
      <c r="AZ80" s="61">
        <f>ROUNDUP(AT80,0)</f>
        <v>185</v>
      </c>
      <c r="BA80" s="61">
        <f>AZ80</f>
        <v>185</v>
      </c>
    </row>
    <row r="81" spans="1:53">
      <c r="A81" s="6">
        <v>2</v>
      </c>
      <c r="B81" s="19">
        <f t="shared" ref="B81:C81" si="199">B80</f>
        <v>14</v>
      </c>
      <c r="C81" s="19" t="str">
        <f t="shared" si="199"/>
        <v>ET-COVER</v>
      </c>
      <c r="D81" s="19" t="str">
        <f>MID(E81,9,2)</f>
        <v>PT</v>
      </c>
      <c r="E81" s="20" t="str">
        <f>E80</f>
        <v>RTHTMTBNPT75X57X10</v>
      </c>
      <c r="F81" s="15" t="str">
        <f t="shared" ref="F81:M81" si="200">F80</f>
        <v>RTHTMTBNPT</v>
      </c>
      <c r="G81" s="15" t="str">
        <f t="shared" si="200"/>
        <v>75X57X10</v>
      </c>
      <c r="H81" s="15" t="str">
        <f t="shared" si="200"/>
        <v>75X57X10</v>
      </c>
      <c r="I81" s="16">
        <f t="shared" si="200"/>
        <v>3</v>
      </c>
      <c r="J81" s="16">
        <f t="shared" si="200"/>
        <v>6</v>
      </c>
      <c r="K81" s="16" t="str">
        <f t="shared" si="200"/>
        <v>75</v>
      </c>
      <c r="L81" s="16" t="str">
        <f t="shared" si="200"/>
        <v>57</v>
      </c>
      <c r="M81" s="16" t="str">
        <f t="shared" si="200"/>
        <v>10</v>
      </c>
      <c r="N81" s="11" t="str">
        <f t="shared" ref="N81:N84" si="201">"SFG-FRBNPK-ET-CVR-"&amp;K81&amp;"X"&amp;L81&amp;"X"&amp;M81</f>
        <v>SFG-FRBNPK-ET-CVR-75X57X10</v>
      </c>
      <c r="O81" s="12">
        <f>K81*L81/144</f>
        <v>29.6875</v>
      </c>
      <c r="P81" s="12">
        <f>ROUNDUP((((K81*L81/144)*0.003)),3)</f>
        <v>0.09</v>
      </c>
      <c r="Q81" s="7"/>
      <c r="R81" s="7"/>
      <c r="S81" s="8" t="str">
        <f t="shared" ref="S81:S84" si="202">"Restonic Hotel Motel ET Cover "&amp;K81&amp;"X"&amp;L81&amp;"X"&amp;M81</f>
        <v>Restonic Hotel Motel ET Cover 75X57X10</v>
      </c>
      <c r="T81" s="8" t="str">
        <f>T80</f>
        <v>SFG-FRBNPK-ET-CVR-75X57X10</v>
      </c>
      <c r="U81" s="7" t="b">
        <f>T81=N81</f>
        <v>1</v>
      </c>
      <c r="V81" s="7" t="b">
        <f t="shared" ref="V81" si="203">S81=W81</f>
        <v>1</v>
      </c>
      <c r="W81" s="8" t="str">
        <f>W80</f>
        <v>Restonic Hotel Motel ET Cover 75X57X10</v>
      </c>
      <c r="X81" s="7" t="s">
        <v>34</v>
      </c>
      <c r="Y81" s="7" t="s">
        <v>35</v>
      </c>
      <c r="Z81" s="7" t="s">
        <v>36</v>
      </c>
      <c r="AA81" s="7" t="s">
        <v>37</v>
      </c>
      <c r="AB81" s="13">
        <v>1</v>
      </c>
      <c r="AC81" s="7" t="s">
        <v>38</v>
      </c>
      <c r="AD81" s="7" t="s">
        <v>39</v>
      </c>
      <c r="AE81" s="6">
        <v>20</v>
      </c>
      <c r="AF81" s="7" t="s">
        <v>40</v>
      </c>
      <c r="AG81" s="40" t="s">
        <v>650</v>
      </c>
      <c r="AH81" s="8" t="s">
        <v>31844</v>
      </c>
      <c r="AI81" s="40" t="s">
        <v>48</v>
      </c>
      <c r="AJ81" s="43">
        <v>6.6000000000000003E-2</v>
      </c>
      <c r="AK81" s="7" t="s">
        <v>44</v>
      </c>
      <c r="AL81" s="7" t="s">
        <v>27</v>
      </c>
      <c r="AM81" s="50" t="s">
        <v>45</v>
      </c>
      <c r="AN81" s="56">
        <f>AJ81</f>
        <v>6.6000000000000003E-2</v>
      </c>
      <c r="AO81" s="55">
        <f>VLOOKUP(AG81,'RM-cost - feb-24'!B:P,15,0)</f>
        <v>113.786</v>
      </c>
      <c r="AP81" s="55">
        <f>AO81*AN81</f>
        <v>7.5098760000000002</v>
      </c>
      <c r="AQ81" s="62"/>
      <c r="AR81" s="63"/>
      <c r="AS81" s="21">
        <f>AS80</f>
        <v>164</v>
      </c>
      <c r="AT81" s="64"/>
      <c r="AU81" s="60"/>
      <c r="AV81" s="60"/>
      <c r="AW81" s="60"/>
      <c r="AX81" s="60"/>
      <c r="AY81" s="60"/>
      <c r="AZ81" s="61"/>
      <c r="BA81" s="61"/>
    </row>
    <row r="82" spans="1:53">
      <c r="A82" s="6">
        <v>3</v>
      </c>
      <c r="B82" s="19">
        <f t="shared" ref="B82:C82" si="204">B81</f>
        <v>14</v>
      </c>
      <c r="C82" s="19" t="str">
        <f t="shared" si="204"/>
        <v>ET-COVER</v>
      </c>
      <c r="D82" s="19" t="str">
        <f>MID(E82,9,2)</f>
        <v>PT</v>
      </c>
      <c r="E82" s="20" t="str">
        <f t="shared" ref="E82:M82" si="205">E81</f>
        <v>RTHTMTBNPT75X57X10</v>
      </c>
      <c r="F82" s="15" t="str">
        <f t="shared" si="205"/>
        <v>RTHTMTBNPT</v>
      </c>
      <c r="G82" s="15" t="str">
        <f t="shared" si="205"/>
        <v>75X57X10</v>
      </c>
      <c r="H82" s="15" t="str">
        <f t="shared" si="205"/>
        <v>75X57X10</v>
      </c>
      <c r="I82" s="16">
        <f t="shared" si="205"/>
        <v>3</v>
      </c>
      <c r="J82" s="16">
        <f t="shared" si="205"/>
        <v>6</v>
      </c>
      <c r="K82" s="16" t="str">
        <f t="shared" si="205"/>
        <v>75</v>
      </c>
      <c r="L82" s="16" t="str">
        <f t="shared" si="205"/>
        <v>57</v>
      </c>
      <c r="M82" s="16" t="str">
        <f t="shared" si="205"/>
        <v>10</v>
      </c>
      <c r="N82" s="11" t="str">
        <f t="shared" si="201"/>
        <v>SFG-FRBNPK-ET-CVR-75X57X10</v>
      </c>
      <c r="O82" s="7"/>
      <c r="P82" s="12">
        <f>ROUNDUP((((K82*L82/144)*0.00692)),3)</f>
        <v>0.20599999999999999</v>
      </c>
      <c r="Q82" s="7" t="b">
        <f>P82=AJ82</f>
        <v>0</v>
      </c>
      <c r="R82" s="7"/>
      <c r="S82" s="8" t="str">
        <f t="shared" si="202"/>
        <v>Restonic Hotel Motel ET Cover 75X57X10</v>
      </c>
      <c r="T82" s="8" t="str">
        <f>T81</f>
        <v>SFG-FRBNPK-ET-CVR-75X57X10</v>
      </c>
      <c r="U82" s="7" t="b">
        <f>T82=N82</f>
        <v>1</v>
      </c>
      <c r="V82" s="7" t="b">
        <f>S82=W82</f>
        <v>1</v>
      </c>
      <c r="W82" s="8" t="str">
        <f>W81</f>
        <v>Restonic Hotel Motel ET Cover 75X57X10</v>
      </c>
      <c r="X82" s="7" t="s">
        <v>34</v>
      </c>
      <c r="Y82" s="7" t="s">
        <v>35</v>
      </c>
      <c r="Z82" s="7" t="s">
        <v>36</v>
      </c>
      <c r="AA82" s="7" t="s">
        <v>37</v>
      </c>
      <c r="AB82" s="13">
        <v>1</v>
      </c>
      <c r="AC82" s="7" t="s">
        <v>38</v>
      </c>
      <c r="AD82" s="7" t="s">
        <v>39</v>
      </c>
      <c r="AE82" s="6">
        <v>30</v>
      </c>
      <c r="AF82" s="7" t="s">
        <v>40</v>
      </c>
      <c r="AG82" s="40" t="s">
        <v>46</v>
      </c>
      <c r="AH82" s="8" t="s">
        <v>47</v>
      </c>
      <c r="AI82" s="40" t="s">
        <v>48</v>
      </c>
      <c r="AJ82" s="45">
        <v>0.19600000000000001</v>
      </c>
      <c r="AK82" s="7" t="s">
        <v>44</v>
      </c>
      <c r="AL82" s="7" t="s">
        <v>27</v>
      </c>
      <c r="AM82" s="50" t="s">
        <v>45</v>
      </c>
      <c r="AN82" s="56">
        <f>AJ82</f>
        <v>0.19600000000000001</v>
      </c>
      <c r="AO82" s="55">
        <f>VLOOKUP(AG82,'RM-cost - feb-24'!B:P,15,0)</f>
        <v>112.88720000000001</v>
      </c>
      <c r="AP82" s="55">
        <f>AO82*AN82</f>
        <v>22.125891200000002</v>
      </c>
      <c r="AQ82" s="62"/>
      <c r="AR82" s="63"/>
      <c r="AS82" s="21">
        <f>AS81</f>
        <v>164</v>
      </c>
      <c r="AT82" s="64"/>
      <c r="AU82" s="60"/>
      <c r="AV82" s="60"/>
      <c r="AW82" s="60"/>
      <c r="AX82" s="60"/>
      <c r="AY82" s="60"/>
      <c r="AZ82" s="61"/>
      <c r="BA82" s="61"/>
    </row>
    <row r="83" spans="1:53">
      <c r="A83" s="6">
        <v>4</v>
      </c>
      <c r="B83" s="19">
        <f t="shared" ref="B83:C83" si="206">B82</f>
        <v>14</v>
      </c>
      <c r="C83" s="19" t="str">
        <f t="shared" si="206"/>
        <v>ET-COVER</v>
      </c>
      <c r="D83" s="19" t="str">
        <f>MID(E83,9,2)</f>
        <v>PT</v>
      </c>
      <c r="E83" s="20" t="str">
        <f t="shared" ref="E83:M83" si="207">E82</f>
        <v>RTHTMTBNPT75X57X10</v>
      </c>
      <c r="F83" s="15" t="str">
        <f t="shared" si="207"/>
        <v>RTHTMTBNPT</v>
      </c>
      <c r="G83" s="15" t="str">
        <f t="shared" si="207"/>
        <v>75X57X10</v>
      </c>
      <c r="H83" s="15" t="str">
        <f t="shared" si="207"/>
        <v>75X57X10</v>
      </c>
      <c r="I83" s="16">
        <f t="shared" si="207"/>
        <v>3</v>
      </c>
      <c r="J83" s="16">
        <f t="shared" si="207"/>
        <v>6</v>
      </c>
      <c r="K83" s="16" t="str">
        <f t="shared" si="207"/>
        <v>75</v>
      </c>
      <c r="L83" s="16" t="str">
        <f t="shared" si="207"/>
        <v>57</v>
      </c>
      <c r="M83" s="16" t="str">
        <f t="shared" si="207"/>
        <v>10</v>
      </c>
      <c r="N83" s="11" t="str">
        <f t="shared" si="201"/>
        <v>SFG-FRBNPK-ET-CVR-75X57X10</v>
      </c>
      <c r="O83" s="7"/>
      <c r="P83" s="7">
        <f>ROUND(((((K83+L83+K83+L83)+3))*0.0254),3)</f>
        <v>6.782</v>
      </c>
      <c r="Q83" s="7" t="b">
        <f>P83=AJ83</f>
        <v>1</v>
      </c>
      <c r="R83" s="7"/>
      <c r="S83" s="8" t="str">
        <f t="shared" si="202"/>
        <v>Restonic Hotel Motel ET Cover 75X57X10</v>
      </c>
      <c r="T83" s="8" t="str">
        <f>T82</f>
        <v>SFG-FRBNPK-ET-CVR-75X57X10</v>
      </c>
      <c r="U83" s="7" t="b">
        <f>T83=N83</f>
        <v>1</v>
      </c>
      <c r="V83" s="7" t="b">
        <f>S83=W83</f>
        <v>1</v>
      </c>
      <c r="W83" s="8" t="str">
        <f>W82</f>
        <v>Restonic Hotel Motel ET Cover 75X57X10</v>
      </c>
      <c r="X83" s="7" t="s">
        <v>34</v>
      </c>
      <c r="Y83" s="7" t="s">
        <v>35</v>
      </c>
      <c r="Z83" s="7" t="s">
        <v>36</v>
      </c>
      <c r="AA83" s="7" t="s">
        <v>37</v>
      </c>
      <c r="AB83" s="13">
        <v>1</v>
      </c>
      <c r="AC83" s="7" t="s">
        <v>38</v>
      </c>
      <c r="AD83" s="7" t="s">
        <v>39</v>
      </c>
      <c r="AE83" s="6">
        <v>40</v>
      </c>
      <c r="AF83" s="7" t="s">
        <v>40</v>
      </c>
      <c r="AG83" s="8" t="s">
        <v>18728</v>
      </c>
      <c r="AH83" s="8" t="s">
        <v>31845</v>
      </c>
      <c r="AI83" s="8" t="s">
        <v>43</v>
      </c>
      <c r="AJ83" s="17">
        <f>P83</f>
        <v>6.782</v>
      </c>
      <c r="AK83" s="7" t="s">
        <v>39</v>
      </c>
      <c r="AL83" s="7" t="s">
        <v>27</v>
      </c>
      <c r="AM83" s="50" t="s">
        <v>45</v>
      </c>
      <c r="AN83" s="56">
        <f>AJ83</f>
        <v>6.782</v>
      </c>
      <c r="AO83" s="55">
        <f>VLOOKUP(AG83,'SFG-rate rm - feb-24'!A:B,2,0)</f>
        <v>19.605380269999998</v>
      </c>
      <c r="AP83" s="55">
        <f>AO83*AN83</f>
        <v>132.96368899113997</v>
      </c>
      <c r="AQ83" s="62"/>
      <c r="AR83" s="63"/>
      <c r="AS83" s="21">
        <f>AS82</f>
        <v>164</v>
      </c>
      <c r="AT83" s="64"/>
      <c r="AU83" s="60"/>
      <c r="AV83" s="60"/>
      <c r="AW83" s="60"/>
      <c r="AX83" s="60"/>
      <c r="AY83" s="60"/>
      <c r="AZ83" s="61"/>
      <c r="BA83" s="61"/>
    </row>
    <row r="84" spans="1:53">
      <c r="A84" s="6">
        <v>5</v>
      </c>
      <c r="B84" s="19">
        <f t="shared" ref="B84:C84" si="208">B83</f>
        <v>14</v>
      </c>
      <c r="C84" s="19" t="str">
        <f t="shared" si="208"/>
        <v>ET-COVER</v>
      </c>
      <c r="D84" s="19" t="str">
        <f>MID(E84,9,2)</f>
        <v>PT</v>
      </c>
      <c r="E84" s="20" t="str">
        <f t="shared" ref="E84:M84" si="209">E83</f>
        <v>RTHTMTBNPT75X57X10</v>
      </c>
      <c r="F84" s="15" t="str">
        <f t="shared" si="209"/>
        <v>RTHTMTBNPT</v>
      </c>
      <c r="G84" s="15" t="str">
        <f t="shared" si="209"/>
        <v>75X57X10</v>
      </c>
      <c r="H84" s="15" t="str">
        <f t="shared" si="209"/>
        <v>75X57X10</v>
      </c>
      <c r="I84" s="16">
        <f t="shared" si="209"/>
        <v>3</v>
      </c>
      <c r="J84" s="16">
        <f t="shared" si="209"/>
        <v>6</v>
      </c>
      <c r="K84" s="16" t="str">
        <f t="shared" si="209"/>
        <v>75</v>
      </c>
      <c r="L84" s="16" t="str">
        <f t="shared" si="209"/>
        <v>57</v>
      </c>
      <c r="M84" s="16" t="str">
        <f t="shared" si="209"/>
        <v>10</v>
      </c>
      <c r="N84" s="11" t="str">
        <f t="shared" si="201"/>
        <v>SFG-FRBNPK-ET-CVR-75X57X10</v>
      </c>
      <c r="O84" s="7"/>
      <c r="P84" s="7">
        <v>10</v>
      </c>
      <c r="Q84" s="7" t="b">
        <f>P84=AJ84</f>
        <v>1</v>
      </c>
      <c r="R84" s="7"/>
      <c r="S84" s="8" t="str">
        <f t="shared" si="202"/>
        <v>Restonic Hotel Motel ET Cover 75X57X10</v>
      </c>
      <c r="T84" s="8" t="str">
        <f>T83</f>
        <v>SFG-FRBNPK-ET-CVR-75X57X10</v>
      </c>
      <c r="U84" s="7" t="b">
        <f>T84=N84</f>
        <v>1</v>
      </c>
      <c r="V84" s="7" t="b">
        <f>S84=W84</f>
        <v>1</v>
      </c>
      <c r="W84" s="8" t="str">
        <f>W83</f>
        <v>Restonic Hotel Motel ET Cover 75X57X10</v>
      </c>
      <c r="X84" s="7" t="s">
        <v>34</v>
      </c>
      <c r="Y84" s="7" t="s">
        <v>35</v>
      </c>
      <c r="Z84" s="7" t="s">
        <v>36</v>
      </c>
      <c r="AA84" s="7" t="s">
        <v>37</v>
      </c>
      <c r="AB84" s="13">
        <v>1</v>
      </c>
      <c r="AC84" s="7" t="s">
        <v>38</v>
      </c>
      <c r="AD84" s="7" t="s">
        <v>39</v>
      </c>
      <c r="AE84" s="6">
        <v>50</v>
      </c>
      <c r="AF84" s="7" t="s">
        <v>40</v>
      </c>
      <c r="AG84" s="8" t="s">
        <v>744</v>
      </c>
      <c r="AH84" s="8" t="s">
        <v>745</v>
      </c>
      <c r="AI84" s="8" t="s">
        <v>43</v>
      </c>
      <c r="AJ84" s="17">
        <f>P84</f>
        <v>10</v>
      </c>
      <c r="AK84" s="7" t="s">
        <v>44</v>
      </c>
      <c r="AL84" s="7" t="s">
        <v>27</v>
      </c>
      <c r="AM84" s="50" t="s">
        <v>45</v>
      </c>
      <c r="AN84" s="54">
        <f>AJ84/5000</f>
        <v>2E-3</v>
      </c>
      <c r="AO84" s="55">
        <f>VLOOKUP(AG84,'RM-cost - feb-24'!B:P,15,0)</f>
        <v>58</v>
      </c>
      <c r="AP84" s="55">
        <f>AO84*AN84</f>
        <v>0.11600000000000001</v>
      </c>
      <c r="AQ84" s="62"/>
      <c r="AR84" s="63"/>
      <c r="AS84" s="21">
        <f>AS83</f>
        <v>164</v>
      </c>
      <c r="AT84" s="64"/>
      <c r="AU84" s="60"/>
      <c r="AV84" s="60"/>
      <c r="AW84" s="60"/>
      <c r="AX84" s="60"/>
      <c r="AY84" s="60"/>
      <c r="AZ84" s="61"/>
      <c r="BA84" s="61"/>
    </row>
    <row r="86" spans="1:53">
      <c r="A86" s="6">
        <v>1</v>
      </c>
      <c r="B86" s="19">
        <v>15</v>
      </c>
      <c r="C86" s="19" t="s">
        <v>31528</v>
      </c>
      <c r="D86" s="19" t="str">
        <f>MID(E86,9,2)</f>
        <v>PT</v>
      </c>
      <c r="E86" s="48" t="s">
        <v>31860</v>
      </c>
      <c r="F86" s="9" t="str">
        <f>LEFT(E86,MIN(FIND({0,1,2,3,4,5,6,7,8,9},E86&amp;"0123456789"))-1)</f>
        <v>RTHTMTBNPT</v>
      </c>
      <c r="G86" s="9" t="str">
        <f>SUBSTITUTE(E86,F86,"")</f>
        <v>75X63X10</v>
      </c>
      <c r="H86" s="9" t="str">
        <f>IFERROR(LEFT(G86,FIND("-",G86)-1),G86)</f>
        <v>75X63X10</v>
      </c>
      <c r="I86" s="10">
        <f>SEARCH("X",H86)</f>
        <v>3</v>
      </c>
      <c r="J86" s="10">
        <f>SEARCH("X",H86,I86+1)</f>
        <v>6</v>
      </c>
      <c r="K86" s="10" t="str">
        <f>LEFT(G86,SEARCH("x",G86)-1)</f>
        <v>75</v>
      </c>
      <c r="L86" s="10" t="str">
        <f>MID(H86,I86+1,J86-I86-1)</f>
        <v>63</v>
      </c>
      <c r="M86" s="10" t="str">
        <f>MID(H86,J86+1,20)</f>
        <v>10</v>
      </c>
      <c r="N86" s="11" t="str">
        <f>"SFG-FRBNPK-ET-CVR-"&amp;K86&amp;"X"&amp;L86&amp;"X"&amp;M86</f>
        <v>SFG-FRBNPK-ET-CVR-75X63X10</v>
      </c>
      <c r="O86" s="7"/>
      <c r="P86" s="12">
        <f>ROUND(((((K86+L86+K86+L86)+3)*0.0254)*5.3196),3)</f>
        <v>37.698</v>
      </c>
      <c r="Q86" s="7">
        <v>0</v>
      </c>
      <c r="R86" s="12">
        <f>P86+Q86</f>
        <v>37.698</v>
      </c>
      <c r="S86" s="8" t="str">
        <f>"Restonic Hotel Motel ET Cover "&amp;K86&amp;"X"&amp;L86&amp;"X"&amp;M86</f>
        <v>Restonic Hotel Motel ET Cover 75X63X10</v>
      </c>
      <c r="T86" s="8" t="str">
        <f>N86</f>
        <v>SFG-FRBNPK-ET-CVR-75X63X10</v>
      </c>
      <c r="U86" s="7" t="b">
        <f>T86=N86</f>
        <v>1</v>
      </c>
      <c r="V86" s="7" t="b">
        <f>S86=W86</f>
        <v>1</v>
      </c>
      <c r="W86" s="8" t="str">
        <f>S86</f>
        <v>Restonic Hotel Motel ET Cover 75X63X10</v>
      </c>
      <c r="X86" s="7" t="s">
        <v>34</v>
      </c>
      <c r="Y86" s="7" t="s">
        <v>35</v>
      </c>
      <c r="Z86" s="7" t="s">
        <v>36</v>
      </c>
      <c r="AA86" s="7" t="s">
        <v>37</v>
      </c>
      <c r="AB86" s="13">
        <v>1</v>
      </c>
      <c r="AC86" s="7" t="s">
        <v>38</v>
      </c>
      <c r="AD86" s="7" t="s">
        <v>39</v>
      </c>
      <c r="AE86" s="6">
        <v>10</v>
      </c>
      <c r="AF86" s="7" t="s">
        <v>40</v>
      </c>
      <c r="AG86" s="8" t="s">
        <v>41</v>
      </c>
      <c r="AH86" s="8" t="s">
        <v>42</v>
      </c>
      <c r="AI86" s="8" t="s">
        <v>43</v>
      </c>
      <c r="AJ86" s="13">
        <f>R86</f>
        <v>37.698</v>
      </c>
      <c r="AK86" s="7" t="s">
        <v>44</v>
      </c>
      <c r="AL86" s="7" t="s">
        <v>27</v>
      </c>
      <c r="AM86" s="50" t="s">
        <v>45</v>
      </c>
      <c r="AN86" s="54">
        <f>AJ86/10000</f>
        <v>3.7698000000000002E-3</v>
      </c>
      <c r="AO86" s="55">
        <f>VLOOKUP(AG86,'RM-cost - feb-24'!B:P,15,0)</f>
        <v>231.14230000000001</v>
      </c>
      <c r="AP86" s="55">
        <f>AO86*AN86</f>
        <v>0.87136024254000011</v>
      </c>
      <c r="AQ86" s="62">
        <f>SUM(AP86:AP90)</f>
        <v>172.50422101602999</v>
      </c>
      <c r="AR86" s="62">
        <f>ROUND(AQ86,0)</f>
        <v>173</v>
      </c>
      <c r="AS86" s="21">
        <f>AR86</f>
        <v>173</v>
      </c>
      <c r="AT86" s="64">
        <f>+AS86+AY86</f>
        <v>194.40857700000001</v>
      </c>
      <c r="AU86" s="60">
        <f t="shared" ref="AU86" si="210">+SUM(((AS86*3%*18%)))</f>
        <v>0.93419999999999992</v>
      </c>
      <c r="AV86" s="60">
        <f t="shared" ref="AV86" si="211">+SUM(((AS86*14.33%*53%)))</f>
        <v>13.139177</v>
      </c>
      <c r="AW86" s="60">
        <f t="shared" ref="AW86" si="212">+SUM(((AS86*5.92%*53%)))</f>
        <v>5.4280480000000004</v>
      </c>
      <c r="AX86" s="60">
        <f t="shared" ref="AX86" si="213">+SUM(((AS86*2.08%*53%)))</f>
        <v>1.907152</v>
      </c>
      <c r="AY86" s="60">
        <f>SUM(AU86:AX90)</f>
        <v>21.408577000000001</v>
      </c>
      <c r="AZ86" s="61">
        <f>ROUNDUP(AT86,0)</f>
        <v>195</v>
      </c>
      <c r="BA86" s="61">
        <f>AZ86</f>
        <v>195</v>
      </c>
    </row>
    <row r="87" spans="1:53">
      <c r="A87" s="6">
        <v>2</v>
      </c>
      <c r="B87" s="19">
        <f t="shared" ref="B87:C87" si="214">B86</f>
        <v>15</v>
      </c>
      <c r="C87" s="19" t="str">
        <f t="shared" si="214"/>
        <v>ET-COVER</v>
      </c>
      <c r="D87" s="19" t="str">
        <f>MID(E87,9,2)</f>
        <v>PT</v>
      </c>
      <c r="E87" s="20" t="str">
        <f t="shared" ref="E87:M87" si="215">E86</f>
        <v>RTHTMTBNPT75X63X10</v>
      </c>
      <c r="F87" s="15" t="str">
        <f t="shared" si="215"/>
        <v>RTHTMTBNPT</v>
      </c>
      <c r="G87" s="15" t="str">
        <f t="shared" si="215"/>
        <v>75X63X10</v>
      </c>
      <c r="H87" s="15" t="str">
        <f t="shared" si="215"/>
        <v>75X63X10</v>
      </c>
      <c r="I87" s="16">
        <f t="shared" si="215"/>
        <v>3</v>
      </c>
      <c r="J87" s="16">
        <f t="shared" si="215"/>
        <v>6</v>
      </c>
      <c r="K87" s="16" t="str">
        <f t="shared" si="215"/>
        <v>75</v>
      </c>
      <c r="L87" s="16" t="str">
        <f t="shared" si="215"/>
        <v>63</v>
      </c>
      <c r="M87" s="16" t="str">
        <f t="shared" si="215"/>
        <v>10</v>
      </c>
      <c r="N87" s="11" t="str">
        <f t="shared" ref="N87:N90" si="216">"SFG-FRBNPK-ET-CVR-"&amp;K87&amp;"X"&amp;L87&amp;"X"&amp;M87</f>
        <v>SFG-FRBNPK-ET-CVR-75X63X10</v>
      </c>
      <c r="O87" s="12">
        <f>K87*L87/144</f>
        <v>32.8125</v>
      </c>
      <c r="P87" s="12">
        <f>ROUNDUP((((K87*L87/144)*0.003)),3)</f>
        <v>9.9000000000000005E-2</v>
      </c>
      <c r="Q87" s="7"/>
      <c r="R87" s="7"/>
      <c r="S87" s="8" t="str">
        <f t="shared" ref="S87:S90" si="217">"Restonic Hotel Motel ET Cover "&amp;K87&amp;"X"&amp;L87&amp;"X"&amp;M87</f>
        <v>Restonic Hotel Motel ET Cover 75X63X10</v>
      </c>
      <c r="T87" s="8" t="str">
        <f>T86</f>
        <v>SFG-FRBNPK-ET-CVR-75X63X10</v>
      </c>
      <c r="U87" s="7" t="b">
        <f>T87=N87</f>
        <v>1</v>
      </c>
      <c r="V87" s="7" t="b">
        <f t="shared" ref="V87" si="218">S87=W87</f>
        <v>1</v>
      </c>
      <c r="W87" s="8" t="str">
        <f>W86</f>
        <v>Restonic Hotel Motel ET Cover 75X63X10</v>
      </c>
      <c r="X87" s="7" t="s">
        <v>34</v>
      </c>
      <c r="Y87" s="7" t="s">
        <v>35</v>
      </c>
      <c r="Z87" s="7" t="s">
        <v>36</v>
      </c>
      <c r="AA87" s="7" t="s">
        <v>37</v>
      </c>
      <c r="AB87" s="13">
        <v>1</v>
      </c>
      <c r="AC87" s="7" t="s">
        <v>38</v>
      </c>
      <c r="AD87" s="7" t="s">
        <v>39</v>
      </c>
      <c r="AE87" s="6">
        <v>20</v>
      </c>
      <c r="AF87" s="7" t="s">
        <v>40</v>
      </c>
      <c r="AG87" s="40" t="s">
        <v>650</v>
      </c>
      <c r="AH87" s="8" t="s">
        <v>31844</v>
      </c>
      <c r="AI87" s="40" t="s">
        <v>48</v>
      </c>
      <c r="AJ87" s="43">
        <v>6.9000000000000006E-2</v>
      </c>
      <c r="AK87" s="7" t="s">
        <v>44</v>
      </c>
      <c r="AL87" s="7" t="s">
        <v>27</v>
      </c>
      <c r="AM87" s="50" t="s">
        <v>45</v>
      </c>
      <c r="AN87" s="56">
        <f>AJ87</f>
        <v>6.9000000000000006E-2</v>
      </c>
      <c r="AO87" s="55">
        <f>VLOOKUP(AG87,'RM-cost - feb-24'!B:P,15,0)</f>
        <v>113.786</v>
      </c>
      <c r="AP87" s="55">
        <f>AO87*AN87</f>
        <v>7.8512340000000007</v>
      </c>
      <c r="AQ87" s="62"/>
      <c r="AR87" s="63"/>
      <c r="AS87" s="21">
        <f>AS86</f>
        <v>173</v>
      </c>
      <c r="AT87" s="64"/>
      <c r="AU87" s="60"/>
      <c r="AV87" s="60"/>
      <c r="AW87" s="60"/>
      <c r="AX87" s="60"/>
      <c r="AY87" s="60"/>
      <c r="AZ87" s="61"/>
      <c r="BA87" s="61"/>
    </row>
    <row r="88" spans="1:53">
      <c r="A88" s="6">
        <v>3</v>
      </c>
      <c r="B88" s="19">
        <f t="shared" ref="B88:C88" si="219">B87</f>
        <v>15</v>
      </c>
      <c r="C88" s="19" t="str">
        <f t="shared" si="219"/>
        <v>ET-COVER</v>
      </c>
      <c r="D88" s="19" t="str">
        <f>MID(E88,9,2)</f>
        <v>PT</v>
      </c>
      <c r="E88" s="20" t="str">
        <f t="shared" ref="E88:M88" si="220">E87</f>
        <v>RTHTMTBNPT75X63X10</v>
      </c>
      <c r="F88" s="15" t="str">
        <f t="shared" si="220"/>
        <v>RTHTMTBNPT</v>
      </c>
      <c r="G88" s="15" t="str">
        <f t="shared" si="220"/>
        <v>75X63X10</v>
      </c>
      <c r="H88" s="15" t="str">
        <f t="shared" si="220"/>
        <v>75X63X10</v>
      </c>
      <c r="I88" s="16">
        <f t="shared" si="220"/>
        <v>3</v>
      </c>
      <c r="J88" s="16">
        <f t="shared" si="220"/>
        <v>6</v>
      </c>
      <c r="K88" s="16" t="str">
        <f t="shared" si="220"/>
        <v>75</v>
      </c>
      <c r="L88" s="16" t="str">
        <f t="shared" si="220"/>
        <v>63</v>
      </c>
      <c r="M88" s="16" t="str">
        <f t="shared" si="220"/>
        <v>10</v>
      </c>
      <c r="N88" s="11" t="str">
        <f t="shared" si="216"/>
        <v>SFG-FRBNPK-ET-CVR-75X63X10</v>
      </c>
      <c r="O88" s="7"/>
      <c r="P88" s="12">
        <f>ROUNDUP((((K88*L88/144)*0.00692)),3)</f>
        <v>0.22800000000000001</v>
      </c>
      <c r="Q88" s="7" t="b">
        <f>P88=AJ88</f>
        <v>0</v>
      </c>
      <c r="R88" s="7"/>
      <c r="S88" s="8" t="str">
        <f t="shared" si="217"/>
        <v>Restonic Hotel Motel ET Cover 75X63X10</v>
      </c>
      <c r="T88" s="8" t="str">
        <f>T87</f>
        <v>SFG-FRBNPK-ET-CVR-75X63X10</v>
      </c>
      <c r="U88" s="7" t="b">
        <f>T88=N88</f>
        <v>1</v>
      </c>
      <c r="V88" s="7" t="b">
        <f>S88=W88</f>
        <v>1</v>
      </c>
      <c r="W88" s="8" t="str">
        <f>W87</f>
        <v>Restonic Hotel Motel ET Cover 75X63X10</v>
      </c>
      <c r="X88" s="7" t="s">
        <v>34</v>
      </c>
      <c r="Y88" s="7" t="s">
        <v>35</v>
      </c>
      <c r="Z88" s="7" t="s">
        <v>36</v>
      </c>
      <c r="AA88" s="7" t="s">
        <v>37</v>
      </c>
      <c r="AB88" s="13">
        <v>1</v>
      </c>
      <c r="AC88" s="7" t="s">
        <v>38</v>
      </c>
      <c r="AD88" s="7" t="s">
        <v>39</v>
      </c>
      <c r="AE88" s="6">
        <v>30</v>
      </c>
      <c r="AF88" s="7" t="s">
        <v>40</v>
      </c>
      <c r="AG88" s="40" t="s">
        <v>46</v>
      </c>
      <c r="AH88" s="8" t="s">
        <v>47</v>
      </c>
      <c r="AI88" s="40" t="s">
        <v>48</v>
      </c>
      <c r="AJ88" s="45">
        <v>0.219</v>
      </c>
      <c r="AK88" s="7" t="s">
        <v>44</v>
      </c>
      <c r="AL88" s="7" t="s">
        <v>27</v>
      </c>
      <c r="AM88" s="50" t="s">
        <v>45</v>
      </c>
      <c r="AN88" s="56">
        <f>AJ88</f>
        <v>0.219</v>
      </c>
      <c r="AO88" s="55">
        <f>VLOOKUP(AG88,'RM-cost - feb-24'!B:P,15,0)</f>
        <v>112.88720000000001</v>
      </c>
      <c r="AP88" s="55">
        <f>AO88*AN88</f>
        <v>24.722296800000002</v>
      </c>
      <c r="AQ88" s="62"/>
      <c r="AR88" s="63"/>
      <c r="AS88" s="21">
        <f>AS87</f>
        <v>173</v>
      </c>
      <c r="AT88" s="64"/>
      <c r="AU88" s="60"/>
      <c r="AV88" s="60"/>
      <c r="AW88" s="60"/>
      <c r="AX88" s="60"/>
      <c r="AY88" s="60"/>
      <c r="AZ88" s="61"/>
      <c r="BA88" s="61"/>
    </row>
    <row r="89" spans="1:53">
      <c r="A89" s="6">
        <v>4</v>
      </c>
      <c r="B89" s="19">
        <f t="shared" ref="B89:C89" si="221">B88</f>
        <v>15</v>
      </c>
      <c r="C89" s="19" t="str">
        <f t="shared" si="221"/>
        <v>ET-COVER</v>
      </c>
      <c r="D89" s="19" t="str">
        <f>MID(E89,9,2)</f>
        <v>PT</v>
      </c>
      <c r="E89" s="20" t="str">
        <f t="shared" ref="E89:M89" si="222">E88</f>
        <v>RTHTMTBNPT75X63X10</v>
      </c>
      <c r="F89" s="15" t="str">
        <f t="shared" si="222"/>
        <v>RTHTMTBNPT</v>
      </c>
      <c r="G89" s="15" t="str">
        <f t="shared" si="222"/>
        <v>75X63X10</v>
      </c>
      <c r="H89" s="15" t="str">
        <f t="shared" si="222"/>
        <v>75X63X10</v>
      </c>
      <c r="I89" s="16">
        <f t="shared" si="222"/>
        <v>3</v>
      </c>
      <c r="J89" s="16">
        <f t="shared" si="222"/>
        <v>6</v>
      </c>
      <c r="K89" s="16" t="str">
        <f t="shared" si="222"/>
        <v>75</v>
      </c>
      <c r="L89" s="16" t="str">
        <f t="shared" si="222"/>
        <v>63</v>
      </c>
      <c r="M89" s="16" t="str">
        <f t="shared" si="222"/>
        <v>10</v>
      </c>
      <c r="N89" s="11" t="str">
        <f t="shared" si="216"/>
        <v>SFG-FRBNPK-ET-CVR-75X63X10</v>
      </c>
      <c r="O89" s="7"/>
      <c r="P89" s="7">
        <f>ROUND(((((K89+L89+K89+L89)+3))*0.0254),3)</f>
        <v>7.0869999999999997</v>
      </c>
      <c r="Q89" s="7" t="b">
        <f>P89=AJ89</f>
        <v>1</v>
      </c>
      <c r="R89" s="7"/>
      <c r="S89" s="8" t="str">
        <f t="shared" si="217"/>
        <v>Restonic Hotel Motel ET Cover 75X63X10</v>
      </c>
      <c r="T89" s="8" t="str">
        <f>T88</f>
        <v>SFG-FRBNPK-ET-CVR-75X63X10</v>
      </c>
      <c r="U89" s="7" t="b">
        <f>T89=N89</f>
        <v>1</v>
      </c>
      <c r="V89" s="7" t="b">
        <f>S89=W89</f>
        <v>1</v>
      </c>
      <c r="W89" s="8" t="str">
        <f>W88</f>
        <v>Restonic Hotel Motel ET Cover 75X63X10</v>
      </c>
      <c r="X89" s="7" t="s">
        <v>34</v>
      </c>
      <c r="Y89" s="7" t="s">
        <v>35</v>
      </c>
      <c r="Z89" s="7" t="s">
        <v>36</v>
      </c>
      <c r="AA89" s="7" t="s">
        <v>37</v>
      </c>
      <c r="AB89" s="13">
        <v>1</v>
      </c>
      <c r="AC89" s="7" t="s">
        <v>38</v>
      </c>
      <c r="AD89" s="7" t="s">
        <v>39</v>
      </c>
      <c r="AE89" s="6">
        <v>40</v>
      </c>
      <c r="AF89" s="7" t="s">
        <v>40</v>
      </c>
      <c r="AG89" s="8" t="s">
        <v>18728</v>
      </c>
      <c r="AH89" s="8" t="s">
        <v>31845</v>
      </c>
      <c r="AI89" s="8" t="s">
        <v>43</v>
      </c>
      <c r="AJ89" s="17">
        <f>P89</f>
        <v>7.0869999999999997</v>
      </c>
      <c r="AK89" s="7" t="s">
        <v>39</v>
      </c>
      <c r="AL89" s="7" t="s">
        <v>27</v>
      </c>
      <c r="AM89" s="50" t="s">
        <v>45</v>
      </c>
      <c r="AN89" s="56">
        <f>AJ89</f>
        <v>7.0869999999999997</v>
      </c>
      <c r="AO89" s="55">
        <f>VLOOKUP(AG89,'SFG-rate rm - feb-24'!A:B,2,0)</f>
        <v>19.605380269999998</v>
      </c>
      <c r="AP89" s="55">
        <f>AO89*AN89</f>
        <v>138.94332997348997</v>
      </c>
      <c r="AQ89" s="62"/>
      <c r="AR89" s="63"/>
      <c r="AS89" s="21">
        <f>AS88</f>
        <v>173</v>
      </c>
      <c r="AT89" s="64"/>
      <c r="AU89" s="60"/>
      <c r="AV89" s="60"/>
      <c r="AW89" s="60"/>
      <c r="AX89" s="60"/>
      <c r="AY89" s="60"/>
      <c r="AZ89" s="61"/>
      <c r="BA89" s="61"/>
    </row>
    <row r="90" spans="1:53">
      <c r="A90" s="6">
        <v>5</v>
      </c>
      <c r="B90" s="19">
        <f t="shared" ref="B90:C90" si="223">B89</f>
        <v>15</v>
      </c>
      <c r="C90" s="19" t="str">
        <f t="shared" si="223"/>
        <v>ET-COVER</v>
      </c>
      <c r="D90" s="19" t="str">
        <f>MID(E90,9,2)</f>
        <v>PT</v>
      </c>
      <c r="E90" s="20" t="str">
        <f t="shared" ref="E90:M90" si="224">E89</f>
        <v>RTHTMTBNPT75X63X10</v>
      </c>
      <c r="F90" s="15" t="str">
        <f t="shared" si="224"/>
        <v>RTHTMTBNPT</v>
      </c>
      <c r="G90" s="15" t="str">
        <f t="shared" si="224"/>
        <v>75X63X10</v>
      </c>
      <c r="H90" s="15" t="str">
        <f t="shared" si="224"/>
        <v>75X63X10</v>
      </c>
      <c r="I90" s="16">
        <f t="shared" si="224"/>
        <v>3</v>
      </c>
      <c r="J90" s="16">
        <f t="shared" si="224"/>
        <v>6</v>
      </c>
      <c r="K90" s="16" t="str">
        <f t="shared" si="224"/>
        <v>75</v>
      </c>
      <c r="L90" s="16" t="str">
        <f t="shared" si="224"/>
        <v>63</v>
      </c>
      <c r="M90" s="16" t="str">
        <f t="shared" si="224"/>
        <v>10</v>
      </c>
      <c r="N90" s="11" t="str">
        <f t="shared" si="216"/>
        <v>SFG-FRBNPK-ET-CVR-75X63X10</v>
      </c>
      <c r="O90" s="7"/>
      <c r="P90" s="7">
        <v>10</v>
      </c>
      <c r="Q90" s="7" t="b">
        <f>P90=AJ90</f>
        <v>1</v>
      </c>
      <c r="R90" s="7"/>
      <c r="S90" s="8" t="str">
        <f t="shared" si="217"/>
        <v>Restonic Hotel Motel ET Cover 75X63X10</v>
      </c>
      <c r="T90" s="8" t="str">
        <f>T89</f>
        <v>SFG-FRBNPK-ET-CVR-75X63X10</v>
      </c>
      <c r="U90" s="7" t="b">
        <f>T90=N90</f>
        <v>1</v>
      </c>
      <c r="V90" s="7" t="b">
        <f>S90=W90</f>
        <v>1</v>
      </c>
      <c r="W90" s="8" t="str">
        <f>W89</f>
        <v>Restonic Hotel Motel ET Cover 75X63X10</v>
      </c>
      <c r="X90" s="7" t="s">
        <v>34</v>
      </c>
      <c r="Y90" s="7" t="s">
        <v>35</v>
      </c>
      <c r="Z90" s="7" t="s">
        <v>36</v>
      </c>
      <c r="AA90" s="7" t="s">
        <v>37</v>
      </c>
      <c r="AB90" s="13">
        <v>1</v>
      </c>
      <c r="AC90" s="7" t="s">
        <v>38</v>
      </c>
      <c r="AD90" s="7" t="s">
        <v>39</v>
      </c>
      <c r="AE90" s="6">
        <v>50</v>
      </c>
      <c r="AF90" s="7" t="s">
        <v>40</v>
      </c>
      <c r="AG90" s="8" t="s">
        <v>744</v>
      </c>
      <c r="AH90" s="8" t="s">
        <v>745</v>
      </c>
      <c r="AI90" s="8" t="s">
        <v>43</v>
      </c>
      <c r="AJ90" s="17">
        <f>P90</f>
        <v>10</v>
      </c>
      <c r="AK90" s="7" t="s">
        <v>44</v>
      </c>
      <c r="AL90" s="7" t="s">
        <v>27</v>
      </c>
      <c r="AM90" s="50" t="s">
        <v>45</v>
      </c>
      <c r="AN90" s="54">
        <f>AJ90/5000</f>
        <v>2E-3</v>
      </c>
      <c r="AO90" s="55">
        <f>VLOOKUP(AG90,'RM-cost - feb-24'!B:P,15,0)</f>
        <v>58</v>
      </c>
      <c r="AP90" s="55">
        <f>AO90*AN90</f>
        <v>0.11600000000000001</v>
      </c>
      <c r="AQ90" s="62"/>
      <c r="AR90" s="63"/>
      <c r="AS90" s="21">
        <f>AS89</f>
        <v>173</v>
      </c>
      <c r="AT90" s="64"/>
      <c r="AU90" s="60"/>
      <c r="AV90" s="60"/>
      <c r="AW90" s="60"/>
      <c r="AX90" s="60"/>
      <c r="AY90" s="60"/>
      <c r="AZ90" s="61"/>
      <c r="BA90" s="61"/>
    </row>
    <row r="92" spans="1:53">
      <c r="A92" s="6">
        <v>1</v>
      </c>
      <c r="B92" s="19">
        <v>16</v>
      </c>
      <c r="C92" s="19" t="s">
        <v>31528</v>
      </c>
      <c r="D92" s="19" t="str">
        <f>MID(E92,9,2)</f>
        <v>PT</v>
      </c>
      <c r="E92" s="48" t="s">
        <v>31861</v>
      </c>
      <c r="F92" s="9" t="str">
        <f>LEFT(E92,MIN(FIND({0,1,2,3,4,5,6,7,8,9},E92&amp;"0123456789"))-1)</f>
        <v>RTHTMTBNPT</v>
      </c>
      <c r="G92" s="9" t="str">
        <f>SUBSTITUTE(E92,F92,"")</f>
        <v>75X69X10</v>
      </c>
      <c r="H92" s="9" t="str">
        <f>IFERROR(LEFT(G92,FIND("-",G92)-1),G92)</f>
        <v>75X69X10</v>
      </c>
      <c r="I92" s="10">
        <f>SEARCH("X",H92)</f>
        <v>3</v>
      </c>
      <c r="J92" s="10">
        <f>SEARCH("X",H92,I92+1)</f>
        <v>6</v>
      </c>
      <c r="K92" s="10" t="str">
        <f>LEFT(G92,SEARCH("x",G92)-1)</f>
        <v>75</v>
      </c>
      <c r="L92" s="10" t="str">
        <f>MID(H92,I92+1,J92-I92-1)</f>
        <v>69</v>
      </c>
      <c r="M92" s="10" t="str">
        <f>MID(H92,J92+1,20)</f>
        <v>10</v>
      </c>
      <c r="N92" s="11" t="str">
        <f>"SFG-FRBNPK-ET-CVR-"&amp;K92&amp;"X"&amp;L92&amp;"X"&amp;M92</f>
        <v>SFG-FRBNPK-ET-CVR-75X69X10</v>
      </c>
      <c r="O92" s="7"/>
      <c r="P92" s="12">
        <f>ROUND(((((K92+L92+K92+L92)+3)*0.0254)*5.3196),3)</f>
        <v>39.319000000000003</v>
      </c>
      <c r="Q92" s="7">
        <v>0</v>
      </c>
      <c r="R92" s="12">
        <f>P92+Q92</f>
        <v>39.319000000000003</v>
      </c>
      <c r="S92" s="8" t="str">
        <f>"Restonic Hotel Motel ET Cover "&amp;K92&amp;"X"&amp;L92&amp;"X"&amp;M92</f>
        <v>Restonic Hotel Motel ET Cover 75X69X10</v>
      </c>
      <c r="T92" s="8" t="str">
        <f>N92</f>
        <v>SFG-FRBNPK-ET-CVR-75X69X10</v>
      </c>
      <c r="U92" s="7" t="b">
        <f>T92=N92</f>
        <v>1</v>
      </c>
      <c r="V92" s="7" t="b">
        <f>S92=W92</f>
        <v>1</v>
      </c>
      <c r="W92" s="8" t="str">
        <f>S92</f>
        <v>Restonic Hotel Motel ET Cover 75X69X10</v>
      </c>
      <c r="X92" s="7" t="s">
        <v>34</v>
      </c>
      <c r="Y92" s="7" t="s">
        <v>35</v>
      </c>
      <c r="Z92" s="7" t="s">
        <v>36</v>
      </c>
      <c r="AA92" s="7" t="s">
        <v>37</v>
      </c>
      <c r="AB92" s="13">
        <v>1</v>
      </c>
      <c r="AC92" s="7" t="s">
        <v>38</v>
      </c>
      <c r="AD92" s="7" t="s">
        <v>39</v>
      </c>
      <c r="AE92" s="6">
        <v>10</v>
      </c>
      <c r="AF92" s="7" t="s">
        <v>40</v>
      </c>
      <c r="AG92" s="8" t="s">
        <v>41</v>
      </c>
      <c r="AH92" s="8" t="s">
        <v>42</v>
      </c>
      <c r="AI92" s="8" t="s">
        <v>43</v>
      </c>
      <c r="AJ92" s="13">
        <f>R92</f>
        <v>39.319000000000003</v>
      </c>
      <c r="AK92" s="7" t="s">
        <v>44</v>
      </c>
      <c r="AL92" s="7" t="s">
        <v>27</v>
      </c>
      <c r="AM92" s="50" t="s">
        <v>45</v>
      </c>
      <c r="AN92" s="54">
        <f>AJ92/10000</f>
        <v>3.9319000000000003E-3</v>
      </c>
      <c r="AO92" s="55">
        <f>VLOOKUP(AG92,'RM-cost - feb-24'!B:P,15,0)</f>
        <v>231.14230000000001</v>
      </c>
      <c r="AP92" s="55">
        <f>AO92*AN92</f>
        <v>0.90882840937000009</v>
      </c>
      <c r="AQ92" s="62">
        <f>SUM(AP92:AP96)</f>
        <v>180.98793958493999</v>
      </c>
      <c r="AR92" s="62">
        <f>ROUND(AQ92,0)</f>
        <v>181</v>
      </c>
      <c r="AS92" s="21">
        <f>AR92</f>
        <v>181</v>
      </c>
      <c r="AT92" s="64">
        <f>+AS92+AY92</f>
        <v>203.39856900000001</v>
      </c>
      <c r="AU92" s="60">
        <f t="shared" ref="AU92" si="225">+SUM(((AS92*3%*18%)))</f>
        <v>0.97739999999999994</v>
      </c>
      <c r="AV92" s="60">
        <f t="shared" ref="AV92" si="226">+SUM(((AS92*14.33%*53%)))</f>
        <v>13.746769</v>
      </c>
      <c r="AW92" s="60">
        <f t="shared" ref="AW92" si="227">+SUM(((AS92*5.92%*53%)))</f>
        <v>5.679056000000001</v>
      </c>
      <c r="AX92" s="60">
        <f t="shared" ref="AX92" si="228">+SUM(((AS92*2.08%*53%)))</f>
        <v>1.995344</v>
      </c>
      <c r="AY92" s="60">
        <f>SUM(AU92:AX96)</f>
        <v>22.398568999999998</v>
      </c>
      <c r="AZ92" s="61">
        <f>ROUNDUP(AT92,0)</f>
        <v>204</v>
      </c>
      <c r="BA92" s="61">
        <f>AZ92</f>
        <v>204</v>
      </c>
    </row>
    <row r="93" spans="1:53">
      <c r="A93" s="6">
        <v>2</v>
      </c>
      <c r="B93" s="19">
        <f t="shared" ref="B93:C93" si="229">B92</f>
        <v>16</v>
      </c>
      <c r="C93" s="19" t="str">
        <f t="shared" si="229"/>
        <v>ET-COVER</v>
      </c>
      <c r="D93" s="19" t="str">
        <f>MID(E93,9,2)</f>
        <v>PT</v>
      </c>
      <c r="E93" s="20" t="str">
        <f t="shared" ref="E93:M93" si="230">E92</f>
        <v>RTHTMTBNPT75X69X10</v>
      </c>
      <c r="F93" s="15" t="str">
        <f t="shared" si="230"/>
        <v>RTHTMTBNPT</v>
      </c>
      <c r="G93" s="15" t="str">
        <f t="shared" si="230"/>
        <v>75X69X10</v>
      </c>
      <c r="H93" s="15" t="str">
        <f t="shared" si="230"/>
        <v>75X69X10</v>
      </c>
      <c r="I93" s="16">
        <f t="shared" si="230"/>
        <v>3</v>
      </c>
      <c r="J93" s="16">
        <f t="shared" si="230"/>
        <v>6</v>
      </c>
      <c r="K93" s="16" t="str">
        <f t="shared" si="230"/>
        <v>75</v>
      </c>
      <c r="L93" s="16" t="str">
        <f t="shared" si="230"/>
        <v>69</v>
      </c>
      <c r="M93" s="16" t="str">
        <f t="shared" si="230"/>
        <v>10</v>
      </c>
      <c r="N93" s="11" t="str">
        <f t="shared" ref="N93:N96" si="231">"SFG-FRBNPK-ET-CVR-"&amp;K93&amp;"X"&amp;L93&amp;"X"&amp;M93</f>
        <v>SFG-FRBNPK-ET-CVR-75X69X10</v>
      </c>
      <c r="O93" s="12">
        <f>K93*L93/144</f>
        <v>35.9375</v>
      </c>
      <c r="P93" s="12">
        <f>ROUNDUP((((K93*L93/144)*0.003)),3)</f>
        <v>0.108</v>
      </c>
      <c r="Q93" s="7"/>
      <c r="R93" s="7"/>
      <c r="S93" s="8" t="str">
        <f t="shared" ref="S93:S96" si="232">"Restonic Hotel Motel ET Cover "&amp;K93&amp;"X"&amp;L93&amp;"X"&amp;M93</f>
        <v>Restonic Hotel Motel ET Cover 75X69X10</v>
      </c>
      <c r="T93" s="8" t="str">
        <f>T92</f>
        <v>SFG-FRBNPK-ET-CVR-75X69X10</v>
      </c>
      <c r="U93" s="7" t="b">
        <f>T93=N93</f>
        <v>1</v>
      </c>
      <c r="V93" s="7" t="b">
        <f t="shared" ref="V93" si="233">S93=W93</f>
        <v>1</v>
      </c>
      <c r="W93" s="8" t="str">
        <f>W92</f>
        <v>Restonic Hotel Motel ET Cover 75X69X10</v>
      </c>
      <c r="X93" s="7" t="s">
        <v>34</v>
      </c>
      <c r="Y93" s="7" t="s">
        <v>35</v>
      </c>
      <c r="Z93" s="7" t="s">
        <v>36</v>
      </c>
      <c r="AA93" s="7" t="s">
        <v>37</v>
      </c>
      <c r="AB93" s="13">
        <v>1</v>
      </c>
      <c r="AC93" s="7" t="s">
        <v>38</v>
      </c>
      <c r="AD93" s="7" t="s">
        <v>39</v>
      </c>
      <c r="AE93" s="6">
        <v>20</v>
      </c>
      <c r="AF93" s="7" t="s">
        <v>40</v>
      </c>
      <c r="AG93" s="40" t="s">
        <v>650</v>
      </c>
      <c r="AH93" s="8" t="s">
        <v>31844</v>
      </c>
      <c r="AI93" s="40" t="s">
        <v>48</v>
      </c>
      <c r="AJ93" s="43">
        <v>7.1999999999999995E-2</v>
      </c>
      <c r="AK93" s="7" t="s">
        <v>44</v>
      </c>
      <c r="AL93" s="7" t="s">
        <v>27</v>
      </c>
      <c r="AM93" s="50" t="s">
        <v>45</v>
      </c>
      <c r="AN93" s="56">
        <f>AJ93</f>
        <v>7.1999999999999995E-2</v>
      </c>
      <c r="AO93" s="55">
        <f>VLOOKUP(AG93,'RM-cost - feb-24'!B:P,15,0)</f>
        <v>113.786</v>
      </c>
      <c r="AP93" s="55">
        <f>AO93*AN93</f>
        <v>8.1925919999999994</v>
      </c>
      <c r="AQ93" s="62"/>
      <c r="AR93" s="63"/>
      <c r="AS93" s="21">
        <f>AS92</f>
        <v>181</v>
      </c>
      <c r="AT93" s="64"/>
      <c r="AU93" s="60"/>
      <c r="AV93" s="60"/>
      <c r="AW93" s="60"/>
      <c r="AX93" s="60"/>
      <c r="AY93" s="60"/>
      <c r="AZ93" s="61"/>
      <c r="BA93" s="61"/>
    </row>
    <row r="94" spans="1:53">
      <c r="A94" s="6">
        <v>3</v>
      </c>
      <c r="B94" s="19">
        <f t="shared" ref="B94:C94" si="234">B93</f>
        <v>16</v>
      </c>
      <c r="C94" s="19" t="str">
        <f t="shared" si="234"/>
        <v>ET-COVER</v>
      </c>
      <c r="D94" s="19" t="str">
        <f>MID(E94,9,2)</f>
        <v>PT</v>
      </c>
      <c r="E94" s="20" t="str">
        <f t="shared" ref="E94:M96" si="235">E93</f>
        <v>RTHTMTBNPT75X69X10</v>
      </c>
      <c r="F94" s="15" t="str">
        <f t="shared" si="235"/>
        <v>RTHTMTBNPT</v>
      </c>
      <c r="G94" s="15" t="str">
        <f t="shared" si="235"/>
        <v>75X69X10</v>
      </c>
      <c r="H94" s="15" t="str">
        <f t="shared" si="235"/>
        <v>75X69X10</v>
      </c>
      <c r="I94" s="16">
        <f t="shared" si="235"/>
        <v>3</v>
      </c>
      <c r="J94" s="16">
        <f t="shared" si="235"/>
        <v>6</v>
      </c>
      <c r="K94" s="16" t="str">
        <f t="shared" si="235"/>
        <v>75</v>
      </c>
      <c r="L94" s="16" t="str">
        <f t="shared" si="235"/>
        <v>69</v>
      </c>
      <c r="M94" s="16" t="str">
        <f t="shared" si="235"/>
        <v>10</v>
      </c>
      <c r="N94" s="11" t="str">
        <f t="shared" si="231"/>
        <v>SFG-FRBNPK-ET-CVR-75X69X10</v>
      </c>
      <c r="O94" s="7"/>
      <c r="P94" s="12">
        <f>ROUNDUP((((K94*L94/144)*0.00692)),3)</f>
        <v>0.249</v>
      </c>
      <c r="Q94" s="7" t="b">
        <f>P94=AJ94</f>
        <v>0</v>
      </c>
      <c r="R94" s="7"/>
      <c r="S94" s="8" t="str">
        <f t="shared" si="232"/>
        <v>Restonic Hotel Motel ET Cover 75X69X10</v>
      </c>
      <c r="T94" s="8" t="str">
        <f>T93</f>
        <v>SFG-FRBNPK-ET-CVR-75X69X10</v>
      </c>
      <c r="U94" s="7" t="b">
        <f>T94=N94</f>
        <v>1</v>
      </c>
      <c r="V94" s="7" t="b">
        <f>S94=W94</f>
        <v>1</v>
      </c>
      <c r="W94" s="8" t="str">
        <f>W93</f>
        <v>Restonic Hotel Motel ET Cover 75X69X10</v>
      </c>
      <c r="X94" s="7" t="s">
        <v>34</v>
      </c>
      <c r="Y94" s="7" t="s">
        <v>35</v>
      </c>
      <c r="Z94" s="7" t="s">
        <v>36</v>
      </c>
      <c r="AA94" s="7" t="s">
        <v>37</v>
      </c>
      <c r="AB94" s="13">
        <v>1</v>
      </c>
      <c r="AC94" s="7" t="s">
        <v>38</v>
      </c>
      <c r="AD94" s="7" t="s">
        <v>39</v>
      </c>
      <c r="AE94" s="6">
        <v>30</v>
      </c>
      <c r="AF94" s="7" t="s">
        <v>40</v>
      </c>
      <c r="AG94" s="40" t="s">
        <v>46</v>
      </c>
      <c r="AH94" s="8" t="s">
        <v>47</v>
      </c>
      <c r="AI94" s="40" t="s">
        <v>48</v>
      </c>
      <c r="AJ94" s="45">
        <v>0.23799999999999999</v>
      </c>
      <c r="AK94" s="7" t="s">
        <v>44</v>
      </c>
      <c r="AL94" s="7" t="s">
        <v>27</v>
      </c>
      <c r="AM94" s="50" t="s">
        <v>45</v>
      </c>
      <c r="AN94" s="56">
        <f>AJ94</f>
        <v>0.23799999999999999</v>
      </c>
      <c r="AO94" s="55">
        <f>VLOOKUP(AG94,'RM-cost - feb-24'!B:P,15,0)</f>
        <v>112.88720000000001</v>
      </c>
      <c r="AP94" s="55">
        <f>AO94*AN94</f>
        <v>26.867153600000002</v>
      </c>
      <c r="AQ94" s="62"/>
      <c r="AR94" s="63"/>
      <c r="AS94" s="21">
        <f>AS93</f>
        <v>181</v>
      </c>
      <c r="AT94" s="64"/>
      <c r="AU94" s="60"/>
      <c r="AV94" s="60"/>
      <c r="AW94" s="60"/>
      <c r="AX94" s="60"/>
      <c r="AY94" s="60"/>
      <c r="AZ94" s="61"/>
      <c r="BA94" s="61"/>
    </row>
    <row r="95" spans="1:53">
      <c r="A95" s="6">
        <v>4</v>
      </c>
      <c r="B95" s="19">
        <f t="shared" ref="B95:C95" si="236">B94</f>
        <v>16</v>
      </c>
      <c r="C95" s="19" t="str">
        <f t="shared" si="236"/>
        <v>ET-COVER</v>
      </c>
      <c r="D95" s="19" t="str">
        <f>MID(E95,9,2)</f>
        <v>PT</v>
      </c>
      <c r="E95" s="20" t="str">
        <f t="shared" si="235"/>
        <v>RTHTMTBNPT75X69X10</v>
      </c>
      <c r="F95" s="15" t="str">
        <f t="shared" si="235"/>
        <v>RTHTMTBNPT</v>
      </c>
      <c r="G95" s="15" t="str">
        <f t="shared" si="235"/>
        <v>75X69X10</v>
      </c>
      <c r="H95" s="15" t="str">
        <f t="shared" si="235"/>
        <v>75X69X10</v>
      </c>
      <c r="I95" s="16">
        <f t="shared" si="235"/>
        <v>3</v>
      </c>
      <c r="J95" s="16">
        <f t="shared" si="235"/>
        <v>6</v>
      </c>
      <c r="K95" s="16" t="str">
        <f t="shared" si="235"/>
        <v>75</v>
      </c>
      <c r="L95" s="16" t="str">
        <f t="shared" si="235"/>
        <v>69</v>
      </c>
      <c r="M95" s="16" t="str">
        <f t="shared" si="235"/>
        <v>10</v>
      </c>
      <c r="N95" s="11" t="str">
        <f t="shared" si="231"/>
        <v>SFG-FRBNPK-ET-CVR-75X69X10</v>
      </c>
      <c r="O95" s="7"/>
      <c r="P95" s="7">
        <f>ROUND(((((K95+L95+K95+L95)+3))*0.0254),3)</f>
        <v>7.391</v>
      </c>
      <c r="Q95" s="7" t="b">
        <f>P95=AJ95</f>
        <v>1</v>
      </c>
      <c r="R95" s="7"/>
      <c r="S95" s="8" t="str">
        <f t="shared" si="232"/>
        <v>Restonic Hotel Motel ET Cover 75X69X10</v>
      </c>
      <c r="T95" s="8" t="str">
        <f>T94</f>
        <v>SFG-FRBNPK-ET-CVR-75X69X10</v>
      </c>
      <c r="U95" s="7" t="b">
        <f>T95=N95</f>
        <v>1</v>
      </c>
      <c r="V95" s="7" t="b">
        <f>S95=W95</f>
        <v>1</v>
      </c>
      <c r="W95" s="8" t="str">
        <f>W94</f>
        <v>Restonic Hotel Motel ET Cover 75X69X10</v>
      </c>
      <c r="X95" s="7" t="s">
        <v>34</v>
      </c>
      <c r="Y95" s="7" t="s">
        <v>35</v>
      </c>
      <c r="Z95" s="7" t="s">
        <v>36</v>
      </c>
      <c r="AA95" s="7" t="s">
        <v>37</v>
      </c>
      <c r="AB95" s="13">
        <v>1</v>
      </c>
      <c r="AC95" s="7" t="s">
        <v>38</v>
      </c>
      <c r="AD95" s="7" t="s">
        <v>39</v>
      </c>
      <c r="AE95" s="6">
        <v>40</v>
      </c>
      <c r="AF95" s="7" t="s">
        <v>40</v>
      </c>
      <c r="AG95" s="8" t="s">
        <v>18728</v>
      </c>
      <c r="AH95" s="8" t="s">
        <v>31845</v>
      </c>
      <c r="AI95" s="8" t="s">
        <v>43</v>
      </c>
      <c r="AJ95" s="17">
        <f>P95</f>
        <v>7.391</v>
      </c>
      <c r="AK95" s="7" t="s">
        <v>39</v>
      </c>
      <c r="AL95" s="7" t="s">
        <v>27</v>
      </c>
      <c r="AM95" s="50" t="s">
        <v>45</v>
      </c>
      <c r="AN95" s="56">
        <f>AJ95</f>
        <v>7.391</v>
      </c>
      <c r="AO95" s="55">
        <f>VLOOKUP(AG95,'SFG-rate rm - feb-24'!A:B,2,0)</f>
        <v>19.605380269999998</v>
      </c>
      <c r="AP95" s="55">
        <f>AO95*AN95</f>
        <v>144.90336557556998</v>
      </c>
      <c r="AQ95" s="62"/>
      <c r="AR95" s="63"/>
      <c r="AS95" s="21">
        <f>AS94</f>
        <v>181</v>
      </c>
      <c r="AT95" s="64"/>
      <c r="AU95" s="60"/>
      <c r="AV95" s="60"/>
      <c r="AW95" s="60"/>
      <c r="AX95" s="60"/>
      <c r="AY95" s="60"/>
      <c r="AZ95" s="61"/>
      <c r="BA95" s="61"/>
    </row>
    <row r="96" spans="1:53">
      <c r="A96" s="6">
        <v>5</v>
      </c>
      <c r="B96" s="19">
        <f t="shared" ref="B96:C96" si="237">B95</f>
        <v>16</v>
      </c>
      <c r="C96" s="19" t="str">
        <f t="shared" si="237"/>
        <v>ET-COVER</v>
      </c>
      <c r="D96" s="19" t="str">
        <f>MID(E96,9,2)</f>
        <v>PT</v>
      </c>
      <c r="E96" s="20" t="str">
        <f t="shared" si="235"/>
        <v>RTHTMTBNPT75X69X10</v>
      </c>
      <c r="F96" s="15" t="str">
        <f t="shared" si="235"/>
        <v>RTHTMTBNPT</v>
      </c>
      <c r="G96" s="15" t="str">
        <f t="shared" si="235"/>
        <v>75X69X10</v>
      </c>
      <c r="H96" s="15" t="str">
        <f t="shared" si="235"/>
        <v>75X69X10</v>
      </c>
      <c r="I96" s="16">
        <f t="shared" si="235"/>
        <v>3</v>
      </c>
      <c r="J96" s="16">
        <f t="shared" si="235"/>
        <v>6</v>
      </c>
      <c r="K96" s="16" t="str">
        <f t="shared" si="235"/>
        <v>75</v>
      </c>
      <c r="L96" s="16" t="str">
        <f t="shared" si="235"/>
        <v>69</v>
      </c>
      <c r="M96" s="16" t="str">
        <f t="shared" si="235"/>
        <v>10</v>
      </c>
      <c r="N96" s="11" t="str">
        <f t="shared" si="231"/>
        <v>SFG-FRBNPK-ET-CVR-75X69X10</v>
      </c>
      <c r="O96" s="7"/>
      <c r="P96" s="7">
        <v>10</v>
      </c>
      <c r="Q96" s="7" t="b">
        <f>P96=AJ96</f>
        <v>1</v>
      </c>
      <c r="R96" s="7"/>
      <c r="S96" s="8" t="str">
        <f t="shared" si="232"/>
        <v>Restonic Hotel Motel ET Cover 75X69X10</v>
      </c>
      <c r="T96" s="8" t="str">
        <f>T95</f>
        <v>SFG-FRBNPK-ET-CVR-75X69X10</v>
      </c>
      <c r="U96" s="7" t="b">
        <f>T96=N96</f>
        <v>1</v>
      </c>
      <c r="V96" s="7" t="b">
        <f>S96=W96</f>
        <v>1</v>
      </c>
      <c r="W96" s="8" t="str">
        <f>W95</f>
        <v>Restonic Hotel Motel ET Cover 75X69X10</v>
      </c>
      <c r="X96" s="7" t="s">
        <v>34</v>
      </c>
      <c r="Y96" s="7" t="s">
        <v>35</v>
      </c>
      <c r="Z96" s="7" t="s">
        <v>36</v>
      </c>
      <c r="AA96" s="7" t="s">
        <v>37</v>
      </c>
      <c r="AB96" s="13">
        <v>1</v>
      </c>
      <c r="AC96" s="7" t="s">
        <v>38</v>
      </c>
      <c r="AD96" s="7" t="s">
        <v>39</v>
      </c>
      <c r="AE96" s="6">
        <v>50</v>
      </c>
      <c r="AF96" s="7" t="s">
        <v>40</v>
      </c>
      <c r="AG96" s="8" t="s">
        <v>744</v>
      </c>
      <c r="AH96" s="8" t="s">
        <v>745</v>
      </c>
      <c r="AI96" s="8" t="s">
        <v>43</v>
      </c>
      <c r="AJ96" s="17">
        <f>P96</f>
        <v>10</v>
      </c>
      <c r="AK96" s="7" t="s">
        <v>44</v>
      </c>
      <c r="AL96" s="7" t="s">
        <v>27</v>
      </c>
      <c r="AM96" s="50" t="s">
        <v>45</v>
      </c>
      <c r="AN96" s="54">
        <f>AJ96/5000</f>
        <v>2E-3</v>
      </c>
      <c r="AO96" s="55">
        <f>VLOOKUP(AG96,'RM-cost - feb-24'!B:P,15,0)</f>
        <v>58</v>
      </c>
      <c r="AP96" s="55">
        <f>AO96*AN96</f>
        <v>0.11600000000000001</v>
      </c>
      <c r="AQ96" s="62"/>
      <c r="AR96" s="63"/>
      <c r="AS96" s="21">
        <f>AS95</f>
        <v>181</v>
      </c>
      <c r="AT96" s="64"/>
      <c r="AU96" s="60"/>
      <c r="AV96" s="60"/>
      <c r="AW96" s="60"/>
      <c r="AX96" s="60"/>
      <c r="AY96" s="60"/>
      <c r="AZ96" s="61"/>
      <c r="BA96" s="61"/>
    </row>
    <row r="98" spans="1:53">
      <c r="A98" s="6">
        <v>1</v>
      </c>
      <c r="B98" s="19">
        <v>17</v>
      </c>
      <c r="C98" s="19" t="s">
        <v>31528</v>
      </c>
      <c r="D98" s="19" t="str">
        <f>MID(E98,9,2)</f>
        <v>PT</v>
      </c>
      <c r="E98" s="48" t="s">
        <v>31862</v>
      </c>
      <c r="F98" s="9" t="str">
        <f>LEFT(E98,MIN(FIND({0,1,2,3,4,5,6,7,8,9},E98&amp;"0123456789"))-1)</f>
        <v>RTHTMTBNPT</v>
      </c>
      <c r="G98" s="9" t="str">
        <f>SUBSTITUTE(E98,F98,"")</f>
        <v>78X33X10</v>
      </c>
      <c r="H98" s="9" t="str">
        <f>IFERROR(LEFT(G98,FIND("-",G98)-1),G98)</f>
        <v>78X33X10</v>
      </c>
      <c r="I98" s="10">
        <f>SEARCH("X",H98)</f>
        <v>3</v>
      </c>
      <c r="J98" s="10">
        <f>SEARCH("X",H98,I98+1)</f>
        <v>6</v>
      </c>
      <c r="K98" s="10" t="str">
        <f>LEFT(G98,SEARCH("x",G98)-1)</f>
        <v>78</v>
      </c>
      <c r="L98" s="10" t="str">
        <f>MID(H98,I98+1,J98-I98-1)</f>
        <v>33</v>
      </c>
      <c r="M98" s="10" t="str">
        <f>MID(H98,J98+1,20)</f>
        <v>10</v>
      </c>
      <c r="N98" s="11" t="str">
        <f>"SFG-FRBNPK-ET-CVR-"&amp;K98&amp;"X"&amp;L98&amp;"X"&amp;M98</f>
        <v>SFG-FRBNPK-ET-CVR-78X33X10</v>
      </c>
      <c r="O98" s="7"/>
      <c r="P98" s="12">
        <f>ROUND(((((K98+L98+K98+L98)+3)*0.0254)*5.3196),3)</f>
        <v>30.402000000000001</v>
      </c>
      <c r="Q98" s="7">
        <v>0</v>
      </c>
      <c r="R98" s="12">
        <f>P98+Q98</f>
        <v>30.402000000000001</v>
      </c>
      <c r="S98" s="8" t="str">
        <f>"Restonic Hotel Motel ET Cover "&amp;K98&amp;"X"&amp;L98&amp;"X"&amp;M98</f>
        <v>Restonic Hotel Motel ET Cover 78X33X10</v>
      </c>
      <c r="T98" s="8" t="str">
        <f>N98</f>
        <v>SFG-FRBNPK-ET-CVR-78X33X10</v>
      </c>
      <c r="U98" s="7" t="b">
        <f>T98=N98</f>
        <v>1</v>
      </c>
      <c r="V98" s="7" t="b">
        <f>S98=W98</f>
        <v>1</v>
      </c>
      <c r="W98" s="8" t="str">
        <f>S98</f>
        <v>Restonic Hotel Motel ET Cover 78X33X10</v>
      </c>
      <c r="X98" s="7" t="s">
        <v>34</v>
      </c>
      <c r="Y98" s="7" t="s">
        <v>35</v>
      </c>
      <c r="Z98" s="7" t="s">
        <v>36</v>
      </c>
      <c r="AA98" s="7" t="s">
        <v>37</v>
      </c>
      <c r="AB98" s="13">
        <v>1</v>
      </c>
      <c r="AC98" s="7" t="s">
        <v>38</v>
      </c>
      <c r="AD98" s="7" t="s">
        <v>39</v>
      </c>
      <c r="AE98" s="6">
        <v>10</v>
      </c>
      <c r="AF98" s="7" t="s">
        <v>40</v>
      </c>
      <c r="AG98" s="8" t="s">
        <v>41</v>
      </c>
      <c r="AH98" s="8" t="s">
        <v>42</v>
      </c>
      <c r="AI98" s="8" t="s">
        <v>43</v>
      </c>
      <c r="AJ98" s="13">
        <f>R98</f>
        <v>30.402000000000001</v>
      </c>
      <c r="AK98" s="7" t="s">
        <v>44</v>
      </c>
      <c r="AL98" s="7" t="s">
        <v>27</v>
      </c>
      <c r="AM98" s="50" t="s">
        <v>45</v>
      </c>
      <c r="AN98" s="54">
        <f>AJ98/10000</f>
        <v>3.0402000000000003E-3</v>
      </c>
      <c r="AO98" s="55">
        <f>VLOOKUP(AG98,'RM-cost - feb-24'!B:P,15,0)</f>
        <v>231.14230000000001</v>
      </c>
      <c r="AP98" s="55">
        <f>AO98*AN98</f>
        <v>0.70271882046000012</v>
      </c>
      <c r="AQ98" s="62">
        <f>SUM(AP98:AP102)</f>
        <v>132.68585256351</v>
      </c>
      <c r="AR98" s="62">
        <f>ROUND(AQ98,0)</f>
        <v>133</v>
      </c>
      <c r="AS98" s="21">
        <f>AR98</f>
        <v>133</v>
      </c>
      <c r="AT98" s="64">
        <f>+AS98+AY98</f>
        <v>149.458617</v>
      </c>
      <c r="AU98" s="60">
        <f t="shared" ref="AU98" si="238">+SUM(((AS98*3%*18%)))</f>
        <v>0.71819999999999995</v>
      </c>
      <c r="AV98" s="60">
        <f t="shared" ref="AV98" si="239">+SUM(((AS98*14.33%*53%)))</f>
        <v>10.101217000000002</v>
      </c>
      <c r="AW98" s="60">
        <f t="shared" ref="AW98" si="240">+SUM(((AS98*5.92%*53%)))</f>
        <v>4.1730080000000003</v>
      </c>
      <c r="AX98" s="60">
        <f t="shared" ref="AX98" si="241">+SUM(((AS98*2.08%*53%)))</f>
        <v>1.4661920000000002</v>
      </c>
      <c r="AY98" s="60">
        <f>SUM(AU98:AX102)</f>
        <v>16.458617</v>
      </c>
      <c r="AZ98" s="61">
        <f>ROUNDUP(AT98,0)</f>
        <v>150</v>
      </c>
      <c r="BA98" s="61">
        <f>AZ98</f>
        <v>150</v>
      </c>
    </row>
    <row r="99" spans="1:53">
      <c r="A99" s="6">
        <v>2</v>
      </c>
      <c r="B99" s="19">
        <f t="shared" ref="B99:C99" si="242">B98</f>
        <v>17</v>
      </c>
      <c r="C99" s="19" t="str">
        <f t="shared" si="242"/>
        <v>ET-COVER</v>
      </c>
      <c r="D99" s="19" t="str">
        <f>MID(E99,9,2)</f>
        <v>PT</v>
      </c>
      <c r="E99" s="20" t="str">
        <f t="shared" ref="E99:M99" si="243">E98</f>
        <v>RTHTMTBNPT78X33X10</v>
      </c>
      <c r="F99" s="15" t="str">
        <f t="shared" si="243"/>
        <v>RTHTMTBNPT</v>
      </c>
      <c r="G99" s="15" t="str">
        <f t="shared" si="243"/>
        <v>78X33X10</v>
      </c>
      <c r="H99" s="15" t="str">
        <f t="shared" si="243"/>
        <v>78X33X10</v>
      </c>
      <c r="I99" s="16">
        <f t="shared" si="243"/>
        <v>3</v>
      </c>
      <c r="J99" s="16">
        <f t="shared" si="243"/>
        <v>6</v>
      </c>
      <c r="K99" s="16" t="str">
        <f t="shared" si="243"/>
        <v>78</v>
      </c>
      <c r="L99" s="16" t="str">
        <f t="shared" si="243"/>
        <v>33</v>
      </c>
      <c r="M99" s="16" t="str">
        <f t="shared" si="243"/>
        <v>10</v>
      </c>
      <c r="N99" s="11" t="str">
        <f t="shared" ref="N99:N102" si="244">"SFG-FRBNPK-ET-CVR-"&amp;K99&amp;"X"&amp;L99&amp;"X"&amp;M99</f>
        <v>SFG-FRBNPK-ET-CVR-78X33X10</v>
      </c>
      <c r="O99" s="12">
        <f>K99*L99/144</f>
        <v>17.875</v>
      </c>
      <c r="P99" s="12">
        <f>ROUNDUP((((K99*L99/144)*0.003)),3)</f>
        <v>5.3999999999999999E-2</v>
      </c>
      <c r="Q99" s="7"/>
      <c r="R99" s="7"/>
      <c r="S99" s="8" t="str">
        <f t="shared" ref="S99:S102" si="245">"Restonic Hotel Motel ET Cover "&amp;K99&amp;"X"&amp;L99&amp;"X"&amp;M99</f>
        <v>Restonic Hotel Motel ET Cover 78X33X10</v>
      </c>
      <c r="T99" s="8" t="str">
        <f>T98</f>
        <v>SFG-FRBNPK-ET-CVR-78X33X10</v>
      </c>
      <c r="U99" s="7" t="b">
        <f>T99=N99</f>
        <v>1</v>
      </c>
      <c r="V99" s="7" t="b">
        <f t="shared" ref="V99" si="246">S99=W99</f>
        <v>1</v>
      </c>
      <c r="W99" s="8" t="str">
        <f>W98</f>
        <v>Restonic Hotel Motel ET Cover 78X33X10</v>
      </c>
      <c r="X99" s="7" t="s">
        <v>34</v>
      </c>
      <c r="Y99" s="7" t="s">
        <v>35</v>
      </c>
      <c r="Z99" s="7" t="s">
        <v>36</v>
      </c>
      <c r="AA99" s="7" t="s">
        <v>37</v>
      </c>
      <c r="AB99" s="13">
        <v>1</v>
      </c>
      <c r="AC99" s="7" t="s">
        <v>38</v>
      </c>
      <c r="AD99" s="7" t="s">
        <v>39</v>
      </c>
      <c r="AE99" s="6">
        <v>20</v>
      </c>
      <c r="AF99" s="7" t="s">
        <v>40</v>
      </c>
      <c r="AG99" s="40" t="s">
        <v>650</v>
      </c>
      <c r="AH99" s="8" t="s">
        <v>31844</v>
      </c>
      <c r="AI99" s="40" t="s">
        <v>48</v>
      </c>
      <c r="AJ99" s="43">
        <v>5.5E-2</v>
      </c>
      <c r="AK99" s="7" t="s">
        <v>44</v>
      </c>
      <c r="AL99" s="7" t="s">
        <v>27</v>
      </c>
      <c r="AM99" s="50" t="s">
        <v>45</v>
      </c>
      <c r="AN99" s="56">
        <f>AJ99</f>
        <v>5.5E-2</v>
      </c>
      <c r="AO99" s="55">
        <f>VLOOKUP(AG99,'RM-cost - feb-24'!B:P,15,0)</f>
        <v>113.786</v>
      </c>
      <c r="AP99" s="55">
        <f>AO99*AN99</f>
        <v>6.2582300000000002</v>
      </c>
      <c r="AQ99" s="62"/>
      <c r="AR99" s="63"/>
      <c r="AS99" s="21">
        <f>AS98</f>
        <v>133</v>
      </c>
      <c r="AT99" s="64"/>
      <c r="AU99" s="60"/>
      <c r="AV99" s="60"/>
      <c r="AW99" s="60"/>
      <c r="AX99" s="60"/>
      <c r="AY99" s="60"/>
      <c r="AZ99" s="61"/>
      <c r="BA99" s="61"/>
    </row>
    <row r="100" spans="1:53">
      <c r="A100" s="6">
        <v>3</v>
      </c>
      <c r="B100" s="19">
        <f t="shared" ref="B100:C100" si="247">B99</f>
        <v>17</v>
      </c>
      <c r="C100" s="19" t="str">
        <f t="shared" si="247"/>
        <v>ET-COVER</v>
      </c>
      <c r="D100" s="19" t="str">
        <f>MID(E100,9,2)</f>
        <v>PT</v>
      </c>
      <c r="E100" s="20" t="str">
        <f t="shared" ref="E100:M100" si="248">E99</f>
        <v>RTHTMTBNPT78X33X10</v>
      </c>
      <c r="F100" s="15" t="str">
        <f t="shared" si="248"/>
        <v>RTHTMTBNPT</v>
      </c>
      <c r="G100" s="15" t="str">
        <f t="shared" si="248"/>
        <v>78X33X10</v>
      </c>
      <c r="H100" s="15" t="str">
        <f t="shared" si="248"/>
        <v>78X33X10</v>
      </c>
      <c r="I100" s="16">
        <f t="shared" si="248"/>
        <v>3</v>
      </c>
      <c r="J100" s="16">
        <f t="shared" si="248"/>
        <v>6</v>
      </c>
      <c r="K100" s="16" t="str">
        <f t="shared" si="248"/>
        <v>78</v>
      </c>
      <c r="L100" s="16" t="str">
        <f t="shared" si="248"/>
        <v>33</v>
      </c>
      <c r="M100" s="16" t="str">
        <f t="shared" si="248"/>
        <v>10</v>
      </c>
      <c r="N100" s="11" t="str">
        <f t="shared" si="244"/>
        <v>SFG-FRBNPK-ET-CVR-78X33X10</v>
      </c>
      <c r="O100" s="7"/>
      <c r="P100" s="12">
        <f>ROUNDUP((((K100*L100/144)*0.00692)),3)</f>
        <v>0.124</v>
      </c>
      <c r="Q100" s="7" t="b">
        <f>P100=AJ100</f>
        <v>0</v>
      </c>
      <c r="R100" s="7"/>
      <c r="S100" s="8" t="str">
        <f t="shared" si="245"/>
        <v>Restonic Hotel Motel ET Cover 78X33X10</v>
      </c>
      <c r="T100" s="8" t="str">
        <f>T99</f>
        <v>SFG-FRBNPK-ET-CVR-78X33X10</v>
      </c>
      <c r="U100" s="7" t="b">
        <f>T100=N100</f>
        <v>1</v>
      </c>
      <c r="V100" s="7" t="b">
        <f>S100=W100</f>
        <v>1</v>
      </c>
      <c r="W100" s="8" t="str">
        <f>W99</f>
        <v>Restonic Hotel Motel ET Cover 78X33X10</v>
      </c>
      <c r="X100" s="7" t="s">
        <v>34</v>
      </c>
      <c r="Y100" s="7" t="s">
        <v>35</v>
      </c>
      <c r="Z100" s="7" t="s">
        <v>36</v>
      </c>
      <c r="AA100" s="7" t="s">
        <v>37</v>
      </c>
      <c r="AB100" s="13">
        <v>1</v>
      </c>
      <c r="AC100" s="7" t="s">
        <v>38</v>
      </c>
      <c r="AD100" s="7" t="s">
        <v>39</v>
      </c>
      <c r="AE100" s="6">
        <v>30</v>
      </c>
      <c r="AF100" s="7" t="s">
        <v>40</v>
      </c>
      <c r="AG100" s="40" t="s">
        <v>287</v>
      </c>
      <c r="AH100" s="8" t="s">
        <v>31886</v>
      </c>
      <c r="AI100" s="40" t="s">
        <v>48</v>
      </c>
      <c r="AJ100" s="46">
        <v>0.11899999999999999</v>
      </c>
      <c r="AK100" s="7" t="s">
        <v>44</v>
      </c>
      <c r="AL100" s="7" t="s">
        <v>27</v>
      </c>
      <c r="AM100" s="50" t="s">
        <v>45</v>
      </c>
      <c r="AN100" s="56">
        <f>AJ100</f>
        <v>0.11899999999999999</v>
      </c>
      <c r="AO100" s="55">
        <f>VLOOKUP(AG100,'RM-cost - feb-24'!B:P,15,0)</f>
        <v>113.9845</v>
      </c>
      <c r="AP100" s="55">
        <f>AO100*AN100</f>
        <v>13.564155499999998</v>
      </c>
      <c r="AQ100" s="62"/>
      <c r="AR100" s="63"/>
      <c r="AS100" s="21">
        <f>AS99</f>
        <v>133</v>
      </c>
      <c r="AT100" s="64"/>
      <c r="AU100" s="60"/>
      <c r="AV100" s="60"/>
      <c r="AW100" s="60"/>
      <c r="AX100" s="60"/>
      <c r="AY100" s="60"/>
      <c r="AZ100" s="61"/>
      <c r="BA100" s="61"/>
    </row>
    <row r="101" spans="1:53">
      <c r="A101" s="6">
        <v>4</v>
      </c>
      <c r="B101" s="19">
        <f t="shared" ref="B101:C101" si="249">B100</f>
        <v>17</v>
      </c>
      <c r="C101" s="19" t="str">
        <f t="shared" si="249"/>
        <v>ET-COVER</v>
      </c>
      <c r="D101" s="19" t="str">
        <f>MID(E101,9,2)</f>
        <v>PT</v>
      </c>
      <c r="E101" s="20" t="str">
        <f t="shared" ref="E101:M101" si="250">E100</f>
        <v>RTHTMTBNPT78X33X10</v>
      </c>
      <c r="F101" s="15" t="str">
        <f t="shared" si="250"/>
        <v>RTHTMTBNPT</v>
      </c>
      <c r="G101" s="15" t="str">
        <f t="shared" si="250"/>
        <v>78X33X10</v>
      </c>
      <c r="H101" s="15" t="str">
        <f t="shared" si="250"/>
        <v>78X33X10</v>
      </c>
      <c r="I101" s="16">
        <f t="shared" si="250"/>
        <v>3</v>
      </c>
      <c r="J101" s="16">
        <f t="shared" si="250"/>
        <v>6</v>
      </c>
      <c r="K101" s="16" t="str">
        <f t="shared" si="250"/>
        <v>78</v>
      </c>
      <c r="L101" s="16" t="str">
        <f t="shared" si="250"/>
        <v>33</v>
      </c>
      <c r="M101" s="16" t="str">
        <f t="shared" si="250"/>
        <v>10</v>
      </c>
      <c r="N101" s="11" t="str">
        <f t="shared" si="244"/>
        <v>SFG-FRBNPK-ET-CVR-78X33X10</v>
      </c>
      <c r="O101" s="7"/>
      <c r="P101" s="7">
        <f>ROUND(((((K101+L101+K101+L101)+3))*0.0254),3)</f>
        <v>5.7149999999999999</v>
      </c>
      <c r="Q101" s="7" t="b">
        <f>P101=AJ101</f>
        <v>1</v>
      </c>
      <c r="R101" s="7"/>
      <c r="S101" s="8" t="str">
        <f t="shared" si="245"/>
        <v>Restonic Hotel Motel ET Cover 78X33X10</v>
      </c>
      <c r="T101" s="8" t="str">
        <f>T100</f>
        <v>SFG-FRBNPK-ET-CVR-78X33X10</v>
      </c>
      <c r="U101" s="7" t="b">
        <f>T101=N101</f>
        <v>1</v>
      </c>
      <c r="V101" s="7" t="b">
        <f>S101=W101</f>
        <v>1</v>
      </c>
      <c r="W101" s="8" t="str">
        <f>W100</f>
        <v>Restonic Hotel Motel ET Cover 78X33X10</v>
      </c>
      <c r="X101" s="7" t="s">
        <v>34</v>
      </c>
      <c r="Y101" s="7" t="s">
        <v>35</v>
      </c>
      <c r="Z101" s="7" t="s">
        <v>36</v>
      </c>
      <c r="AA101" s="7" t="s">
        <v>37</v>
      </c>
      <c r="AB101" s="13">
        <v>1</v>
      </c>
      <c r="AC101" s="7" t="s">
        <v>38</v>
      </c>
      <c r="AD101" s="7" t="s">
        <v>39</v>
      </c>
      <c r="AE101" s="6">
        <v>40</v>
      </c>
      <c r="AF101" s="7" t="s">
        <v>40</v>
      </c>
      <c r="AG101" s="8" t="s">
        <v>18728</v>
      </c>
      <c r="AH101" s="8" t="s">
        <v>31845</v>
      </c>
      <c r="AI101" s="8" t="s">
        <v>43</v>
      </c>
      <c r="AJ101" s="17">
        <f>P101</f>
        <v>5.7149999999999999</v>
      </c>
      <c r="AK101" s="7" t="s">
        <v>39</v>
      </c>
      <c r="AL101" s="7" t="s">
        <v>27</v>
      </c>
      <c r="AM101" s="50" t="s">
        <v>45</v>
      </c>
      <c r="AN101" s="56">
        <f>AJ101</f>
        <v>5.7149999999999999</v>
      </c>
      <c r="AO101" s="55">
        <f>VLOOKUP(AG101,'SFG-rate rm - feb-24'!A:B,2,0)</f>
        <v>19.605380269999998</v>
      </c>
      <c r="AP101" s="55">
        <f>AO101*AN101</f>
        <v>112.04474824304998</v>
      </c>
      <c r="AQ101" s="62"/>
      <c r="AR101" s="63"/>
      <c r="AS101" s="21">
        <f>AS100</f>
        <v>133</v>
      </c>
      <c r="AT101" s="64"/>
      <c r="AU101" s="60"/>
      <c r="AV101" s="60"/>
      <c r="AW101" s="60"/>
      <c r="AX101" s="60"/>
      <c r="AY101" s="60"/>
      <c r="AZ101" s="61"/>
      <c r="BA101" s="61"/>
    </row>
    <row r="102" spans="1:53">
      <c r="A102" s="6">
        <v>5</v>
      </c>
      <c r="B102" s="19">
        <f t="shared" ref="B102:C102" si="251">B101</f>
        <v>17</v>
      </c>
      <c r="C102" s="19" t="str">
        <f t="shared" si="251"/>
        <v>ET-COVER</v>
      </c>
      <c r="D102" s="19" t="str">
        <f>MID(E102,9,2)</f>
        <v>PT</v>
      </c>
      <c r="E102" s="20" t="str">
        <f t="shared" ref="E102:M102" si="252">E101</f>
        <v>RTHTMTBNPT78X33X10</v>
      </c>
      <c r="F102" s="15" t="str">
        <f t="shared" si="252"/>
        <v>RTHTMTBNPT</v>
      </c>
      <c r="G102" s="15" t="str">
        <f t="shared" si="252"/>
        <v>78X33X10</v>
      </c>
      <c r="H102" s="15" t="str">
        <f t="shared" si="252"/>
        <v>78X33X10</v>
      </c>
      <c r="I102" s="16">
        <f t="shared" si="252"/>
        <v>3</v>
      </c>
      <c r="J102" s="16">
        <f t="shared" si="252"/>
        <v>6</v>
      </c>
      <c r="K102" s="16" t="str">
        <f t="shared" si="252"/>
        <v>78</v>
      </c>
      <c r="L102" s="16" t="str">
        <f t="shared" si="252"/>
        <v>33</v>
      </c>
      <c r="M102" s="16" t="str">
        <f t="shared" si="252"/>
        <v>10</v>
      </c>
      <c r="N102" s="11" t="str">
        <f t="shared" si="244"/>
        <v>SFG-FRBNPK-ET-CVR-78X33X10</v>
      </c>
      <c r="O102" s="7"/>
      <c r="P102" s="7">
        <v>10</v>
      </c>
      <c r="Q102" s="7" t="b">
        <f>P102=AJ102</f>
        <v>1</v>
      </c>
      <c r="R102" s="7"/>
      <c r="S102" s="8" t="str">
        <f t="shared" si="245"/>
        <v>Restonic Hotel Motel ET Cover 78X33X10</v>
      </c>
      <c r="T102" s="8" t="str">
        <f>T101</f>
        <v>SFG-FRBNPK-ET-CVR-78X33X10</v>
      </c>
      <c r="U102" s="7" t="b">
        <f>T102=N102</f>
        <v>1</v>
      </c>
      <c r="V102" s="7" t="b">
        <f>S102=W102</f>
        <v>1</v>
      </c>
      <c r="W102" s="8" t="str">
        <f>W101</f>
        <v>Restonic Hotel Motel ET Cover 78X33X10</v>
      </c>
      <c r="X102" s="7" t="s">
        <v>34</v>
      </c>
      <c r="Y102" s="7" t="s">
        <v>35</v>
      </c>
      <c r="Z102" s="7" t="s">
        <v>36</v>
      </c>
      <c r="AA102" s="7" t="s">
        <v>37</v>
      </c>
      <c r="AB102" s="13">
        <v>1</v>
      </c>
      <c r="AC102" s="7" t="s">
        <v>38</v>
      </c>
      <c r="AD102" s="7" t="s">
        <v>39</v>
      </c>
      <c r="AE102" s="6">
        <v>50</v>
      </c>
      <c r="AF102" s="7" t="s">
        <v>40</v>
      </c>
      <c r="AG102" s="8" t="s">
        <v>744</v>
      </c>
      <c r="AH102" s="8" t="s">
        <v>745</v>
      </c>
      <c r="AI102" s="8" t="s">
        <v>43</v>
      </c>
      <c r="AJ102" s="17">
        <f>P102</f>
        <v>10</v>
      </c>
      <c r="AK102" s="7" t="s">
        <v>44</v>
      </c>
      <c r="AL102" s="7" t="s">
        <v>27</v>
      </c>
      <c r="AM102" s="50" t="s">
        <v>45</v>
      </c>
      <c r="AN102" s="54">
        <f>AJ102/5000</f>
        <v>2E-3</v>
      </c>
      <c r="AO102" s="55">
        <f>VLOOKUP(AG102,'RM-cost - feb-24'!B:P,15,0)</f>
        <v>58</v>
      </c>
      <c r="AP102" s="55">
        <f>AO102*AN102</f>
        <v>0.11600000000000001</v>
      </c>
      <c r="AQ102" s="62"/>
      <c r="AR102" s="63"/>
      <c r="AS102" s="21">
        <f>AS101</f>
        <v>133</v>
      </c>
      <c r="AT102" s="64"/>
      <c r="AU102" s="60"/>
      <c r="AV102" s="60"/>
      <c r="AW102" s="60"/>
      <c r="AX102" s="60"/>
      <c r="AY102" s="60"/>
      <c r="AZ102" s="61"/>
      <c r="BA102" s="61"/>
    </row>
    <row r="104" spans="1:53">
      <c r="A104" s="6">
        <v>1</v>
      </c>
      <c r="B104" s="19">
        <v>18</v>
      </c>
      <c r="C104" s="19" t="s">
        <v>31528</v>
      </c>
      <c r="D104" s="19" t="str">
        <f>MID(E104,9,2)</f>
        <v>PT</v>
      </c>
      <c r="E104" s="48" t="s">
        <v>31863</v>
      </c>
      <c r="F104" s="9" t="str">
        <f>LEFT(E104,MIN(FIND({0,1,2,3,4,5,6,7,8,9},E104&amp;"0123456789"))-1)</f>
        <v>RTHTMTBNPT</v>
      </c>
      <c r="G104" s="9" t="str">
        <f>SUBSTITUTE(E104,F104,"")</f>
        <v>78X39X10</v>
      </c>
      <c r="H104" s="9" t="str">
        <f>IFERROR(LEFT(G104,FIND("-",G104)-1),G104)</f>
        <v>78X39X10</v>
      </c>
      <c r="I104" s="10">
        <f>SEARCH("X",H104)</f>
        <v>3</v>
      </c>
      <c r="J104" s="10">
        <f>SEARCH("X",H104,I104+1)</f>
        <v>6</v>
      </c>
      <c r="K104" s="10" t="str">
        <f>LEFT(G104,SEARCH("x",G104)-1)</f>
        <v>78</v>
      </c>
      <c r="L104" s="10" t="str">
        <f>MID(H104,I104+1,J104-I104-1)</f>
        <v>39</v>
      </c>
      <c r="M104" s="10" t="str">
        <f>MID(H104,J104+1,20)</f>
        <v>10</v>
      </c>
      <c r="N104" s="11" t="str">
        <f>"SFG-FRBNPK-ET-CVR-"&amp;K104&amp;"X"&amp;L104&amp;"X"&amp;M104</f>
        <v>SFG-FRBNPK-ET-CVR-78X39X10</v>
      </c>
      <c r="O104" s="7"/>
      <c r="P104" s="12">
        <f>ROUND(((((K104+L104+K104+L104)+3)*0.0254)*5.3196),3)</f>
        <v>32.023000000000003</v>
      </c>
      <c r="Q104" s="7">
        <v>0</v>
      </c>
      <c r="R104" s="12">
        <f>P104+Q104</f>
        <v>32.023000000000003</v>
      </c>
      <c r="S104" s="8" t="str">
        <f>"Restonic Hotel Motel ET Cover "&amp;K104&amp;"X"&amp;L104&amp;"X"&amp;M104</f>
        <v>Restonic Hotel Motel ET Cover 78X39X10</v>
      </c>
      <c r="T104" s="8" t="str">
        <f>N104</f>
        <v>SFG-FRBNPK-ET-CVR-78X39X10</v>
      </c>
      <c r="U104" s="7" t="b">
        <f>T104=N104</f>
        <v>1</v>
      </c>
      <c r="V104" s="7" t="b">
        <f>S104=W104</f>
        <v>1</v>
      </c>
      <c r="W104" s="8" t="str">
        <f>S104</f>
        <v>Restonic Hotel Motel ET Cover 78X39X10</v>
      </c>
      <c r="X104" s="7" t="s">
        <v>34</v>
      </c>
      <c r="Y104" s="7" t="s">
        <v>35</v>
      </c>
      <c r="Z104" s="7" t="s">
        <v>36</v>
      </c>
      <c r="AA104" s="7" t="s">
        <v>37</v>
      </c>
      <c r="AB104" s="13">
        <v>1</v>
      </c>
      <c r="AC104" s="7" t="s">
        <v>38</v>
      </c>
      <c r="AD104" s="7" t="s">
        <v>39</v>
      </c>
      <c r="AE104" s="6">
        <v>10</v>
      </c>
      <c r="AF104" s="7" t="s">
        <v>40</v>
      </c>
      <c r="AG104" s="8" t="s">
        <v>41</v>
      </c>
      <c r="AH104" s="8" t="s">
        <v>42</v>
      </c>
      <c r="AI104" s="8" t="s">
        <v>43</v>
      </c>
      <c r="AJ104" s="13">
        <f>R104</f>
        <v>32.023000000000003</v>
      </c>
      <c r="AK104" s="7" t="s">
        <v>44</v>
      </c>
      <c r="AL104" s="7" t="s">
        <v>27</v>
      </c>
      <c r="AM104" s="50" t="s">
        <v>45</v>
      </c>
      <c r="AN104" s="54">
        <f>AJ104/10000</f>
        <v>3.2023000000000004E-3</v>
      </c>
      <c r="AO104" s="55">
        <f>VLOOKUP(AG104,'RM-cost - feb-24'!B:P,15,0)</f>
        <v>231.14230000000001</v>
      </c>
      <c r="AP104" s="55">
        <f>AO104*AN104</f>
        <v>0.7401869872900001</v>
      </c>
      <c r="AQ104" s="62">
        <f>SUM(AP104:AP108)</f>
        <v>141.66596321269</v>
      </c>
      <c r="AR104" s="62">
        <f>ROUND(AQ104,0)</f>
        <v>142</v>
      </c>
      <c r="AS104" s="21">
        <f>AR104</f>
        <v>142</v>
      </c>
      <c r="AT104" s="64">
        <f>+AS104+AY104</f>
        <v>159.57235800000001</v>
      </c>
      <c r="AU104" s="60">
        <f t="shared" ref="AU104" si="253">+SUM(((AS104*3%*18%)))</f>
        <v>0.76679999999999993</v>
      </c>
      <c r="AV104" s="60">
        <f t="shared" ref="AV104" si="254">+SUM(((AS104*14.33%*53%)))</f>
        <v>10.784758000000002</v>
      </c>
      <c r="AW104" s="60">
        <f t="shared" ref="AW104" si="255">+SUM(((AS104*5.92%*53%)))</f>
        <v>4.4553919999999998</v>
      </c>
      <c r="AX104" s="60">
        <f t="shared" ref="AX104" si="256">+SUM(((AS104*2.08%*53%)))</f>
        <v>1.5654079999999999</v>
      </c>
      <c r="AY104" s="60">
        <f>SUM(AU104:AX108)</f>
        <v>17.572358000000005</v>
      </c>
      <c r="AZ104" s="61">
        <f>ROUNDUP(AT104,0)</f>
        <v>160</v>
      </c>
      <c r="BA104" s="61">
        <f>AZ104</f>
        <v>160</v>
      </c>
    </row>
    <row r="105" spans="1:53">
      <c r="A105" s="6">
        <v>2</v>
      </c>
      <c r="B105" s="19">
        <f t="shared" ref="B105:C105" si="257">B104</f>
        <v>18</v>
      </c>
      <c r="C105" s="19" t="str">
        <f t="shared" si="257"/>
        <v>ET-COVER</v>
      </c>
      <c r="D105" s="19" t="str">
        <f>MID(E105,9,2)</f>
        <v>PT</v>
      </c>
      <c r="E105" s="20" t="str">
        <f t="shared" ref="E105:M105" si="258">E104</f>
        <v>RTHTMTBNPT78X39X10</v>
      </c>
      <c r="F105" s="15" t="str">
        <f t="shared" si="258"/>
        <v>RTHTMTBNPT</v>
      </c>
      <c r="G105" s="15" t="str">
        <f t="shared" si="258"/>
        <v>78X39X10</v>
      </c>
      <c r="H105" s="15" t="str">
        <f t="shared" si="258"/>
        <v>78X39X10</v>
      </c>
      <c r="I105" s="16">
        <f t="shared" si="258"/>
        <v>3</v>
      </c>
      <c r="J105" s="16">
        <f t="shared" si="258"/>
        <v>6</v>
      </c>
      <c r="K105" s="16" t="str">
        <f t="shared" si="258"/>
        <v>78</v>
      </c>
      <c r="L105" s="16" t="str">
        <f t="shared" si="258"/>
        <v>39</v>
      </c>
      <c r="M105" s="16" t="str">
        <f t="shared" si="258"/>
        <v>10</v>
      </c>
      <c r="N105" s="11" t="str">
        <f t="shared" ref="N105:N108" si="259">"SFG-FRBNPK-ET-CVR-"&amp;K105&amp;"X"&amp;L105&amp;"X"&amp;M105</f>
        <v>SFG-FRBNPK-ET-CVR-78X39X10</v>
      </c>
      <c r="O105" s="12">
        <f>K105*L105/144</f>
        <v>21.125</v>
      </c>
      <c r="P105" s="12">
        <f>ROUNDUP((((K105*L105/144)*0.003)),3)</f>
        <v>6.4000000000000001E-2</v>
      </c>
      <c r="Q105" s="7"/>
      <c r="R105" s="7"/>
      <c r="S105" s="8" t="str">
        <f t="shared" ref="S105:S108" si="260">"Restonic Hotel Motel ET Cover "&amp;K105&amp;"X"&amp;L105&amp;"X"&amp;M105</f>
        <v>Restonic Hotel Motel ET Cover 78X39X10</v>
      </c>
      <c r="T105" s="8" t="str">
        <f>T104</f>
        <v>SFG-FRBNPK-ET-CVR-78X39X10</v>
      </c>
      <c r="U105" s="7" t="b">
        <f>T105=N105</f>
        <v>1</v>
      </c>
      <c r="V105" s="7" t="b">
        <f t="shared" ref="V105" si="261">S105=W105</f>
        <v>1</v>
      </c>
      <c r="W105" s="8" t="str">
        <f>W104</f>
        <v>Restonic Hotel Motel ET Cover 78X39X10</v>
      </c>
      <c r="X105" s="7" t="s">
        <v>34</v>
      </c>
      <c r="Y105" s="7" t="s">
        <v>35</v>
      </c>
      <c r="Z105" s="7" t="s">
        <v>36</v>
      </c>
      <c r="AA105" s="7" t="s">
        <v>37</v>
      </c>
      <c r="AB105" s="13">
        <v>1</v>
      </c>
      <c r="AC105" s="7" t="s">
        <v>38</v>
      </c>
      <c r="AD105" s="7" t="s">
        <v>39</v>
      </c>
      <c r="AE105" s="6">
        <v>20</v>
      </c>
      <c r="AF105" s="7" t="s">
        <v>40</v>
      </c>
      <c r="AG105" s="40" t="s">
        <v>650</v>
      </c>
      <c r="AH105" s="8" t="s">
        <v>31844</v>
      </c>
      <c r="AI105" s="40" t="s">
        <v>48</v>
      </c>
      <c r="AJ105" s="43">
        <v>5.8000000000000003E-2</v>
      </c>
      <c r="AK105" s="7" t="s">
        <v>44</v>
      </c>
      <c r="AL105" s="7" t="s">
        <v>27</v>
      </c>
      <c r="AM105" s="50" t="s">
        <v>45</v>
      </c>
      <c r="AN105" s="56">
        <f>AJ105</f>
        <v>5.8000000000000003E-2</v>
      </c>
      <c r="AO105" s="55">
        <f>VLOOKUP(AG105,'RM-cost - feb-24'!B:P,15,0)</f>
        <v>113.786</v>
      </c>
      <c r="AP105" s="55">
        <f>AO105*AN105</f>
        <v>6.5995880000000007</v>
      </c>
      <c r="AQ105" s="62"/>
      <c r="AR105" s="63"/>
      <c r="AS105" s="21">
        <f>AS104</f>
        <v>142</v>
      </c>
      <c r="AT105" s="64"/>
      <c r="AU105" s="60"/>
      <c r="AV105" s="60"/>
      <c r="AW105" s="60"/>
      <c r="AX105" s="60"/>
      <c r="AY105" s="60"/>
      <c r="AZ105" s="61"/>
      <c r="BA105" s="61"/>
    </row>
    <row r="106" spans="1:53">
      <c r="A106" s="6">
        <v>3</v>
      </c>
      <c r="B106" s="19">
        <f t="shared" ref="B106:C106" si="262">B105</f>
        <v>18</v>
      </c>
      <c r="C106" s="19" t="str">
        <f t="shared" si="262"/>
        <v>ET-COVER</v>
      </c>
      <c r="D106" s="19" t="str">
        <f>MID(E106,9,2)</f>
        <v>PT</v>
      </c>
      <c r="E106" s="20" t="str">
        <f t="shared" ref="E106:M106" si="263">E105</f>
        <v>RTHTMTBNPT78X39X10</v>
      </c>
      <c r="F106" s="15" t="str">
        <f t="shared" si="263"/>
        <v>RTHTMTBNPT</v>
      </c>
      <c r="G106" s="15" t="str">
        <f t="shared" si="263"/>
        <v>78X39X10</v>
      </c>
      <c r="H106" s="15" t="str">
        <f t="shared" si="263"/>
        <v>78X39X10</v>
      </c>
      <c r="I106" s="16">
        <f t="shared" si="263"/>
        <v>3</v>
      </c>
      <c r="J106" s="16">
        <f t="shared" si="263"/>
        <v>6</v>
      </c>
      <c r="K106" s="16" t="str">
        <f t="shared" si="263"/>
        <v>78</v>
      </c>
      <c r="L106" s="16" t="str">
        <f t="shared" si="263"/>
        <v>39</v>
      </c>
      <c r="M106" s="16" t="str">
        <f t="shared" si="263"/>
        <v>10</v>
      </c>
      <c r="N106" s="11" t="str">
        <f t="shared" si="259"/>
        <v>SFG-FRBNPK-ET-CVR-78X39X10</v>
      </c>
      <c r="O106" s="7"/>
      <c r="P106" s="12">
        <f>ROUNDUP((((K106*L106/144)*0.00692)),3)</f>
        <v>0.14699999999999999</v>
      </c>
      <c r="Q106" s="7" t="b">
        <f>P106=AJ106</f>
        <v>0</v>
      </c>
      <c r="R106" s="7"/>
      <c r="S106" s="8" t="str">
        <f t="shared" si="260"/>
        <v>Restonic Hotel Motel ET Cover 78X39X10</v>
      </c>
      <c r="T106" s="8" t="str">
        <f>T105</f>
        <v>SFG-FRBNPK-ET-CVR-78X39X10</v>
      </c>
      <c r="U106" s="7" t="b">
        <f>T106=N106</f>
        <v>1</v>
      </c>
      <c r="V106" s="7" t="b">
        <f>S106=W106</f>
        <v>1</v>
      </c>
      <c r="W106" s="8" t="str">
        <f>W105</f>
        <v>Restonic Hotel Motel ET Cover 78X39X10</v>
      </c>
      <c r="X106" s="7" t="s">
        <v>34</v>
      </c>
      <c r="Y106" s="7" t="s">
        <v>35</v>
      </c>
      <c r="Z106" s="7" t="s">
        <v>36</v>
      </c>
      <c r="AA106" s="7" t="s">
        <v>37</v>
      </c>
      <c r="AB106" s="13">
        <v>1</v>
      </c>
      <c r="AC106" s="7" t="s">
        <v>38</v>
      </c>
      <c r="AD106" s="7" t="s">
        <v>39</v>
      </c>
      <c r="AE106" s="6">
        <v>30</v>
      </c>
      <c r="AF106" s="7" t="s">
        <v>40</v>
      </c>
      <c r="AG106" s="40" t="s">
        <v>287</v>
      </c>
      <c r="AH106" s="8" t="s">
        <v>31886</v>
      </c>
      <c r="AI106" s="40" t="s">
        <v>48</v>
      </c>
      <c r="AJ106" s="46">
        <v>0.14199999999999999</v>
      </c>
      <c r="AK106" s="7" t="s">
        <v>44</v>
      </c>
      <c r="AL106" s="7" t="s">
        <v>27</v>
      </c>
      <c r="AM106" s="50" t="s">
        <v>45</v>
      </c>
      <c r="AN106" s="56">
        <f>AJ106</f>
        <v>0.14199999999999999</v>
      </c>
      <c r="AO106" s="55">
        <f>VLOOKUP(AG106,'RM-cost - feb-24'!B:P,15,0)</f>
        <v>113.9845</v>
      </c>
      <c r="AP106" s="55">
        <f>AO106*AN106</f>
        <v>16.185798999999999</v>
      </c>
      <c r="AQ106" s="62"/>
      <c r="AR106" s="63"/>
      <c r="AS106" s="21">
        <f>AS105</f>
        <v>142</v>
      </c>
      <c r="AT106" s="64"/>
      <c r="AU106" s="60"/>
      <c r="AV106" s="60"/>
      <c r="AW106" s="60"/>
      <c r="AX106" s="60"/>
      <c r="AY106" s="60"/>
      <c r="AZ106" s="61"/>
      <c r="BA106" s="61"/>
    </row>
    <row r="107" spans="1:53">
      <c r="A107" s="6">
        <v>4</v>
      </c>
      <c r="B107" s="19">
        <f t="shared" ref="B107:C107" si="264">B106</f>
        <v>18</v>
      </c>
      <c r="C107" s="19" t="str">
        <f t="shared" si="264"/>
        <v>ET-COVER</v>
      </c>
      <c r="D107" s="19" t="str">
        <f>MID(E107,9,2)</f>
        <v>PT</v>
      </c>
      <c r="E107" s="20" t="str">
        <f t="shared" ref="E107:M107" si="265">E106</f>
        <v>RTHTMTBNPT78X39X10</v>
      </c>
      <c r="F107" s="15" t="str">
        <f t="shared" si="265"/>
        <v>RTHTMTBNPT</v>
      </c>
      <c r="G107" s="15" t="str">
        <f t="shared" si="265"/>
        <v>78X39X10</v>
      </c>
      <c r="H107" s="15" t="str">
        <f t="shared" si="265"/>
        <v>78X39X10</v>
      </c>
      <c r="I107" s="16">
        <f t="shared" si="265"/>
        <v>3</v>
      </c>
      <c r="J107" s="16">
        <f t="shared" si="265"/>
        <v>6</v>
      </c>
      <c r="K107" s="16" t="str">
        <f t="shared" si="265"/>
        <v>78</v>
      </c>
      <c r="L107" s="16" t="str">
        <f t="shared" si="265"/>
        <v>39</v>
      </c>
      <c r="M107" s="16" t="str">
        <f t="shared" si="265"/>
        <v>10</v>
      </c>
      <c r="N107" s="11" t="str">
        <f t="shared" si="259"/>
        <v>SFG-FRBNPK-ET-CVR-78X39X10</v>
      </c>
      <c r="O107" s="7"/>
      <c r="P107" s="7">
        <f>ROUND(((((K107+L107+K107+L107)+3))*0.0254),3)</f>
        <v>6.02</v>
      </c>
      <c r="Q107" s="7" t="b">
        <f>P107=AJ107</f>
        <v>1</v>
      </c>
      <c r="R107" s="7"/>
      <c r="S107" s="8" t="str">
        <f t="shared" si="260"/>
        <v>Restonic Hotel Motel ET Cover 78X39X10</v>
      </c>
      <c r="T107" s="8" t="str">
        <f>T106</f>
        <v>SFG-FRBNPK-ET-CVR-78X39X10</v>
      </c>
      <c r="U107" s="7" t="b">
        <f>T107=N107</f>
        <v>1</v>
      </c>
      <c r="V107" s="7" t="b">
        <f>S107=W107</f>
        <v>1</v>
      </c>
      <c r="W107" s="8" t="str">
        <f>W106</f>
        <v>Restonic Hotel Motel ET Cover 78X39X10</v>
      </c>
      <c r="X107" s="7" t="s">
        <v>34</v>
      </c>
      <c r="Y107" s="7" t="s">
        <v>35</v>
      </c>
      <c r="Z107" s="7" t="s">
        <v>36</v>
      </c>
      <c r="AA107" s="7" t="s">
        <v>37</v>
      </c>
      <c r="AB107" s="13">
        <v>1</v>
      </c>
      <c r="AC107" s="7" t="s">
        <v>38</v>
      </c>
      <c r="AD107" s="7" t="s">
        <v>39</v>
      </c>
      <c r="AE107" s="6">
        <v>40</v>
      </c>
      <c r="AF107" s="7" t="s">
        <v>40</v>
      </c>
      <c r="AG107" s="8" t="s">
        <v>18728</v>
      </c>
      <c r="AH107" s="8" t="s">
        <v>31845</v>
      </c>
      <c r="AI107" s="8" t="s">
        <v>43</v>
      </c>
      <c r="AJ107" s="17">
        <f>P107</f>
        <v>6.02</v>
      </c>
      <c r="AK107" s="7" t="s">
        <v>39</v>
      </c>
      <c r="AL107" s="7" t="s">
        <v>27</v>
      </c>
      <c r="AM107" s="50" t="s">
        <v>45</v>
      </c>
      <c r="AN107" s="56">
        <f>AJ107</f>
        <v>6.02</v>
      </c>
      <c r="AO107" s="55">
        <f>VLOOKUP(AG107,'SFG-rate rm - feb-24'!A:B,2,0)</f>
        <v>19.605380269999998</v>
      </c>
      <c r="AP107" s="55">
        <f>AO107*AN107</f>
        <v>118.02438922539997</v>
      </c>
      <c r="AQ107" s="62"/>
      <c r="AR107" s="63"/>
      <c r="AS107" s="21">
        <f>AS106</f>
        <v>142</v>
      </c>
      <c r="AT107" s="64"/>
      <c r="AU107" s="60"/>
      <c r="AV107" s="60"/>
      <c r="AW107" s="60"/>
      <c r="AX107" s="60"/>
      <c r="AY107" s="60"/>
      <c r="AZ107" s="61"/>
      <c r="BA107" s="61"/>
    </row>
    <row r="108" spans="1:53">
      <c r="A108" s="6">
        <v>5</v>
      </c>
      <c r="B108" s="19">
        <f t="shared" ref="B108:C108" si="266">B107</f>
        <v>18</v>
      </c>
      <c r="C108" s="19" t="str">
        <f t="shared" si="266"/>
        <v>ET-COVER</v>
      </c>
      <c r="D108" s="19" t="str">
        <f>MID(E108,9,2)</f>
        <v>PT</v>
      </c>
      <c r="E108" s="20" t="str">
        <f t="shared" ref="E108:M108" si="267">E107</f>
        <v>RTHTMTBNPT78X39X10</v>
      </c>
      <c r="F108" s="15" t="str">
        <f t="shared" si="267"/>
        <v>RTHTMTBNPT</v>
      </c>
      <c r="G108" s="15" t="str">
        <f t="shared" si="267"/>
        <v>78X39X10</v>
      </c>
      <c r="H108" s="15" t="str">
        <f t="shared" si="267"/>
        <v>78X39X10</v>
      </c>
      <c r="I108" s="16">
        <f t="shared" si="267"/>
        <v>3</v>
      </c>
      <c r="J108" s="16">
        <f t="shared" si="267"/>
        <v>6</v>
      </c>
      <c r="K108" s="16" t="str">
        <f t="shared" si="267"/>
        <v>78</v>
      </c>
      <c r="L108" s="16" t="str">
        <f t="shared" si="267"/>
        <v>39</v>
      </c>
      <c r="M108" s="16" t="str">
        <f t="shared" si="267"/>
        <v>10</v>
      </c>
      <c r="N108" s="11" t="str">
        <f t="shared" si="259"/>
        <v>SFG-FRBNPK-ET-CVR-78X39X10</v>
      </c>
      <c r="O108" s="7"/>
      <c r="P108" s="7">
        <v>10</v>
      </c>
      <c r="Q108" s="7" t="b">
        <f>P108=AJ108</f>
        <v>1</v>
      </c>
      <c r="R108" s="7"/>
      <c r="S108" s="8" t="str">
        <f t="shared" si="260"/>
        <v>Restonic Hotel Motel ET Cover 78X39X10</v>
      </c>
      <c r="T108" s="8" t="str">
        <f>T107</f>
        <v>SFG-FRBNPK-ET-CVR-78X39X10</v>
      </c>
      <c r="U108" s="7" t="b">
        <f>T108=N108</f>
        <v>1</v>
      </c>
      <c r="V108" s="7" t="b">
        <f>S108=W108</f>
        <v>1</v>
      </c>
      <c r="W108" s="8" t="str">
        <f>W107</f>
        <v>Restonic Hotel Motel ET Cover 78X39X10</v>
      </c>
      <c r="X108" s="7" t="s">
        <v>34</v>
      </c>
      <c r="Y108" s="7" t="s">
        <v>35</v>
      </c>
      <c r="Z108" s="7" t="s">
        <v>36</v>
      </c>
      <c r="AA108" s="7" t="s">
        <v>37</v>
      </c>
      <c r="AB108" s="13">
        <v>1</v>
      </c>
      <c r="AC108" s="7" t="s">
        <v>38</v>
      </c>
      <c r="AD108" s="7" t="s">
        <v>39</v>
      </c>
      <c r="AE108" s="6">
        <v>50</v>
      </c>
      <c r="AF108" s="7" t="s">
        <v>40</v>
      </c>
      <c r="AG108" s="8" t="s">
        <v>744</v>
      </c>
      <c r="AH108" s="8" t="s">
        <v>745</v>
      </c>
      <c r="AI108" s="8" t="s">
        <v>43</v>
      </c>
      <c r="AJ108" s="17">
        <f>P108</f>
        <v>10</v>
      </c>
      <c r="AK108" s="7" t="s">
        <v>44</v>
      </c>
      <c r="AL108" s="7" t="s">
        <v>27</v>
      </c>
      <c r="AM108" s="50" t="s">
        <v>45</v>
      </c>
      <c r="AN108" s="54">
        <f>AJ108/5000</f>
        <v>2E-3</v>
      </c>
      <c r="AO108" s="55">
        <f>VLOOKUP(AG108,'RM-cost - feb-24'!B:P,15,0)</f>
        <v>58</v>
      </c>
      <c r="AP108" s="55">
        <f>AO108*AN108</f>
        <v>0.11600000000000001</v>
      </c>
      <c r="AQ108" s="62"/>
      <c r="AR108" s="63"/>
      <c r="AS108" s="21">
        <f>AS107</f>
        <v>142</v>
      </c>
      <c r="AT108" s="64"/>
      <c r="AU108" s="60"/>
      <c r="AV108" s="60"/>
      <c r="AW108" s="60"/>
      <c r="AX108" s="60"/>
      <c r="AY108" s="60"/>
      <c r="AZ108" s="61"/>
      <c r="BA108" s="61"/>
    </row>
    <row r="110" spans="1:53">
      <c r="A110" s="6">
        <v>1</v>
      </c>
      <c r="B110" s="19">
        <v>19</v>
      </c>
      <c r="C110" s="19" t="s">
        <v>31528</v>
      </c>
      <c r="D110" s="19" t="str">
        <f>MID(E110,9,2)</f>
        <v>PT</v>
      </c>
      <c r="E110" s="48" t="s">
        <v>31864</v>
      </c>
      <c r="F110" s="9" t="str">
        <f>LEFT(E110,MIN(FIND({0,1,2,3,4,5,6,7,8,9},E110&amp;"0123456789"))-1)</f>
        <v>RTHTMTBNPT</v>
      </c>
      <c r="G110" s="9" t="str">
        <f>SUBSTITUTE(E110,F110,"")</f>
        <v>78X45X10</v>
      </c>
      <c r="H110" s="9" t="str">
        <f>IFERROR(LEFT(G110,FIND("-",G110)-1),G110)</f>
        <v>78X45X10</v>
      </c>
      <c r="I110" s="10">
        <f>SEARCH("X",H110)</f>
        <v>3</v>
      </c>
      <c r="J110" s="10">
        <f>SEARCH("X",H110,I110+1)</f>
        <v>6</v>
      </c>
      <c r="K110" s="10" t="str">
        <f>LEFT(G110,SEARCH("x",G110)-1)</f>
        <v>78</v>
      </c>
      <c r="L110" s="10" t="str">
        <f>MID(H110,I110+1,J110-I110-1)</f>
        <v>45</v>
      </c>
      <c r="M110" s="10" t="str">
        <f>MID(H110,J110+1,20)</f>
        <v>10</v>
      </c>
      <c r="N110" s="11" t="str">
        <f>"SFG-FRBNPK-ET-CVR-"&amp;K110&amp;"X"&amp;L110&amp;"X"&amp;M110</f>
        <v>SFG-FRBNPK-ET-CVR-78X45X10</v>
      </c>
      <c r="O110" s="7"/>
      <c r="P110" s="12">
        <f>ROUND(((((K110+L110+K110+L110)+3)*0.0254)*5.3196),3)</f>
        <v>33.643999999999998</v>
      </c>
      <c r="Q110" s="7">
        <v>0</v>
      </c>
      <c r="R110" s="12">
        <f>P110+Q110</f>
        <v>33.643999999999998</v>
      </c>
      <c r="S110" s="8" t="str">
        <f>"Restonic Hotel Motel ET Cover "&amp;K110&amp;"X"&amp;L110&amp;"X"&amp;M110</f>
        <v>Restonic Hotel Motel ET Cover 78X45X10</v>
      </c>
      <c r="T110" s="8" t="str">
        <f>N110</f>
        <v>SFG-FRBNPK-ET-CVR-78X45X10</v>
      </c>
      <c r="U110" s="7" t="b">
        <f>T110=N110</f>
        <v>1</v>
      </c>
      <c r="V110" s="7" t="b">
        <f>S110=W110</f>
        <v>1</v>
      </c>
      <c r="W110" s="8" t="str">
        <f>S110</f>
        <v>Restonic Hotel Motel ET Cover 78X45X10</v>
      </c>
      <c r="X110" s="7" t="s">
        <v>34</v>
      </c>
      <c r="Y110" s="7" t="s">
        <v>35</v>
      </c>
      <c r="Z110" s="7" t="s">
        <v>36</v>
      </c>
      <c r="AA110" s="7" t="s">
        <v>37</v>
      </c>
      <c r="AB110" s="13">
        <v>1</v>
      </c>
      <c r="AC110" s="7" t="s">
        <v>38</v>
      </c>
      <c r="AD110" s="7" t="s">
        <v>39</v>
      </c>
      <c r="AE110" s="6">
        <v>10</v>
      </c>
      <c r="AF110" s="7" t="s">
        <v>40</v>
      </c>
      <c r="AG110" s="8" t="s">
        <v>41</v>
      </c>
      <c r="AH110" s="8" t="s">
        <v>42</v>
      </c>
      <c r="AI110" s="8" t="s">
        <v>43</v>
      </c>
      <c r="AJ110" s="13">
        <f>R110</f>
        <v>33.643999999999998</v>
      </c>
      <c r="AK110" s="7" t="s">
        <v>44</v>
      </c>
      <c r="AL110" s="7" t="s">
        <v>27</v>
      </c>
      <c r="AM110" s="50" t="s">
        <v>45</v>
      </c>
      <c r="AN110" s="54">
        <f>AJ110/10000</f>
        <v>3.3644E-3</v>
      </c>
      <c r="AO110" s="55">
        <f>VLOOKUP(AG110,'RM-cost - feb-24'!B:P,15,0)</f>
        <v>231.14230000000001</v>
      </c>
      <c r="AP110" s="55">
        <f>AO110*AN110</f>
        <v>0.77765515412000008</v>
      </c>
      <c r="AQ110" s="62">
        <f>SUM(AP110:AP114)</f>
        <v>150.98782886187001</v>
      </c>
      <c r="AR110" s="62">
        <f>ROUND(AQ110,0)</f>
        <v>151</v>
      </c>
      <c r="AS110" s="21">
        <f>AR110</f>
        <v>151</v>
      </c>
      <c r="AT110" s="64">
        <f>+AS110+AY110</f>
        <v>169.68609900000001</v>
      </c>
      <c r="AU110" s="60">
        <f t="shared" ref="AU110" si="268">+SUM(((AS110*3%*18%)))</f>
        <v>0.81540000000000001</v>
      </c>
      <c r="AV110" s="60">
        <f t="shared" ref="AV110" si="269">+SUM(((AS110*14.33%*53%)))</f>
        <v>11.468299000000002</v>
      </c>
      <c r="AW110" s="60">
        <f t="shared" ref="AW110" si="270">+SUM(((AS110*5.92%*53%)))</f>
        <v>4.7377760000000002</v>
      </c>
      <c r="AX110" s="60">
        <f t="shared" ref="AX110" si="271">+SUM(((AS110*2.08%*53%)))</f>
        <v>1.6646240000000001</v>
      </c>
      <c r="AY110" s="60">
        <f>SUM(AU110:AX114)</f>
        <v>18.686099000000002</v>
      </c>
      <c r="AZ110" s="61">
        <f>ROUNDUP(AT110,0)</f>
        <v>170</v>
      </c>
      <c r="BA110" s="61">
        <f>AZ110</f>
        <v>170</v>
      </c>
    </row>
    <row r="111" spans="1:53">
      <c r="A111" s="6">
        <v>2</v>
      </c>
      <c r="B111" s="19">
        <f t="shared" ref="B111:C111" si="272">B110</f>
        <v>19</v>
      </c>
      <c r="C111" s="19" t="str">
        <f t="shared" si="272"/>
        <v>ET-COVER</v>
      </c>
      <c r="D111" s="19" t="str">
        <f>MID(E111,9,2)</f>
        <v>PT</v>
      </c>
      <c r="E111" s="20" t="str">
        <f t="shared" ref="E111:M111" si="273">E110</f>
        <v>RTHTMTBNPT78X45X10</v>
      </c>
      <c r="F111" s="15" t="str">
        <f t="shared" si="273"/>
        <v>RTHTMTBNPT</v>
      </c>
      <c r="G111" s="15" t="str">
        <f t="shared" si="273"/>
        <v>78X45X10</v>
      </c>
      <c r="H111" s="15" t="str">
        <f t="shared" si="273"/>
        <v>78X45X10</v>
      </c>
      <c r="I111" s="16">
        <f t="shared" si="273"/>
        <v>3</v>
      </c>
      <c r="J111" s="16">
        <f t="shared" si="273"/>
        <v>6</v>
      </c>
      <c r="K111" s="16" t="str">
        <f t="shared" si="273"/>
        <v>78</v>
      </c>
      <c r="L111" s="16" t="str">
        <f t="shared" si="273"/>
        <v>45</v>
      </c>
      <c r="M111" s="16" t="str">
        <f t="shared" si="273"/>
        <v>10</v>
      </c>
      <c r="N111" s="11" t="str">
        <f t="shared" ref="N111:N114" si="274">"SFG-FRBNPK-ET-CVR-"&amp;K111&amp;"X"&amp;L111&amp;"X"&amp;M111</f>
        <v>SFG-FRBNPK-ET-CVR-78X45X10</v>
      </c>
      <c r="O111" s="12">
        <f>K111*L111/144</f>
        <v>24.375</v>
      </c>
      <c r="P111" s="12">
        <f>ROUNDUP((((K111*L111/144)*0.003)),3)</f>
        <v>7.3999999999999996E-2</v>
      </c>
      <c r="Q111" s="7"/>
      <c r="R111" s="7"/>
      <c r="S111" s="8" t="str">
        <f t="shared" ref="S111:S114" si="275">"Restonic Hotel Motel ET Cover "&amp;K111&amp;"X"&amp;L111&amp;"X"&amp;M111</f>
        <v>Restonic Hotel Motel ET Cover 78X45X10</v>
      </c>
      <c r="T111" s="8" t="str">
        <f>T110</f>
        <v>SFG-FRBNPK-ET-CVR-78X45X10</v>
      </c>
      <c r="U111" s="7" t="b">
        <f>T111=N111</f>
        <v>1</v>
      </c>
      <c r="V111" s="7" t="b">
        <f t="shared" ref="V111" si="276">S111=W111</f>
        <v>1</v>
      </c>
      <c r="W111" s="8" t="str">
        <f>W110</f>
        <v>Restonic Hotel Motel ET Cover 78X45X10</v>
      </c>
      <c r="X111" s="7" t="s">
        <v>34</v>
      </c>
      <c r="Y111" s="7" t="s">
        <v>35</v>
      </c>
      <c r="Z111" s="7" t="s">
        <v>36</v>
      </c>
      <c r="AA111" s="7" t="s">
        <v>37</v>
      </c>
      <c r="AB111" s="13">
        <v>1</v>
      </c>
      <c r="AC111" s="7" t="s">
        <v>38</v>
      </c>
      <c r="AD111" s="7" t="s">
        <v>39</v>
      </c>
      <c r="AE111" s="6">
        <v>20</v>
      </c>
      <c r="AF111" s="7" t="s">
        <v>40</v>
      </c>
      <c r="AG111" s="40" t="s">
        <v>650</v>
      </c>
      <c r="AH111" s="8" t="s">
        <v>31844</v>
      </c>
      <c r="AI111" s="40" t="s">
        <v>48</v>
      </c>
      <c r="AJ111" s="43">
        <v>6.2E-2</v>
      </c>
      <c r="AK111" s="7" t="s">
        <v>44</v>
      </c>
      <c r="AL111" s="7" t="s">
        <v>27</v>
      </c>
      <c r="AM111" s="50" t="s">
        <v>45</v>
      </c>
      <c r="AN111" s="56">
        <f>AJ111</f>
        <v>6.2E-2</v>
      </c>
      <c r="AO111" s="55">
        <f>VLOOKUP(AG111,'RM-cost - feb-24'!B:P,15,0)</f>
        <v>113.786</v>
      </c>
      <c r="AP111" s="55">
        <f>AO111*AN111</f>
        <v>7.0547320000000004</v>
      </c>
      <c r="AQ111" s="62"/>
      <c r="AR111" s="63"/>
      <c r="AS111" s="21">
        <f>AS110</f>
        <v>151</v>
      </c>
      <c r="AT111" s="64"/>
      <c r="AU111" s="60"/>
      <c r="AV111" s="60"/>
      <c r="AW111" s="60"/>
      <c r="AX111" s="60"/>
      <c r="AY111" s="60"/>
      <c r="AZ111" s="61"/>
      <c r="BA111" s="61"/>
    </row>
    <row r="112" spans="1:53">
      <c r="A112" s="6">
        <v>3</v>
      </c>
      <c r="B112" s="19">
        <f t="shared" ref="B112:C112" si="277">B111</f>
        <v>19</v>
      </c>
      <c r="C112" s="19" t="str">
        <f t="shared" si="277"/>
        <v>ET-COVER</v>
      </c>
      <c r="D112" s="19" t="str">
        <f>MID(E112,9,2)</f>
        <v>PT</v>
      </c>
      <c r="E112" s="20" t="str">
        <f t="shared" ref="E112:M112" si="278">E111</f>
        <v>RTHTMTBNPT78X45X10</v>
      </c>
      <c r="F112" s="15" t="str">
        <f t="shared" si="278"/>
        <v>RTHTMTBNPT</v>
      </c>
      <c r="G112" s="15" t="str">
        <f t="shared" si="278"/>
        <v>78X45X10</v>
      </c>
      <c r="H112" s="15" t="str">
        <f t="shared" si="278"/>
        <v>78X45X10</v>
      </c>
      <c r="I112" s="16">
        <f t="shared" si="278"/>
        <v>3</v>
      </c>
      <c r="J112" s="16">
        <f t="shared" si="278"/>
        <v>6</v>
      </c>
      <c r="K112" s="16" t="str">
        <f t="shared" si="278"/>
        <v>78</v>
      </c>
      <c r="L112" s="16" t="str">
        <f t="shared" si="278"/>
        <v>45</v>
      </c>
      <c r="M112" s="16" t="str">
        <f t="shared" si="278"/>
        <v>10</v>
      </c>
      <c r="N112" s="11" t="str">
        <f t="shared" si="274"/>
        <v>SFG-FRBNPK-ET-CVR-78X45X10</v>
      </c>
      <c r="O112" s="7"/>
      <c r="P112" s="12">
        <f>ROUNDUP((((K112*L112/144)*0.00692)),3)</f>
        <v>0.16900000000000001</v>
      </c>
      <c r="Q112" s="7" t="b">
        <f>P112=AJ112</f>
        <v>0</v>
      </c>
      <c r="R112" s="7"/>
      <c r="S112" s="8" t="str">
        <f t="shared" si="275"/>
        <v>Restonic Hotel Motel ET Cover 78X45X10</v>
      </c>
      <c r="T112" s="8" t="str">
        <f>T111</f>
        <v>SFG-FRBNPK-ET-CVR-78X45X10</v>
      </c>
      <c r="U112" s="7" t="b">
        <f>T112=N112</f>
        <v>1</v>
      </c>
      <c r="V112" s="7" t="b">
        <f>S112=W112</f>
        <v>1</v>
      </c>
      <c r="W112" s="8" t="str">
        <f>W111</f>
        <v>Restonic Hotel Motel ET Cover 78X45X10</v>
      </c>
      <c r="X112" s="7" t="s">
        <v>34</v>
      </c>
      <c r="Y112" s="7" t="s">
        <v>35</v>
      </c>
      <c r="Z112" s="7" t="s">
        <v>36</v>
      </c>
      <c r="AA112" s="7" t="s">
        <v>37</v>
      </c>
      <c r="AB112" s="13">
        <v>1</v>
      </c>
      <c r="AC112" s="7" t="s">
        <v>38</v>
      </c>
      <c r="AD112" s="7" t="s">
        <v>39</v>
      </c>
      <c r="AE112" s="6">
        <v>30</v>
      </c>
      <c r="AF112" s="7" t="s">
        <v>40</v>
      </c>
      <c r="AG112" s="40" t="s">
        <v>287</v>
      </c>
      <c r="AH112" s="8" t="s">
        <v>31886</v>
      </c>
      <c r="AI112" s="40" t="s">
        <v>48</v>
      </c>
      <c r="AJ112" s="46">
        <v>0.16700000000000001</v>
      </c>
      <c r="AK112" s="7" t="s">
        <v>44</v>
      </c>
      <c r="AL112" s="7" t="s">
        <v>27</v>
      </c>
      <c r="AM112" s="50" t="s">
        <v>45</v>
      </c>
      <c r="AN112" s="56">
        <f>AJ112</f>
        <v>0.16700000000000001</v>
      </c>
      <c r="AO112" s="55">
        <f>VLOOKUP(AG112,'RM-cost - feb-24'!B:P,15,0)</f>
        <v>113.9845</v>
      </c>
      <c r="AP112" s="55">
        <f>AO112*AN112</f>
        <v>19.035411500000002</v>
      </c>
      <c r="AQ112" s="62"/>
      <c r="AR112" s="63"/>
      <c r="AS112" s="21">
        <f>AS111</f>
        <v>151</v>
      </c>
      <c r="AT112" s="64"/>
      <c r="AU112" s="60"/>
      <c r="AV112" s="60"/>
      <c r="AW112" s="60"/>
      <c r="AX112" s="60"/>
      <c r="AY112" s="60"/>
      <c r="AZ112" s="61"/>
      <c r="BA112" s="61"/>
    </row>
    <row r="113" spans="1:53">
      <c r="A113" s="6">
        <v>4</v>
      </c>
      <c r="B113" s="19">
        <f t="shared" ref="B113:C113" si="279">B112</f>
        <v>19</v>
      </c>
      <c r="C113" s="19" t="str">
        <f t="shared" si="279"/>
        <v>ET-COVER</v>
      </c>
      <c r="D113" s="19" t="str">
        <f>MID(E113,9,2)</f>
        <v>PT</v>
      </c>
      <c r="E113" s="20" t="str">
        <f t="shared" ref="E113:M113" si="280">E112</f>
        <v>RTHTMTBNPT78X45X10</v>
      </c>
      <c r="F113" s="15" t="str">
        <f t="shared" si="280"/>
        <v>RTHTMTBNPT</v>
      </c>
      <c r="G113" s="15" t="str">
        <f t="shared" si="280"/>
        <v>78X45X10</v>
      </c>
      <c r="H113" s="15" t="str">
        <f t="shared" si="280"/>
        <v>78X45X10</v>
      </c>
      <c r="I113" s="16">
        <f t="shared" si="280"/>
        <v>3</v>
      </c>
      <c r="J113" s="16">
        <f t="shared" si="280"/>
        <v>6</v>
      </c>
      <c r="K113" s="16" t="str">
        <f t="shared" si="280"/>
        <v>78</v>
      </c>
      <c r="L113" s="16" t="str">
        <f t="shared" si="280"/>
        <v>45</v>
      </c>
      <c r="M113" s="16" t="str">
        <f t="shared" si="280"/>
        <v>10</v>
      </c>
      <c r="N113" s="11" t="str">
        <f t="shared" si="274"/>
        <v>SFG-FRBNPK-ET-CVR-78X45X10</v>
      </c>
      <c r="O113" s="7"/>
      <c r="P113" s="7">
        <f>ROUND(((((K113+L113+K113+L113)+3))*0.0254),3)</f>
        <v>6.3250000000000002</v>
      </c>
      <c r="Q113" s="7" t="b">
        <f>P113=AJ113</f>
        <v>1</v>
      </c>
      <c r="R113" s="7"/>
      <c r="S113" s="8" t="str">
        <f t="shared" si="275"/>
        <v>Restonic Hotel Motel ET Cover 78X45X10</v>
      </c>
      <c r="T113" s="8" t="str">
        <f>T112</f>
        <v>SFG-FRBNPK-ET-CVR-78X45X10</v>
      </c>
      <c r="U113" s="7" t="b">
        <f>T113=N113</f>
        <v>1</v>
      </c>
      <c r="V113" s="7" t="b">
        <f>S113=W113</f>
        <v>1</v>
      </c>
      <c r="W113" s="8" t="str">
        <f>W112</f>
        <v>Restonic Hotel Motel ET Cover 78X45X10</v>
      </c>
      <c r="X113" s="7" t="s">
        <v>34</v>
      </c>
      <c r="Y113" s="7" t="s">
        <v>35</v>
      </c>
      <c r="Z113" s="7" t="s">
        <v>36</v>
      </c>
      <c r="AA113" s="7" t="s">
        <v>37</v>
      </c>
      <c r="AB113" s="13">
        <v>1</v>
      </c>
      <c r="AC113" s="7" t="s">
        <v>38</v>
      </c>
      <c r="AD113" s="7" t="s">
        <v>39</v>
      </c>
      <c r="AE113" s="6">
        <v>40</v>
      </c>
      <c r="AF113" s="7" t="s">
        <v>40</v>
      </c>
      <c r="AG113" s="8" t="s">
        <v>18728</v>
      </c>
      <c r="AH113" s="8" t="s">
        <v>31845</v>
      </c>
      <c r="AI113" s="8" t="s">
        <v>43</v>
      </c>
      <c r="AJ113" s="17">
        <f>P113</f>
        <v>6.3250000000000002</v>
      </c>
      <c r="AK113" s="7" t="s">
        <v>39</v>
      </c>
      <c r="AL113" s="7" t="s">
        <v>27</v>
      </c>
      <c r="AM113" s="50" t="s">
        <v>45</v>
      </c>
      <c r="AN113" s="56">
        <f>AJ113</f>
        <v>6.3250000000000002</v>
      </c>
      <c r="AO113" s="55">
        <f>VLOOKUP(AG113,'SFG-rate rm - feb-24'!A:B,2,0)</f>
        <v>19.605380269999998</v>
      </c>
      <c r="AP113" s="55">
        <f>AO113*AN113</f>
        <v>124.00403020774999</v>
      </c>
      <c r="AQ113" s="62"/>
      <c r="AR113" s="63"/>
      <c r="AS113" s="21">
        <f>AS112</f>
        <v>151</v>
      </c>
      <c r="AT113" s="64"/>
      <c r="AU113" s="60"/>
      <c r="AV113" s="60"/>
      <c r="AW113" s="60"/>
      <c r="AX113" s="60"/>
      <c r="AY113" s="60"/>
      <c r="AZ113" s="61"/>
      <c r="BA113" s="61"/>
    </row>
    <row r="114" spans="1:53">
      <c r="A114" s="6">
        <v>5</v>
      </c>
      <c r="B114" s="19">
        <f t="shared" ref="B114:C114" si="281">B113</f>
        <v>19</v>
      </c>
      <c r="C114" s="19" t="str">
        <f t="shared" si="281"/>
        <v>ET-COVER</v>
      </c>
      <c r="D114" s="19" t="str">
        <f>MID(E114,9,2)</f>
        <v>PT</v>
      </c>
      <c r="E114" s="20" t="str">
        <f t="shared" ref="E114:M114" si="282">E113</f>
        <v>RTHTMTBNPT78X45X10</v>
      </c>
      <c r="F114" s="15" t="str">
        <f t="shared" si="282"/>
        <v>RTHTMTBNPT</v>
      </c>
      <c r="G114" s="15" t="str">
        <f t="shared" si="282"/>
        <v>78X45X10</v>
      </c>
      <c r="H114" s="15" t="str">
        <f t="shared" si="282"/>
        <v>78X45X10</v>
      </c>
      <c r="I114" s="16">
        <f t="shared" si="282"/>
        <v>3</v>
      </c>
      <c r="J114" s="16">
        <f t="shared" si="282"/>
        <v>6</v>
      </c>
      <c r="K114" s="16" t="str">
        <f t="shared" si="282"/>
        <v>78</v>
      </c>
      <c r="L114" s="16" t="str">
        <f t="shared" si="282"/>
        <v>45</v>
      </c>
      <c r="M114" s="16" t="str">
        <f t="shared" si="282"/>
        <v>10</v>
      </c>
      <c r="N114" s="11" t="str">
        <f t="shared" si="274"/>
        <v>SFG-FRBNPK-ET-CVR-78X45X10</v>
      </c>
      <c r="O114" s="7"/>
      <c r="P114" s="7">
        <v>10</v>
      </c>
      <c r="Q114" s="7" t="b">
        <f>P114=AJ114</f>
        <v>1</v>
      </c>
      <c r="R114" s="7"/>
      <c r="S114" s="8" t="str">
        <f t="shared" si="275"/>
        <v>Restonic Hotel Motel ET Cover 78X45X10</v>
      </c>
      <c r="T114" s="8" t="str">
        <f>T113</f>
        <v>SFG-FRBNPK-ET-CVR-78X45X10</v>
      </c>
      <c r="U114" s="7" t="b">
        <f>T114=N114</f>
        <v>1</v>
      </c>
      <c r="V114" s="7" t="b">
        <f>S114=W114</f>
        <v>1</v>
      </c>
      <c r="W114" s="8" t="str">
        <f>W113</f>
        <v>Restonic Hotel Motel ET Cover 78X45X10</v>
      </c>
      <c r="X114" s="7" t="s">
        <v>34</v>
      </c>
      <c r="Y114" s="7" t="s">
        <v>35</v>
      </c>
      <c r="Z114" s="7" t="s">
        <v>36</v>
      </c>
      <c r="AA114" s="7" t="s">
        <v>37</v>
      </c>
      <c r="AB114" s="13">
        <v>1</v>
      </c>
      <c r="AC114" s="7" t="s">
        <v>38</v>
      </c>
      <c r="AD114" s="7" t="s">
        <v>39</v>
      </c>
      <c r="AE114" s="6">
        <v>50</v>
      </c>
      <c r="AF114" s="7" t="s">
        <v>40</v>
      </c>
      <c r="AG114" s="8" t="s">
        <v>744</v>
      </c>
      <c r="AH114" s="8" t="s">
        <v>745</v>
      </c>
      <c r="AI114" s="8" t="s">
        <v>43</v>
      </c>
      <c r="AJ114" s="17">
        <f>P114</f>
        <v>10</v>
      </c>
      <c r="AK114" s="7" t="s">
        <v>44</v>
      </c>
      <c r="AL114" s="7" t="s">
        <v>27</v>
      </c>
      <c r="AM114" s="50" t="s">
        <v>45</v>
      </c>
      <c r="AN114" s="54">
        <f>AJ114/5000</f>
        <v>2E-3</v>
      </c>
      <c r="AO114" s="55">
        <f>VLOOKUP(AG114,'RM-cost - feb-24'!B:P,15,0)</f>
        <v>58</v>
      </c>
      <c r="AP114" s="55">
        <f>AO114*AN114</f>
        <v>0.11600000000000001</v>
      </c>
      <c r="AQ114" s="62"/>
      <c r="AR114" s="63"/>
      <c r="AS114" s="21">
        <f>AS113</f>
        <v>151</v>
      </c>
      <c r="AT114" s="64"/>
      <c r="AU114" s="60"/>
      <c r="AV114" s="60"/>
      <c r="AW114" s="60"/>
      <c r="AX114" s="60"/>
      <c r="AY114" s="60"/>
      <c r="AZ114" s="61"/>
      <c r="BA114" s="61"/>
    </row>
    <row r="116" spans="1:53">
      <c r="A116" s="6">
        <v>1</v>
      </c>
      <c r="B116" s="19">
        <v>20</v>
      </c>
      <c r="C116" s="19" t="s">
        <v>31528</v>
      </c>
      <c r="D116" s="19" t="str">
        <f>MID(E116,9,2)</f>
        <v>PT</v>
      </c>
      <c r="E116" s="48" t="s">
        <v>31865</v>
      </c>
      <c r="F116" s="9" t="str">
        <f>LEFT(E116,MIN(FIND({0,1,2,3,4,5,6,7,8,9},E116&amp;"0123456789"))-1)</f>
        <v>RTHTMTBNPT</v>
      </c>
      <c r="G116" s="9" t="str">
        <f>SUBSTITUTE(E116,F116,"")</f>
        <v>78X51X10</v>
      </c>
      <c r="H116" s="9" t="str">
        <f>IFERROR(LEFT(G116,FIND("-",G116)-1),G116)</f>
        <v>78X51X10</v>
      </c>
      <c r="I116" s="10">
        <f>SEARCH("X",H116)</f>
        <v>3</v>
      </c>
      <c r="J116" s="10">
        <f>SEARCH("X",H116,I116+1)</f>
        <v>6</v>
      </c>
      <c r="K116" s="10" t="str">
        <f>LEFT(G116,SEARCH("x",G116)-1)</f>
        <v>78</v>
      </c>
      <c r="L116" s="10" t="str">
        <f>MID(H116,I116+1,J116-I116-1)</f>
        <v>51</v>
      </c>
      <c r="M116" s="10" t="str">
        <f>MID(H116,J116+1,20)</f>
        <v>10</v>
      </c>
      <c r="N116" s="11" t="str">
        <f>"SFG-FRBNPK-ET-CVR-"&amp;K116&amp;"X"&amp;L116&amp;"X"&amp;M116</f>
        <v>SFG-FRBNPK-ET-CVR-78X51X10</v>
      </c>
      <c r="O116" s="7"/>
      <c r="P116" s="12">
        <f>ROUND(((((K116+L116+K116+L116)+3)*0.0254)*5.3196),3)</f>
        <v>35.265999999999998</v>
      </c>
      <c r="Q116" s="7">
        <v>0</v>
      </c>
      <c r="R116" s="12">
        <f>P116+Q116</f>
        <v>35.265999999999998</v>
      </c>
      <c r="S116" s="8" t="str">
        <f>"Restonic Hotel Motel ET Cover "&amp;K116&amp;"X"&amp;L116&amp;"X"&amp;M116</f>
        <v>Restonic Hotel Motel ET Cover 78X51X10</v>
      </c>
      <c r="T116" s="8" t="str">
        <f>N116</f>
        <v>SFG-FRBNPK-ET-CVR-78X51X10</v>
      </c>
      <c r="U116" s="7" t="b">
        <f>T116=N116</f>
        <v>1</v>
      </c>
      <c r="V116" s="7" t="b">
        <f>S116=W116</f>
        <v>1</v>
      </c>
      <c r="W116" s="8" t="str">
        <f>S116</f>
        <v>Restonic Hotel Motel ET Cover 78X51X10</v>
      </c>
      <c r="X116" s="7" t="s">
        <v>34</v>
      </c>
      <c r="Y116" s="7" t="s">
        <v>35</v>
      </c>
      <c r="Z116" s="7" t="s">
        <v>36</v>
      </c>
      <c r="AA116" s="7" t="s">
        <v>37</v>
      </c>
      <c r="AB116" s="13">
        <v>1</v>
      </c>
      <c r="AC116" s="7" t="s">
        <v>38</v>
      </c>
      <c r="AD116" s="7" t="s">
        <v>39</v>
      </c>
      <c r="AE116" s="6">
        <v>10</v>
      </c>
      <c r="AF116" s="7" t="s">
        <v>40</v>
      </c>
      <c r="AG116" s="8" t="s">
        <v>41</v>
      </c>
      <c r="AH116" s="8" t="s">
        <v>42</v>
      </c>
      <c r="AI116" s="8" t="s">
        <v>43</v>
      </c>
      <c r="AJ116" s="13">
        <f>R116</f>
        <v>35.265999999999998</v>
      </c>
      <c r="AK116" s="7" t="s">
        <v>44</v>
      </c>
      <c r="AL116" s="7" t="s">
        <v>27</v>
      </c>
      <c r="AM116" s="50" t="s">
        <v>45</v>
      </c>
      <c r="AN116" s="54">
        <f>AJ116/10000</f>
        <v>3.5266E-3</v>
      </c>
      <c r="AO116" s="55">
        <f>VLOOKUP(AG116,'RM-cost - feb-24'!B:P,15,0)</f>
        <v>231.14230000000001</v>
      </c>
      <c r="AP116" s="55">
        <f>AO116*AN116</f>
        <v>0.81514643517999996</v>
      </c>
      <c r="AQ116" s="62">
        <f>SUM(AP116:AP120)</f>
        <v>158.92249674500999</v>
      </c>
      <c r="AR116" s="62">
        <f>ROUND(AQ116,0)</f>
        <v>159</v>
      </c>
      <c r="AS116" s="21">
        <f>AR116</f>
        <v>159</v>
      </c>
      <c r="AT116" s="64">
        <f>+AS116+AY116</f>
        <v>178.67609099999999</v>
      </c>
      <c r="AU116" s="60">
        <f t="shared" ref="AU116" si="283">+SUM(((AS116*3%*18%)))</f>
        <v>0.85859999999999992</v>
      </c>
      <c r="AV116" s="60">
        <f t="shared" ref="AV116" si="284">+SUM(((AS116*14.33%*53%)))</f>
        <v>12.075891</v>
      </c>
      <c r="AW116" s="60">
        <f t="shared" ref="AW116" si="285">+SUM(((AS116*5.92%*53%)))</f>
        <v>4.9887840000000008</v>
      </c>
      <c r="AX116" s="60">
        <f t="shared" ref="AX116" si="286">+SUM(((AS116*2.08%*53%)))</f>
        <v>1.7528160000000002</v>
      </c>
      <c r="AY116" s="60">
        <f>SUM(AU116:AX120)</f>
        <v>19.676091</v>
      </c>
      <c r="AZ116" s="61">
        <f>ROUNDUP(AT116,0)</f>
        <v>179</v>
      </c>
      <c r="BA116" s="61">
        <f>AZ116</f>
        <v>179</v>
      </c>
    </row>
    <row r="117" spans="1:53">
      <c r="A117" s="6">
        <v>2</v>
      </c>
      <c r="B117" s="19">
        <f t="shared" ref="B117:C117" si="287">B116</f>
        <v>20</v>
      </c>
      <c r="C117" s="19" t="str">
        <f t="shared" si="287"/>
        <v>ET-COVER</v>
      </c>
      <c r="D117" s="19" t="str">
        <f>MID(E117,9,2)</f>
        <v>PT</v>
      </c>
      <c r="E117" s="20" t="str">
        <f t="shared" ref="E117:M117" si="288">E116</f>
        <v>RTHTMTBNPT78X51X10</v>
      </c>
      <c r="F117" s="15" t="str">
        <f t="shared" si="288"/>
        <v>RTHTMTBNPT</v>
      </c>
      <c r="G117" s="15" t="str">
        <f t="shared" si="288"/>
        <v>78X51X10</v>
      </c>
      <c r="H117" s="15" t="str">
        <f t="shared" si="288"/>
        <v>78X51X10</v>
      </c>
      <c r="I117" s="16">
        <f t="shared" si="288"/>
        <v>3</v>
      </c>
      <c r="J117" s="16">
        <f t="shared" si="288"/>
        <v>6</v>
      </c>
      <c r="K117" s="16" t="str">
        <f t="shared" si="288"/>
        <v>78</v>
      </c>
      <c r="L117" s="16" t="str">
        <f t="shared" si="288"/>
        <v>51</v>
      </c>
      <c r="M117" s="16" t="str">
        <f t="shared" si="288"/>
        <v>10</v>
      </c>
      <c r="N117" s="11" t="str">
        <f t="shared" ref="N117:N120" si="289">"SFG-FRBNPK-ET-CVR-"&amp;K117&amp;"X"&amp;L117&amp;"X"&amp;M117</f>
        <v>SFG-FRBNPK-ET-CVR-78X51X10</v>
      </c>
      <c r="O117" s="12">
        <f>K117*L117/144</f>
        <v>27.625</v>
      </c>
      <c r="P117" s="12">
        <f>ROUNDUP((((K117*L117/144)*0.003)),3)</f>
        <v>8.3000000000000004E-2</v>
      </c>
      <c r="Q117" s="7"/>
      <c r="R117" s="7"/>
      <c r="S117" s="8" t="str">
        <f t="shared" ref="S117:S120" si="290">"Restonic Hotel Motel ET Cover "&amp;K117&amp;"X"&amp;L117&amp;"X"&amp;M117</f>
        <v>Restonic Hotel Motel ET Cover 78X51X10</v>
      </c>
      <c r="T117" s="8" t="str">
        <f>T116</f>
        <v>SFG-FRBNPK-ET-CVR-78X51X10</v>
      </c>
      <c r="U117" s="7" t="b">
        <f>T117=N117</f>
        <v>1</v>
      </c>
      <c r="V117" s="7" t="b">
        <f t="shared" ref="V117" si="291">S117=W117</f>
        <v>1</v>
      </c>
      <c r="W117" s="8" t="str">
        <f>W116</f>
        <v>Restonic Hotel Motel ET Cover 78X51X10</v>
      </c>
      <c r="X117" s="7" t="s">
        <v>34</v>
      </c>
      <c r="Y117" s="7" t="s">
        <v>35</v>
      </c>
      <c r="Z117" s="7" t="s">
        <v>36</v>
      </c>
      <c r="AA117" s="7" t="s">
        <v>37</v>
      </c>
      <c r="AB117" s="13">
        <v>1</v>
      </c>
      <c r="AC117" s="7" t="s">
        <v>38</v>
      </c>
      <c r="AD117" s="7" t="s">
        <v>39</v>
      </c>
      <c r="AE117" s="6">
        <v>20</v>
      </c>
      <c r="AF117" s="7" t="s">
        <v>40</v>
      </c>
      <c r="AG117" s="40" t="s">
        <v>650</v>
      </c>
      <c r="AH117" s="8" t="s">
        <v>31844</v>
      </c>
      <c r="AI117" s="40" t="s">
        <v>48</v>
      </c>
      <c r="AJ117" s="43">
        <v>6.5000000000000002E-2</v>
      </c>
      <c r="AK117" s="7" t="s">
        <v>44</v>
      </c>
      <c r="AL117" s="7" t="s">
        <v>27</v>
      </c>
      <c r="AM117" s="50" t="s">
        <v>45</v>
      </c>
      <c r="AN117" s="56">
        <f>AJ117</f>
        <v>6.5000000000000002E-2</v>
      </c>
      <c r="AO117" s="55">
        <f>VLOOKUP(AG117,'RM-cost - feb-24'!B:P,15,0)</f>
        <v>113.786</v>
      </c>
      <c r="AP117" s="55">
        <f>AO117*AN117</f>
        <v>7.3960900000000001</v>
      </c>
      <c r="AQ117" s="62"/>
      <c r="AR117" s="63"/>
      <c r="AS117" s="21">
        <f>AS116</f>
        <v>159</v>
      </c>
      <c r="AT117" s="64"/>
      <c r="AU117" s="60"/>
      <c r="AV117" s="60"/>
      <c r="AW117" s="60"/>
      <c r="AX117" s="60"/>
      <c r="AY117" s="60"/>
      <c r="AZ117" s="61"/>
      <c r="BA117" s="61"/>
    </row>
    <row r="118" spans="1:53">
      <c r="A118" s="6">
        <v>3</v>
      </c>
      <c r="B118" s="19">
        <f t="shared" ref="B118:C118" si="292">B117</f>
        <v>20</v>
      </c>
      <c r="C118" s="19" t="str">
        <f t="shared" si="292"/>
        <v>ET-COVER</v>
      </c>
      <c r="D118" s="19" t="str">
        <f>MID(E118,9,2)</f>
        <v>PT</v>
      </c>
      <c r="E118" s="20" t="str">
        <f t="shared" ref="E118:M118" si="293">E117</f>
        <v>RTHTMTBNPT78X51X10</v>
      </c>
      <c r="F118" s="15" t="str">
        <f t="shared" si="293"/>
        <v>RTHTMTBNPT</v>
      </c>
      <c r="G118" s="15" t="str">
        <f t="shared" si="293"/>
        <v>78X51X10</v>
      </c>
      <c r="H118" s="15" t="str">
        <f t="shared" si="293"/>
        <v>78X51X10</v>
      </c>
      <c r="I118" s="16">
        <f t="shared" si="293"/>
        <v>3</v>
      </c>
      <c r="J118" s="16">
        <f t="shared" si="293"/>
        <v>6</v>
      </c>
      <c r="K118" s="16" t="str">
        <f t="shared" si="293"/>
        <v>78</v>
      </c>
      <c r="L118" s="16" t="str">
        <f t="shared" si="293"/>
        <v>51</v>
      </c>
      <c r="M118" s="16" t="str">
        <f t="shared" si="293"/>
        <v>10</v>
      </c>
      <c r="N118" s="11" t="str">
        <f t="shared" si="289"/>
        <v>SFG-FRBNPK-ET-CVR-78X51X10</v>
      </c>
      <c r="O118" s="7"/>
      <c r="P118" s="12">
        <f>ROUNDUP((((K118*L118/144)*0.00692)),3)</f>
        <v>0.192</v>
      </c>
      <c r="Q118" s="7" t="b">
        <f>P118=AJ118</f>
        <v>0</v>
      </c>
      <c r="R118" s="7"/>
      <c r="S118" s="8" t="str">
        <f t="shared" si="290"/>
        <v>Restonic Hotel Motel ET Cover 78X51X10</v>
      </c>
      <c r="T118" s="8" t="str">
        <f>T117</f>
        <v>SFG-FRBNPK-ET-CVR-78X51X10</v>
      </c>
      <c r="U118" s="7" t="b">
        <f>T118=N118</f>
        <v>1</v>
      </c>
      <c r="V118" s="7" t="b">
        <f>S118=W118</f>
        <v>1</v>
      </c>
      <c r="W118" s="8" t="str">
        <f>W117</f>
        <v>Restonic Hotel Motel ET Cover 78X51X10</v>
      </c>
      <c r="X118" s="7" t="s">
        <v>34</v>
      </c>
      <c r="Y118" s="7" t="s">
        <v>35</v>
      </c>
      <c r="Z118" s="7" t="s">
        <v>36</v>
      </c>
      <c r="AA118" s="7" t="s">
        <v>37</v>
      </c>
      <c r="AB118" s="13">
        <v>1</v>
      </c>
      <c r="AC118" s="7" t="s">
        <v>38</v>
      </c>
      <c r="AD118" s="7" t="s">
        <v>39</v>
      </c>
      <c r="AE118" s="6">
        <v>30</v>
      </c>
      <c r="AF118" s="7" t="s">
        <v>40</v>
      </c>
      <c r="AG118" s="40" t="s">
        <v>287</v>
      </c>
      <c r="AH118" s="8" t="s">
        <v>31886</v>
      </c>
      <c r="AI118" s="40" t="s">
        <v>48</v>
      </c>
      <c r="AJ118" s="46">
        <v>0.18099999999999999</v>
      </c>
      <c r="AK118" s="7" t="s">
        <v>44</v>
      </c>
      <c r="AL118" s="7" t="s">
        <v>27</v>
      </c>
      <c r="AM118" s="50" t="s">
        <v>45</v>
      </c>
      <c r="AN118" s="56">
        <f>AJ118</f>
        <v>0.18099999999999999</v>
      </c>
      <c r="AO118" s="55">
        <f>VLOOKUP(AG118,'RM-cost - feb-24'!B:P,15,0)</f>
        <v>113.9845</v>
      </c>
      <c r="AP118" s="55">
        <f>AO118*AN118</f>
        <v>20.631194499999999</v>
      </c>
      <c r="AQ118" s="62"/>
      <c r="AR118" s="63"/>
      <c r="AS118" s="21">
        <f>AS117</f>
        <v>159</v>
      </c>
      <c r="AT118" s="64"/>
      <c r="AU118" s="60"/>
      <c r="AV118" s="60"/>
      <c r="AW118" s="60"/>
      <c r="AX118" s="60"/>
      <c r="AY118" s="60"/>
      <c r="AZ118" s="61"/>
      <c r="BA118" s="61"/>
    </row>
    <row r="119" spans="1:53">
      <c r="A119" s="6">
        <v>4</v>
      </c>
      <c r="B119" s="19">
        <f t="shared" ref="B119:C119" si="294">B118</f>
        <v>20</v>
      </c>
      <c r="C119" s="19" t="str">
        <f t="shared" si="294"/>
        <v>ET-COVER</v>
      </c>
      <c r="D119" s="19" t="str">
        <f>MID(E119,9,2)</f>
        <v>PT</v>
      </c>
      <c r="E119" s="20" t="str">
        <f t="shared" ref="E119:M119" si="295">E118</f>
        <v>RTHTMTBNPT78X51X10</v>
      </c>
      <c r="F119" s="15" t="str">
        <f t="shared" si="295"/>
        <v>RTHTMTBNPT</v>
      </c>
      <c r="G119" s="15" t="str">
        <f t="shared" si="295"/>
        <v>78X51X10</v>
      </c>
      <c r="H119" s="15" t="str">
        <f t="shared" si="295"/>
        <v>78X51X10</v>
      </c>
      <c r="I119" s="16">
        <f t="shared" si="295"/>
        <v>3</v>
      </c>
      <c r="J119" s="16">
        <f t="shared" si="295"/>
        <v>6</v>
      </c>
      <c r="K119" s="16" t="str">
        <f t="shared" si="295"/>
        <v>78</v>
      </c>
      <c r="L119" s="16" t="str">
        <f t="shared" si="295"/>
        <v>51</v>
      </c>
      <c r="M119" s="16" t="str">
        <f t="shared" si="295"/>
        <v>10</v>
      </c>
      <c r="N119" s="11" t="str">
        <f t="shared" si="289"/>
        <v>SFG-FRBNPK-ET-CVR-78X51X10</v>
      </c>
      <c r="O119" s="7"/>
      <c r="P119" s="7">
        <f>ROUND(((((K119+L119+K119+L119)+3))*0.0254),3)</f>
        <v>6.6289999999999996</v>
      </c>
      <c r="Q119" s="7" t="b">
        <f>P119=AJ119</f>
        <v>1</v>
      </c>
      <c r="R119" s="7"/>
      <c r="S119" s="8" t="str">
        <f t="shared" si="290"/>
        <v>Restonic Hotel Motel ET Cover 78X51X10</v>
      </c>
      <c r="T119" s="8" t="str">
        <f>T118</f>
        <v>SFG-FRBNPK-ET-CVR-78X51X10</v>
      </c>
      <c r="U119" s="7" t="b">
        <f>T119=N119</f>
        <v>1</v>
      </c>
      <c r="V119" s="7" t="b">
        <f>S119=W119</f>
        <v>1</v>
      </c>
      <c r="W119" s="8" t="str">
        <f>W118</f>
        <v>Restonic Hotel Motel ET Cover 78X51X10</v>
      </c>
      <c r="X119" s="7" t="s">
        <v>34</v>
      </c>
      <c r="Y119" s="7" t="s">
        <v>35</v>
      </c>
      <c r="Z119" s="7" t="s">
        <v>36</v>
      </c>
      <c r="AA119" s="7" t="s">
        <v>37</v>
      </c>
      <c r="AB119" s="13">
        <v>1</v>
      </c>
      <c r="AC119" s="7" t="s">
        <v>38</v>
      </c>
      <c r="AD119" s="7" t="s">
        <v>39</v>
      </c>
      <c r="AE119" s="6">
        <v>40</v>
      </c>
      <c r="AF119" s="7" t="s">
        <v>40</v>
      </c>
      <c r="AG119" s="8" t="s">
        <v>18728</v>
      </c>
      <c r="AH119" s="8" t="s">
        <v>31845</v>
      </c>
      <c r="AI119" s="8" t="s">
        <v>43</v>
      </c>
      <c r="AJ119" s="17">
        <f>P119</f>
        <v>6.6289999999999996</v>
      </c>
      <c r="AK119" s="7" t="s">
        <v>39</v>
      </c>
      <c r="AL119" s="7" t="s">
        <v>27</v>
      </c>
      <c r="AM119" s="50" t="s">
        <v>45</v>
      </c>
      <c r="AN119" s="56">
        <f>AJ119</f>
        <v>6.6289999999999996</v>
      </c>
      <c r="AO119" s="55">
        <f>VLOOKUP(AG119,'SFG-rate rm - feb-24'!A:B,2,0)</f>
        <v>19.605380269999998</v>
      </c>
      <c r="AP119" s="55">
        <f>AO119*AN119</f>
        <v>129.96406580982998</v>
      </c>
      <c r="AQ119" s="62"/>
      <c r="AR119" s="63"/>
      <c r="AS119" s="21">
        <f>AS118</f>
        <v>159</v>
      </c>
      <c r="AT119" s="64"/>
      <c r="AU119" s="60"/>
      <c r="AV119" s="60"/>
      <c r="AW119" s="60"/>
      <c r="AX119" s="60"/>
      <c r="AY119" s="60"/>
      <c r="AZ119" s="61"/>
      <c r="BA119" s="61"/>
    </row>
    <row r="120" spans="1:53">
      <c r="A120" s="6">
        <v>5</v>
      </c>
      <c r="B120" s="19">
        <f t="shared" ref="B120:C120" si="296">B119</f>
        <v>20</v>
      </c>
      <c r="C120" s="19" t="str">
        <f t="shared" si="296"/>
        <v>ET-COVER</v>
      </c>
      <c r="D120" s="19" t="str">
        <f>MID(E120,9,2)</f>
        <v>PT</v>
      </c>
      <c r="E120" s="20" t="str">
        <f t="shared" ref="E120:M120" si="297">E119</f>
        <v>RTHTMTBNPT78X51X10</v>
      </c>
      <c r="F120" s="15" t="str">
        <f t="shared" si="297"/>
        <v>RTHTMTBNPT</v>
      </c>
      <c r="G120" s="15" t="str">
        <f t="shared" si="297"/>
        <v>78X51X10</v>
      </c>
      <c r="H120" s="15" t="str">
        <f t="shared" si="297"/>
        <v>78X51X10</v>
      </c>
      <c r="I120" s="16">
        <f t="shared" si="297"/>
        <v>3</v>
      </c>
      <c r="J120" s="16">
        <f t="shared" si="297"/>
        <v>6</v>
      </c>
      <c r="K120" s="16" t="str">
        <f t="shared" si="297"/>
        <v>78</v>
      </c>
      <c r="L120" s="16" t="str">
        <f t="shared" si="297"/>
        <v>51</v>
      </c>
      <c r="M120" s="16" t="str">
        <f t="shared" si="297"/>
        <v>10</v>
      </c>
      <c r="N120" s="11" t="str">
        <f t="shared" si="289"/>
        <v>SFG-FRBNPK-ET-CVR-78X51X10</v>
      </c>
      <c r="O120" s="7"/>
      <c r="P120" s="7">
        <v>10</v>
      </c>
      <c r="Q120" s="7" t="b">
        <f>P120=AJ120</f>
        <v>1</v>
      </c>
      <c r="R120" s="7"/>
      <c r="S120" s="8" t="str">
        <f t="shared" si="290"/>
        <v>Restonic Hotel Motel ET Cover 78X51X10</v>
      </c>
      <c r="T120" s="8" t="str">
        <f>T119</f>
        <v>SFG-FRBNPK-ET-CVR-78X51X10</v>
      </c>
      <c r="U120" s="7" t="b">
        <f>T120=N120</f>
        <v>1</v>
      </c>
      <c r="V120" s="7" t="b">
        <f>S120=W120</f>
        <v>1</v>
      </c>
      <c r="W120" s="8" t="str">
        <f>W119</f>
        <v>Restonic Hotel Motel ET Cover 78X51X10</v>
      </c>
      <c r="X120" s="7" t="s">
        <v>34</v>
      </c>
      <c r="Y120" s="7" t="s">
        <v>35</v>
      </c>
      <c r="Z120" s="7" t="s">
        <v>36</v>
      </c>
      <c r="AA120" s="7" t="s">
        <v>37</v>
      </c>
      <c r="AB120" s="13">
        <v>1</v>
      </c>
      <c r="AC120" s="7" t="s">
        <v>38</v>
      </c>
      <c r="AD120" s="7" t="s">
        <v>39</v>
      </c>
      <c r="AE120" s="6">
        <v>50</v>
      </c>
      <c r="AF120" s="7" t="s">
        <v>40</v>
      </c>
      <c r="AG120" s="8" t="s">
        <v>744</v>
      </c>
      <c r="AH120" s="8" t="s">
        <v>745</v>
      </c>
      <c r="AI120" s="8" t="s">
        <v>43</v>
      </c>
      <c r="AJ120" s="17">
        <f>P120</f>
        <v>10</v>
      </c>
      <c r="AK120" s="7" t="s">
        <v>44</v>
      </c>
      <c r="AL120" s="7" t="s">
        <v>27</v>
      </c>
      <c r="AM120" s="50" t="s">
        <v>45</v>
      </c>
      <c r="AN120" s="54">
        <f>AJ120/5000</f>
        <v>2E-3</v>
      </c>
      <c r="AO120" s="55">
        <f>VLOOKUP(AG120,'RM-cost - feb-24'!B:P,15,0)</f>
        <v>58</v>
      </c>
      <c r="AP120" s="55">
        <f>AO120*AN120</f>
        <v>0.11600000000000001</v>
      </c>
      <c r="AQ120" s="62"/>
      <c r="AR120" s="63"/>
      <c r="AS120" s="21">
        <f>AS119</f>
        <v>159</v>
      </c>
      <c r="AT120" s="64"/>
      <c r="AU120" s="60"/>
      <c r="AV120" s="60"/>
      <c r="AW120" s="60"/>
      <c r="AX120" s="60"/>
      <c r="AY120" s="60"/>
      <c r="AZ120" s="61"/>
      <c r="BA120" s="61"/>
    </row>
    <row r="122" spans="1:53">
      <c r="A122" s="6">
        <v>1</v>
      </c>
      <c r="B122" s="19">
        <v>21</v>
      </c>
      <c r="C122" s="19" t="s">
        <v>31528</v>
      </c>
      <c r="D122" s="19" t="str">
        <f>MID(E122,9,2)</f>
        <v>PT</v>
      </c>
      <c r="E122" s="48" t="s">
        <v>31866</v>
      </c>
      <c r="F122" s="9" t="str">
        <f>LEFT(E122,MIN(FIND({0,1,2,3,4,5,6,7,8,9},E122&amp;"0123456789"))-1)</f>
        <v>RTHTMTBNPT</v>
      </c>
      <c r="G122" s="9" t="str">
        <f>SUBSTITUTE(E122,F122,"")</f>
        <v>78X54X10</v>
      </c>
      <c r="H122" s="9" t="str">
        <f>IFERROR(LEFT(G122,FIND("-",G122)-1),G122)</f>
        <v>78X54X10</v>
      </c>
      <c r="I122" s="10">
        <f>SEARCH("X",H122)</f>
        <v>3</v>
      </c>
      <c r="J122" s="10">
        <f>SEARCH("X",H122,I122+1)</f>
        <v>6</v>
      </c>
      <c r="K122" s="10" t="str">
        <f>LEFT(G122,SEARCH("x",G122)-1)</f>
        <v>78</v>
      </c>
      <c r="L122" s="10" t="str">
        <f>MID(H122,I122+1,J122-I122-1)</f>
        <v>54</v>
      </c>
      <c r="M122" s="10" t="str">
        <f>MID(H122,J122+1,20)</f>
        <v>10</v>
      </c>
      <c r="N122" s="11" t="str">
        <f>"SFG-FRBNPK-ET-CVR-"&amp;K122&amp;"X"&amp;L122&amp;"X"&amp;M122</f>
        <v>SFG-FRBNPK-ET-CVR-78X54X10</v>
      </c>
      <c r="O122" s="7"/>
      <c r="P122" s="12">
        <f>ROUND(((((K122+L122+K122+L122)+3)*0.0254)*5.3196),3)</f>
        <v>36.076000000000001</v>
      </c>
      <c r="Q122" s="7">
        <v>0</v>
      </c>
      <c r="R122" s="12">
        <f>P122+Q122</f>
        <v>36.076000000000001</v>
      </c>
      <c r="S122" s="8" t="str">
        <f>"Restonic Hotel Motel ET Cover "&amp;K122&amp;"X"&amp;L122&amp;"X"&amp;M122</f>
        <v>Restonic Hotel Motel ET Cover 78X54X10</v>
      </c>
      <c r="T122" s="8" t="str">
        <f>N122</f>
        <v>SFG-FRBNPK-ET-CVR-78X54X10</v>
      </c>
      <c r="U122" s="7" t="b">
        <f>T122=N122</f>
        <v>1</v>
      </c>
      <c r="V122" s="7" t="b">
        <f>S122=W122</f>
        <v>1</v>
      </c>
      <c r="W122" s="8" t="str">
        <f>S122</f>
        <v>Restonic Hotel Motel ET Cover 78X54X10</v>
      </c>
      <c r="X122" s="7" t="s">
        <v>34</v>
      </c>
      <c r="Y122" s="7" t="s">
        <v>35</v>
      </c>
      <c r="Z122" s="7" t="s">
        <v>36</v>
      </c>
      <c r="AA122" s="7" t="s">
        <v>37</v>
      </c>
      <c r="AB122" s="13">
        <v>1</v>
      </c>
      <c r="AC122" s="7" t="s">
        <v>38</v>
      </c>
      <c r="AD122" s="7" t="s">
        <v>39</v>
      </c>
      <c r="AE122" s="6">
        <v>10</v>
      </c>
      <c r="AF122" s="7" t="s">
        <v>40</v>
      </c>
      <c r="AG122" s="8" t="s">
        <v>41</v>
      </c>
      <c r="AH122" s="8" t="s">
        <v>42</v>
      </c>
      <c r="AI122" s="8" t="s">
        <v>43</v>
      </c>
      <c r="AJ122" s="13">
        <f>R122</f>
        <v>36.076000000000001</v>
      </c>
      <c r="AK122" s="7" t="s">
        <v>44</v>
      </c>
      <c r="AL122" s="7" t="s">
        <v>27</v>
      </c>
      <c r="AM122" s="50" t="s">
        <v>45</v>
      </c>
      <c r="AN122" s="54">
        <f>AJ122/10000</f>
        <v>3.6075999999999999E-3</v>
      </c>
      <c r="AO122" s="55">
        <f>VLOOKUP(AG122,'RM-cost - feb-24'!B:P,15,0)</f>
        <v>231.14230000000001</v>
      </c>
      <c r="AP122" s="55">
        <f>AO122*AN122</f>
        <v>0.83386896148</v>
      </c>
      <c r="AQ122" s="62">
        <f>SUM(AP122:AP126)</f>
        <v>163.30845795261999</v>
      </c>
      <c r="AR122" s="62">
        <f>ROUND(AQ122,0)</f>
        <v>163</v>
      </c>
      <c r="AS122" s="21">
        <f>AR122</f>
        <v>163</v>
      </c>
      <c r="AT122" s="64">
        <f>+AS122+AY122</f>
        <v>183.171087</v>
      </c>
      <c r="AU122" s="60">
        <f t="shared" ref="AU122" si="298">+SUM(((AS122*3%*18%)))</f>
        <v>0.88019999999999987</v>
      </c>
      <c r="AV122" s="60">
        <f t="shared" ref="AV122" si="299">+SUM(((AS122*14.33%*53%)))</f>
        <v>12.379687000000001</v>
      </c>
      <c r="AW122" s="60">
        <f t="shared" ref="AW122" si="300">+SUM(((AS122*5.92%*53%)))</f>
        <v>5.1142880000000011</v>
      </c>
      <c r="AX122" s="60">
        <f t="shared" ref="AX122" si="301">+SUM(((AS122*2.08%*53%)))</f>
        <v>1.7969119999999998</v>
      </c>
      <c r="AY122" s="60">
        <f>SUM(AU122:AX126)</f>
        <v>20.171087</v>
      </c>
      <c r="AZ122" s="61">
        <f>ROUNDUP(AT122,0)</f>
        <v>184</v>
      </c>
      <c r="BA122" s="61">
        <f>AZ122</f>
        <v>184</v>
      </c>
    </row>
    <row r="123" spans="1:53">
      <c r="A123" s="6">
        <v>2</v>
      </c>
      <c r="B123" s="19">
        <f t="shared" ref="B123:C123" si="302">B122</f>
        <v>21</v>
      </c>
      <c r="C123" s="19" t="str">
        <f t="shared" si="302"/>
        <v>ET-COVER</v>
      </c>
      <c r="D123" s="19" t="str">
        <f>MID(E123,9,2)</f>
        <v>PT</v>
      </c>
      <c r="E123" s="20" t="str">
        <f t="shared" ref="E123:M123" si="303">E122</f>
        <v>RTHTMTBNPT78X54X10</v>
      </c>
      <c r="F123" s="15" t="str">
        <f t="shared" si="303"/>
        <v>RTHTMTBNPT</v>
      </c>
      <c r="G123" s="15" t="str">
        <f t="shared" si="303"/>
        <v>78X54X10</v>
      </c>
      <c r="H123" s="15" t="str">
        <f t="shared" si="303"/>
        <v>78X54X10</v>
      </c>
      <c r="I123" s="16">
        <f t="shared" si="303"/>
        <v>3</v>
      </c>
      <c r="J123" s="16">
        <f t="shared" si="303"/>
        <v>6</v>
      </c>
      <c r="K123" s="16" t="str">
        <f t="shared" si="303"/>
        <v>78</v>
      </c>
      <c r="L123" s="16" t="str">
        <f t="shared" si="303"/>
        <v>54</v>
      </c>
      <c r="M123" s="16" t="str">
        <f t="shared" si="303"/>
        <v>10</v>
      </c>
      <c r="N123" s="11" t="str">
        <f t="shared" ref="N123:N126" si="304">"SFG-FRBNPK-ET-CVR-"&amp;K123&amp;"X"&amp;L123&amp;"X"&amp;M123</f>
        <v>SFG-FRBNPK-ET-CVR-78X54X10</v>
      </c>
      <c r="O123" s="12">
        <f>K123*L123/144</f>
        <v>29.25</v>
      </c>
      <c r="P123" s="12">
        <f>ROUNDUP((((K123*L123/144)*0.003)),3)</f>
        <v>8.7999999999999995E-2</v>
      </c>
      <c r="Q123" s="7"/>
      <c r="R123" s="7"/>
      <c r="S123" s="8" t="str">
        <f t="shared" ref="S123:S126" si="305">"Restonic Hotel Motel ET Cover "&amp;K123&amp;"X"&amp;L123&amp;"X"&amp;M123</f>
        <v>Restonic Hotel Motel ET Cover 78X54X10</v>
      </c>
      <c r="T123" s="8" t="str">
        <f>T122</f>
        <v>SFG-FRBNPK-ET-CVR-78X54X10</v>
      </c>
      <c r="U123" s="7" t="b">
        <f>T123=N123</f>
        <v>1</v>
      </c>
      <c r="V123" s="7" t="b">
        <f t="shared" ref="V123" si="306">S123=W123</f>
        <v>1</v>
      </c>
      <c r="W123" s="8" t="str">
        <f>W122</f>
        <v>Restonic Hotel Motel ET Cover 78X54X10</v>
      </c>
      <c r="X123" s="7" t="s">
        <v>34</v>
      </c>
      <c r="Y123" s="7" t="s">
        <v>35</v>
      </c>
      <c r="Z123" s="7" t="s">
        <v>36</v>
      </c>
      <c r="AA123" s="7" t="s">
        <v>37</v>
      </c>
      <c r="AB123" s="13">
        <v>1</v>
      </c>
      <c r="AC123" s="7" t="s">
        <v>38</v>
      </c>
      <c r="AD123" s="7" t="s">
        <v>39</v>
      </c>
      <c r="AE123" s="6">
        <v>20</v>
      </c>
      <c r="AF123" s="7" t="s">
        <v>40</v>
      </c>
      <c r="AG123" s="40" t="s">
        <v>650</v>
      </c>
      <c r="AH123" s="8" t="s">
        <v>31844</v>
      </c>
      <c r="AI123" s="40" t="s">
        <v>48</v>
      </c>
      <c r="AJ123" s="43">
        <v>6.6000000000000003E-2</v>
      </c>
      <c r="AK123" s="7" t="s">
        <v>44</v>
      </c>
      <c r="AL123" s="7" t="s">
        <v>27</v>
      </c>
      <c r="AM123" s="50" t="s">
        <v>45</v>
      </c>
      <c r="AN123" s="56">
        <f>AJ123</f>
        <v>6.6000000000000003E-2</v>
      </c>
      <c r="AO123" s="55">
        <f>VLOOKUP(AG123,'RM-cost - feb-24'!B:P,15,0)</f>
        <v>113.786</v>
      </c>
      <c r="AP123" s="55">
        <f>AO123*AN123</f>
        <v>7.5098760000000002</v>
      </c>
      <c r="AQ123" s="62"/>
      <c r="AR123" s="63"/>
      <c r="AS123" s="21">
        <f>AS122</f>
        <v>163</v>
      </c>
      <c r="AT123" s="64"/>
      <c r="AU123" s="60"/>
      <c r="AV123" s="60"/>
      <c r="AW123" s="60"/>
      <c r="AX123" s="60"/>
      <c r="AY123" s="60"/>
      <c r="AZ123" s="61"/>
      <c r="BA123" s="61"/>
    </row>
    <row r="124" spans="1:53">
      <c r="A124" s="6">
        <v>3</v>
      </c>
      <c r="B124" s="19">
        <f t="shared" ref="B124:C124" si="307">B123</f>
        <v>21</v>
      </c>
      <c r="C124" s="19" t="str">
        <f t="shared" si="307"/>
        <v>ET-COVER</v>
      </c>
      <c r="D124" s="19" t="str">
        <f>MID(E124,9,2)</f>
        <v>PT</v>
      </c>
      <c r="E124" s="20" t="str">
        <f t="shared" ref="E124:M126" si="308">E123</f>
        <v>RTHTMTBNPT78X54X10</v>
      </c>
      <c r="F124" s="15" t="str">
        <f t="shared" si="308"/>
        <v>RTHTMTBNPT</v>
      </c>
      <c r="G124" s="15" t="str">
        <f t="shared" si="308"/>
        <v>78X54X10</v>
      </c>
      <c r="H124" s="15" t="str">
        <f t="shared" si="308"/>
        <v>78X54X10</v>
      </c>
      <c r="I124" s="16">
        <f t="shared" si="308"/>
        <v>3</v>
      </c>
      <c r="J124" s="16">
        <f t="shared" si="308"/>
        <v>6</v>
      </c>
      <c r="K124" s="16" t="str">
        <f t="shared" si="308"/>
        <v>78</v>
      </c>
      <c r="L124" s="16" t="str">
        <f t="shared" si="308"/>
        <v>54</v>
      </c>
      <c r="M124" s="16" t="str">
        <f t="shared" si="308"/>
        <v>10</v>
      </c>
      <c r="N124" s="11" t="str">
        <f t="shared" si="304"/>
        <v>SFG-FRBNPK-ET-CVR-78X54X10</v>
      </c>
      <c r="O124" s="7"/>
      <c r="P124" s="12">
        <f>ROUNDUP((((K124*L124/144)*0.00692)),3)</f>
        <v>0.20300000000000001</v>
      </c>
      <c r="Q124" s="7" t="b">
        <f>P124=AJ124</f>
        <v>0</v>
      </c>
      <c r="R124" s="7"/>
      <c r="S124" s="8" t="str">
        <f t="shared" si="305"/>
        <v>Restonic Hotel Motel ET Cover 78X54X10</v>
      </c>
      <c r="T124" s="8" t="str">
        <f>T123</f>
        <v>SFG-FRBNPK-ET-CVR-78X54X10</v>
      </c>
      <c r="U124" s="7" t="b">
        <f>T124=N124</f>
        <v>1</v>
      </c>
      <c r="V124" s="7" t="b">
        <f>S124=W124</f>
        <v>1</v>
      </c>
      <c r="W124" s="8" t="str">
        <f>W123</f>
        <v>Restonic Hotel Motel ET Cover 78X54X10</v>
      </c>
      <c r="X124" s="7" t="s">
        <v>34</v>
      </c>
      <c r="Y124" s="7" t="s">
        <v>35</v>
      </c>
      <c r="Z124" s="7" t="s">
        <v>36</v>
      </c>
      <c r="AA124" s="7" t="s">
        <v>37</v>
      </c>
      <c r="AB124" s="13">
        <v>1</v>
      </c>
      <c r="AC124" s="7" t="s">
        <v>38</v>
      </c>
      <c r="AD124" s="7" t="s">
        <v>39</v>
      </c>
      <c r="AE124" s="6">
        <v>30</v>
      </c>
      <c r="AF124" s="7" t="s">
        <v>40</v>
      </c>
      <c r="AG124" s="40" t="s">
        <v>287</v>
      </c>
      <c r="AH124" s="8" t="s">
        <v>31886</v>
      </c>
      <c r="AI124" s="40" t="s">
        <v>48</v>
      </c>
      <c r="AJ124" s="46">
        <v>0.192</v>
      </c>
      <c r="AK124" s="7" t="s">
        <v>44</v>
      </c>
      <c r="AL124" s="7" t="s">
        <v>27</v>
      </c>
      <c r="AM124" s="50" t="s">
        <v>45</v>
      </c>
      <c r="AN124" s="56">
        <f>AJ124</f>
        <v>0.192</v>
      </c>
      <c r="AO124" s="55">
        <f>VLOOKUP(AG124,'RM-cost - feb-24'!B:P,15,0)</f>
        <v>113.9845</v>
      </c>
      <c r="AP124" s="55">
        <f>AO124*AN124</f>
        <v>21.885024000000001</v>
      </c>
      <c r="AQ124" s="62"/>
      <c r="AR124" s="63"/>
      <c r="AS124" s="21">
        <f>AS123</f>
        <v>163</v>
      </c>
      <c r="AT124" s="64"/>
      <c r="AU124" s="60"/>
      <c r="AV124" s="60"/>
      <c r="AW124" s="60"/>
      <c r="AX124" s="60"/>
      <c r="AY124" s="60"/>
      <c r="AZ124" s="61"/>
      <c r="BA124" s="61"/>
    </row>
    <row r="125" spans="1:53">
      <c r="A125" s="6">
        <v>4</v>
      </c>
      <c r="B125" s="19">
        <f t="shared" ref="B125:C125" si="309">B124</f>
        <v>21</v>
      </c>
      <c r="C125" s="19" t="str">
        <f t="shared" si="309"/>
        <v>ET-COVER</v>
      </c>
      <c r="D125" s="19" t="str">
        <f>MID(E125,9,2)</f>
        <v>PT</v>
      </c>
      <c r="E125" s="20" t="str">
        <f t="shared" si="308"/>
        <v>RTHTMTBNPT78X54X10</v>
      </c>
      <c r="F125" s="15" t="str">
        <f t="shared" si="308"/>
        <v>RTHTMTBNPT</v>
      </c>
      <c r="G125" s="15" t="str">
        <f t="shared" si="308"/>
        <v>78X54X10</v>
      </c>
      <c r="H125" s="15" t="str">
        <f t="shared" si="308"/>
        <v>78X54X10</v>
      </c>
      <c r="I125" s="16">
        <f t="shared" si="308"/>
        <v>3</v>
      </c>
      <c r="J125" s="16">
        <f t="shared" si="308"/>
        <v>6</v>
      </c>
      <c r="K125" s="16" t="str">
        <f t="shared" si="308"/>
        <v>78</v>
      </c>
      <c r="L125" s="16" t="str">
        <f t="shared" si="308"/>
        <v>54</v>
      </c>
      <c r="M125" s="16" t="str">
        <f t="shared" si="308"/>
        <v>10</v>
      </c>
      <c r="N125" s="11" t="str">
        <f t="shared" si="304"/>
        <v>SFG-FRBNPK-ET-CVR-78X54X10</v>
      </c>
      <c r="O125" s="7"/>
      <c r="P125" s="7">
        <f>ROUND(((((K125+L125+K125+L125)+3))*0.0254),3)</f>
        <v>6.782</v>
      </c>
      <c r="Q125" s="7" t="b">
        <f>P125=AJ125</f>
        <v>1</v>
      </c>
      <c r="R125" s="7"/>
      <c r="S125" s="8" t="str">
        <f t="shared" si="305"/>
        <v>Restonic Hotel Motel ET Cover 78X54X10</v>
      </c>
      <c r="T125" s="8" t="str">
        <f>T124</f>
        <v>SFG-FRBNPK-ET-CVR-78X54X10</v>
      </c>
      <c r="U125" s="7" t="b">
        <f>T125=N125</f>
        <v>1</v>
      </c>
      <c r="V125" s="7" t="b">
        <f>S125=W125</f>
        <v>1</v>
      </c>
      <c r="W125" s="8" t="str">
        <f>W124</f>
        <v>Restonic Hotel Motel ET Cover 78X54X10</v>
      </c>
      <c r="X125" s="7" t="s">
        <v>34</v>
      </c>
      <c r="Y125" s="7" t="s">
        <v>35</v>
      </c>
      <c r="Z125" s="7" t="s">
        <v>36</v>
      </c>
      <c r="AA125" s="7" t="s">
        <v>37</v>
      </c>
      <c r="AB125" s="13">
        <v>1</v>
      </c>
      <c r="AC125" s="7" t="s">
        <v>38</v>
      </c>
      <c r="AD125" s="7" t="s">
        <v>39</v>
      </c>
      <c r="AE125" s="6">
        <v>40</v>
      </c>
      <c r="AF125" s="7" t="s">
        <v>40</v>
      </c>
      <c r="AG125" s="8" t="s">
        <v>18728</v>
      </c>
      <c r="AH125" s="8" t="s">
        <v>31845</v>
      </c>
      <c r="AI125" s="8" t="s">
        <v>43</v>
      </c>
      <c r="AJ125" s="17">
        <f>P125</f>
        <v>6.782</v>
      </c>
      <c r="AK125" s="7" t="s">
        <v>39</v>
      </c>
      <c r="AL125" s="7" t="s">
        <v>27</v>
      </c>
      <c r="AM125" s="50" t="s">
        <v>45</v>
      </c>
      <c r="AN125" s="56">
        <f>AJ125</f>
        <v>6.782</v>
      </c>
      <c r="AO125" s="55">
        <f>VLOOKUP(AG125,'SFG-rate rm - feb-24'!A:B,2,0)</f>
        <v>19.605380269999998</v>
      </c>
      <c r="AP125" s="55">
        <f>AO125*AN125</f>
        <v>132.96368899113997</v>
      </c>
      <c r="AQ125" s="62"/>
      <c r="AR125" s="63"/>
      <c r="AS125" s="21">
        <f>AS124</f>
        <v>163</v>
      </c>
      <c r="AT125" s="64"/>
      <c r="AU125" s="60"/>
      <c r="AV125" s="60"/>
      <c r="AW125" s="60"/>
      <c r="AX125" s="60"/>
      <c r="AY125" s="60"/>
      <c r="AZ125" s="61"/>
      <c r="BA125" s="61"/>
    </row>
    <row r="126" spans="1:53">
      <c r="A126" s="6">
        <v>5</v>
      </c>
      <c r="B126" s="19">
        <f t="shared" ref="B126:C126" si="310">B125</f>
        <v>21</v>
      </c>
      <c r="C126" s="19" t="str">
        <f t="shared" si="310"/>
        <v>ET-COVER</v>
      </c>
      <c r="D126" s="19" t="str">
        <f>MID(E126,9,2)</f>
        <v>PT</v>
      </c>
      <c r="E126" s="20" t="str">
        <f t="shared" si="308"/>
        <v>RTHTMTBNPT78X54X10</v>
      </c>
      <c r="F126" s="15" t="str">
        <f t="shared" si="308"/>
        <v>RTHTMTBNPT</v>
      </c>
      <c r="G126" s="15" t="str">
        <f t="shared" si="308"/>
        <v>78X54X10</v>
      </c>
      <c r="H126" s="15" t="str">
        <f t="shared" si="308"/>
        <v>78X54X10</v>
      </c>
      <c r="I126" s="16">
        <f t="shared" si="308"/>
        <v>3</v>
      </c>
      <c r="J126" s="16">
        <f t="shared" si="308"/>
        <v>6</v>
      </c>
      <c r="K126" s="16" t="str">
        <f t="shared" si="308"/>
        <v>78</v>
      </c>
      <c r="L126" s="16" t="str">
        <f t="shared" si="308"/>
        <v>54</v>
      </c>
      <c r="M126" s="16" t="str">
        <f t="shared" si="308"/>
        <v>10</v>
      </c>
      <c r="N126" s="11" t="str">
        <f t="shared" si="304"/>
        <v>SFG-FRBNPK-ET-CVR-78X54X10</v>
      </c>
      <c r="O126" s="7"/>
      <c r="P126" s="7">
        <v>10</v>
      </c>
      <c r="Q126" s="7" t="b">
        <f>P126=AJ126</f>
        <v>1</v>
      </c>
      <c r="R126" s="7"/>
      <c r="S126" s="8" t="str">
        <f t="shared" si="305"/>
        <v>Restonic Hotel Motel ET Cover 78X54X10</v>
      </c>
      <c r="T126" s="8" t="str">
        <f>T125</f>
        <v>SFG-FRBNPK-ET-CVR-78X54X10</v>
      </c>
      <c r="U126" s="7" t="b">
        <f>T126=N126</f>
        <v>1</v>
      </c>
      <c r="V126" s="7" t="b">
        <f>S126=W126</f>
        <v>1</v>
      </c>
      <c r="W126" s="8" t="str">
        <f>W125</f>
        <v>Restonic Hotel Motel ET Cover 78X54X10</v>
      </c>
      <c r="X126" s="7" t="s">
        <v>34</v>
      </c>
      <c r="Y126" s="7" t="s">
        <v>35</v>
      </c>
      <c r="Z126" s="7" t="s">
        <v>36</v>
      </c>
      <c r="AA126" s="7" t="s">
        <v>37</v>
      </c>
      <c r="AB126" s="13">
        <v>1</v>
      </c>
      <c r="AC126" s="7" t="s">
        <v>38</v>
      </c>
      <c r="AD126" s="7" t="s">
        <v>39</v>
      </c>
      <c r="AE126" s="6">
        <v>50</v>
      </c>
      <c r="AF126" s="7" t="s">
        <v>40</v>
      </c>
      <c r="AG126" s="8" t="s">
        <v>744</v>
      </c>
      <c r="AH126" s="8" t="s">
        <v>745</v>
      </c>
      <c r="AI126" s="8" t="s">
        <v>43</v>
      </c>
      <c r="AJ126" s="17">
        <f>P126</f>
        <v>10</v>
      </c>
      <c r="AK126" s="7" t="s">
        <v>44</v>
      </c>
      <c r="AL126" s="7" t="s">
        <v>27</v>
      </c>
      <c r="AM126" s="50" t="s">
        <v>45</v>
      </c>
      <c r="AN126" s="54">
        <f>AJ126/5000</f>
        <v>2E-3</v>
      </c>
      <c r="AO126" s="55">
        <f>VLOOKUP(AG126,'RM-cost - feb-24'!B:P,15,0)</f>
        <v>58</v>
      </c>
      <c r="AP126" s="55">
        <f>AO126*AN126</f>
        <v>0.11600000000000001</v>
      </c>
      <c r="AQ126" s="62"/>
      <c r="AR126" s="63"/>
      <c r="AS126" s="21">
        <f>AS125</f>
        <v>163</v>
      </c>
      <c r="AT126" s="64"/>
      <c r="AU126" s="60"/>
      <c r="AV126" s="60"/>
      <c r="AW126" s="60"/>
      <c r="AX126" s="60"/>
      <c r="AY126" s="60"/>
      <c r="AZ126" s="61"/>
      <c r="BA126" s="61"/>
    </row>
    <row r="128" spans="1:53">
      <c r="A128" s="6">
        <v>1</v>
      </c>
      <c r="B128" s="19">
        <v>22</v>
      </c>
      <c r="C128" s="19" t="s">
        <v>31528</v>
      </c>
      <c r="D128" s="19" t="str">
        <f>MID(E128,9,2)</f>
        <v>PT</v>
      </c>
      <c r="E128" s="48" t="s">
        <v>31867</v>
      </c>
      <c r="F128" s="9" t="str">
        <f>LEFT(E128,MIN(FIND({0,1,2,3,4,5,6,7,8,9},E128&amp;"0123456789"))-1)</f>
        <v>RTHTMTBNPT</v>
      </c>
      <c r="G128" s="9" t="str">
        <f>SUBSTITUTE(E128,F128,"")</f>
        <v>78X57X10</v>
      </c>
      <c r="H128" s="9" t="str">
        <f>IFERROR(LEFT(G128,FIND("-",G128)-1),G128)</f>
        <v>78X57X10</v>
      </c>
      <c r="I128" s="10">
        <f>SEARCH("X",H128)</f>
        <v>3</v>
      </c>
      <c r="J128" s="10">
        <f>SEARCH("X",H128,I128+1)</f>
        <v>6</v>
      </c>
      <c r="K128" s="10" t="str">
        <f>LEFT(G128,SEARCH("x",G128)-1)</f>
        <v>78</v>
      </c>
      <c r="L128" s="10" t="str">
        <f>MID(H128,I128+1,J128-I128-1)</f>
        <v>57</v>
      </c>
      <c r="M128" s="10" t="str">
        <f>MID(H128,J128+1,20)</f>
        <v>10</v>
      </c>
      <c r="N128" s="11" t="str">
        <f>"SFG-FRBNPK-ET-CVR-"&amp;K128&amp;"X"&amp;L128&amp;"X"&amp;M128</f>
        <v>SFG-FRBNPK-ET-CVR-78X57X10</v>
      </c>
      <c r="O128" s="7"/>
      <c r="P128" s="12">
        <f>ROUND(((((K128+L128+K128+L128)+3)*0.0254)*5.3196),3)</f>
        <v>36.887</v>
      </c>
      <c r="Q128" s="7">
        <v>0</v>
      </c>
      <c r="R128" s="12">
        <f>P128+Q128</f>
        <v>36.887</v>
      </c>
      <c r="S128" s="8" t="str">
        <f>"Restonic Hotel Motel ET Cover "&amp;K128&amp;"X"&amp;L128&amp;"X"&amp;M128</f>
        <v>Restonic Hotel Motel ET Cover 78X57X10</v>
      </c>
      <c r="T128" s="8" t="str">
        <f>N128</f>
        <v>SFG-FRBNPK-ET-CVR-78X57X10</v>
      </c>
      <c r="U128" s="7" t="b">
        <f>T128=N128</f>
        <v>1</v>
      </c>
      <c r="V128" s="7" t="b">
        <f>S128=W128</f>
        <v>1</v>
      </c>
      <c r="W128" s="8" t="str">
        <f>S128</f>
        <v>Restonic Hotel Motel ET Cover 78X57X10</v>
      </c>
      <c r="X128" s="7" t="s">
        <v>34</v>
      </c>
      <c r="Y128" s="7" t="s">
        <v>35</v>
      </c>
      <c r="Z128" s="7" t="s">
        <v>36</v>
      </c>
      <c r="AA128" s="7" t="s">
        <v>37</v>
      </c>
      <c r="AB128" s="13">
        <v>1</v>
      </c>
      <c r="AC128" s="7" t="s">
        <v>38</v>
      </c>
      <c r="AD128" s="7" t="s">
        <v>39</v>
      </c>
      <c r="AE128" s="6">
        <v>10</v>
      </c>
      <c r="AF128" s="7" t="s">
        <v>40</v>
      </c>
      <c r="AG128" s="8" t="s">
        <v>41</v>
      </c>
      <c r="AH128" s="8" t="s">
        <v>42</v>
      </c>
      <c r="AI128" s="8" t="s">
        <v>43</v>
      </c>
      <c r="AJ128" s="13">
        <f>R128</f>
        <v>36.887</v>
      </c>
      <c r="AK128" s="7" t="s">
        <v>44</v>
      </c>
      <c r="AL128" s="7" t="s">
        <v>27</v>
      </c>
      <c r="AM128" s="50" t="s">
        <v>45</v>
      </c>
      <c r="AN128" s="54">
        <f>AJ128/10000</f>
        <v>3.6887000000000001E-3</v>
      </c>
      <c r="AO128" s="55">
        <f>VLOOKUP(AG128,'RM-cost - feb-24'!B:P,15,0)</f>
        <v>231.14230000000001</v>
      </c>
      <c r="AP128" s="55">
        <f>AO128*AN128</f>
        <v>0.85261460201000006</v>
      </c>
      <c r="AQ128" s="62">
        <f>SUM(AP128:AP132)</f>
        <v>167.67463839419</v>
      </c>
      <c r="AR128" s="62">
        <f>ROUND(AQ128,0)</f>
        <v>168</v>
      </c>
      <c r="AS128" s="21">
        <f>AR128</f>
        <v>168</v>
      </c>
      <c r="AT128" s="64">
        <f>+AS128+AY128</f>
        <v>188.78983199999999</v>
      </c>
      <c r="AU128" s="60">
        <f t="shared" ref="AU128" si="311">+SUM(((AS128*3%*18%)))</f>
        <v>0.90720000000000001</v>
      </c>
      <c r="AV128" s="60">
        <f t="shared" ref="AV128" si="312">+SUM(((AS128*14.33%*53%)))</f>
        <v>12.759432</v>
      </c>
      <c r="AW128" s="60">
        <f t="shared" ref="AW128" si="313">+SUM(((AS128*5.92%*53%)))</f>
        <v>5.2711680000000003</v>
      </c>
      <c r="AX128" s="60">
        <f t="shared" ref="AX128" si="314">+SUM(((AS128*2.08%*53%)))</f>
        <v>1.8520319999999999</v>
      </c>
      <c r="AY128" s="60">
        <f>SUM(AU128:AX132)</f>
        <v>20.789832000000001</v>
      </c>
      <c r="AZ128" s="61">
        <f>ROUNDUP(AT128,0)</f>
        <v>189</v>
      </c>
      <c r="BA128" s="61">
        <f>AZ128</f>
        <v>189</v>
      </c>
    </row>
    <row r="129" spans="1:53">
      <c r="A129" s="6">
        <v>2</v>
      </c>
      <c r="B129" s="19">
        <f t="shared" ref="B129:C129" si="315">B128</f>
        <v>22</v>
      </c>
      <c r="C129" s="19" t="str">
        <f t="shared" si="315"/>
        <v>ET-COVER</v>
      </c>
      <c r="D129" s="19" t="str">
        <f>MID(E129,9,2)</f>
        <v>PT</v>
      </c>
      <c r="E129" s="20" t="str">
        <f t="shared" ref="E129:M129" si="316">E128</f>
        <v>RTHTMTBNPT78X57X10</v>
      </c>
      <c r="F129" s="15" t="str">
        <f t="shared" si="316"/>
        <v>RTHTMTBNPT</v>
      </c>
      <c r="G129" s="15" t="str">
        <f t="shared" si="316"/>
        <v>78X57X10</v>
      </c>
      <c r="H129" s="15" t="str">
        <f t="shared" si="316"/>
        <v>78X57X10</v>
      </c>
      <c r="I129" s="16">
        <f t="shared" si="316"/>
        <v>3</v>
      </c>
      <c r="J129" s="16">
        <f t="shared" si="316"/>
        <v>6</v>
      </c>
      <c r="K129" s="16" t="str">
        <f t="shared" si="316"/>
        <v>78</v>
      </c>
      <c r="L129" s="16" t="str">
        <f t="shared" si="316"/>
        <v>57</v>
      </c>
      <c r="M129" s="16" t="str">
        <f t="shared" si="316"/>
        <v>10</v>
      </c>
      <c r="N129" s="11" t="str">
        <f t="shared" ref="N129:N132" si="317">"SFG-FRBNPK-ET-CVR-"&amp;K129&amp;"X"&amp;L129&amp;"X"&amp;M129</f>
        <v>SFG-FRBNPK-ET-CVR-78X57X10</v>
      </c>
      <c r="O129" s="12">
        <f>K129*L129/144</f>
        <v>30.875</v>
      </c>
      <c r="P129" s="12">
        <f>ROUNDUP((((K129*L129/144)*0.003)),3)</f>
        <v>9.2999999999999999E-2</v>
      </c>
      <c r="Q129" s="7"/>
      <c r="R129" s="7"/>
      <c r="S129" s="8" t="str">
        <f t="shared" ref="S129:S132" si="318">"Restonic Hotel Motel ET Cover "&amp;K129&amp;"X"&amp;L129&amp;"X"&amp;M129</f>
        <v>Restonic Hotel Motel ET Cover 78X57X10</v>
      </c>
      <c r="T129" s="8" t="str">
        <f>T128</f>
        <v>SFG-FRBNPK-ET-CVR-78X57X10</v>
      </c>
      <c r="U129" s="7" t="b">
        <f>T129=N129</f>
        <v>1</v>
      </c>
      <c r="V129" s="7" t="b">
        <f t="shared" ref="V129" si="319">S129=W129</f>
        <v>1</v>
      </c>
      <c r="W129" s="8" t="str">
        <f>W128</f>
        <v>Restonic Hotel Motel ET Cover 78X57X10</v>
      </c>
      <c r="X129" s="7" t="s">
        <v>34</v>
      </c>
      <c r="Y129" s="7" t="s">
        <v>35</v>
      </c>
      <c r="Z129" s="7" t="s">
        <v>36</v>
      </c>
      <c r="AA129" s="7" t="s">
        <v>37</v>
      </c>
      <c r="AB129" s="13">
        <v>1</v>
      </c>
      <c r="AC129" s="7" t="s">
        <v>38</v>
      </c>
      <c r="AD129" s="7" t="s">
        <v>39</v>
      </c>
      <c r="AE129" s="6">
        <v>20</v>
      </c>
      <c r="AF129" s="7" t="s">
        <v>40</v>
      </c>
      <c r="AG129" s="40" t="s">
        <v>650</v>
      </c>
      <c r="AH129" s="8" t="s">
        <v>31844</v>
      </c>
      <c r="AI129" s="40" t="s">
        <v>48</v>
      </c>
      <c r="AJ129" s="43">
        <v>6.8000000000000005E-2</v>
      </c>
      <c r="AK129" s="7" t="s">
        <v>44</v>
      </c>
      <c r="AL129" s="7" t="s">
        <v>27</v>
      </c>
      <c r="AM129" s="50" t="s">
        <v>45</v>
      </c>
      <c r="AN129" s="56">
        <f>AJ129</f>
        <v>6.8000000000000005E-2</v>
      </c>
      <c r="AO129" s="55">
        <f>VLOOKUP(AG129,'RM-cost - feb-24'!B:P,15,0)</f>
        <v>113.786</v>
      </c>
      <c r="AP129" s="55">
        <f>AO129*AN129</f>
        <v>7.7374480000000005</v>
      </c>
      <c r="AQ129" s="62"/>
      <c r="AR129" s="63"/>
      <c r="AS129" s="21">
        <f>AS128</f>
        <v>168</v>
      </c>
      <c r="AT129" s="64"/>
      <c r="AU129" s="60"/>
      <c r="AV129" s="60"/>
      <c r="AW129" s="60"/>
      <c r="AX129" s="60"/>
      <c r="AY129" s="60"/>
      <c r="AZ129" s="61"/>
      <c r="BA129" s="61"/>
    </row>
    <row r="130" spans="1:53">
      <c r="A130" s="6">
        <v>3</v>
      </c>
      <c r="B130" s="19">
        <f t="shared" ref="B130:C130" si="320">B129</f>
        <v>22</v>
      </c>
      <c r="C130" s="19" t="str">
        <f t="shared" si="320"/>
        <v>ET-COVER</v>
      </c>
      <c r="D130" s="19" t="str">
        <f>MID(E130,9,2)</f>
        <v>PT</v>
      </c>
      <c r="E130" s="20" t="str">
        <f t="shared" ref="E130:M130" si="321">E129</f>
        <v>RTHTMTBNPT78X57X10</v>
      </c>
      <c r="F130" s="15" t="str">
        <f t="shared" si="321"/>
        <v>RTHTMTBNPT</v>
      </c>
      <c r="G130" s="15" t="str">
        <f t="shared" si="321"/>
        <v>78X57X10</v>
      </c>
      <c r="H130" s="15" t="str">
        <f t="shared" si="321"/>
        <v>78X57X10</v>
      </c>
      <c r="I130" s="16">
        <f t="shared" si="321"/>
        <v>3</v>
      </c>
      <c r="J130" s="16">
        <f t="shared" si="321"/>
        <v>6</v>
      </c>
      <c r="K130" s="16" t="str">
        <f t="shared" si="321"/>
        <v>78</v>
      </c>
      <c r="L130" s="16" t="str">
        <f t="shared" si="321"/>
        <v>57</v>
      </c>
      <c r="M130" s="16" t="str">
        <f t="shared" si="321"/>
        <v>10</v>
      </c>
      <c r="N130" s="11" t="str">
        <f t="shared" si="317"/>
        <v>SFG-FRBNPK-ET-CVR-78X57X10</v>
      </c>
      <c r="O130" s="7"/>
      <c r="P130" s="12">
        <f>ROUNDUP((((K130*L130/144)*0.00692)),3)</f>
        <v>0.214</v>
      </c>
      <c r="Q130" s="7" t="b">
        <f>P130=AJ130</f>
        <v>0</v>
      </c>
      <c r="R130" s="7"/>
      <c r="S130" s="8" t="str">
        <f t="shared" si="318"/>
        <v>Restonic Hotel Motel ET Cover 78X57X10</v>
      </c>
      <c r="T130" s="8" t="str">
        <f>T129</f>
        <v>SFG-FRBNPK-ET-CVR-78X57X10</v>
      </c>
      <c r="U130" s="7" t="b">
        <f>T130=N130</f>
        <v>1</v>
      </c>
      <c r="V130" s="7" t="b">
        <f>S130=W130</f>
        <v>1</v>
      </c>
      <c r="W130" s="8" t="str">
        <f>W129</f>
        <v>Restonic Hotel Motel ET Cover 78X57X10</v>
      </c>
      <c r="X130" s="7" t="s">
        <v>34</v>
      </c>
      <c r="Y130" s="7" t="s">
        <v>35</v>
      </c>
      <c r="Z130" s="7" t="s">
        <v>36</v>
      </c>
      <c r="AA130" s="7" t="s">
        <v>37</v>
      </c>
      <c r="AB130" s="13">
        <v>1</v>
      </c>
      <c r="AC130" s="7" t="s">
        <v>38</v>
      </c>
      <c r="AD130" s="7" t="s">
        <v>39</v>
      </c>
      <c r="AE130" s="6">
        <v>30</v>
      </c>
      <c r="AF130" s="7" t="s">
        <v>40</v>
      </c>
      <c r="AG130" s="40" t="s">
        <v>287</v>
      </c>
      <c r="AH130" s="8" t="s">
        <v>31886</v>
      </c>
      <c r="AI130" s="40" t="s">
        <v>48</v>
      </c>
      <c r="AJ130" s="46">
        <v>0.20200000000000001</v>
      </c>
      <c r="AK130" s="7" t="s">
        <v>44</v>
      </c>
      <c r="AL130" s="7" t="s">
        <v>27</v>
      </c>
      <c r="AM130" s="50" t="s">
        <v>45</v>
      </c>
      <c r="AN130" s="56">
        <f>AJ130</f>
        <v>0.20200000000000001</v>
      </c>
      <c r="AO130" s="55">
        <f>VLOOKUP(AG130,'RM-cost - feb-24'!B:P,15,0)</f>
        <v>113.9845</v>
      </c>
      <c r="AP130" s="55">
        <f>AO130*AN130</f>
        <v>23.024869000000002</v>
      </c>
      <c r="AQ130" s="62"/>
      <c r="AR130" s="63"/>
      <c r="AS130" s="21">
        <f>AS129</f>
        <v>168</v>
      </c>
      <c r="AT130" s="64"/>
      <c r="AU130" s="60"/>
      <c r="AV130" s="60"/>
      <c r="AW130" s="60"/>
      <c r="AX130" s="60"/>
      <c r="AY130" s="60"/>
      <c r="AZ130" s="61"/>
      <c r="BA130" s="61"/>
    </row>
    <row r="131" spans="1:53">
      <c r="A131" s="6">
        <v>4</v>
      </c>
      <c r="B131" s="19">
        <f t="shared" ref="B131:C131" si="322">B130</f>
        <v>22</v>
      </c>
      <c r="C131" s="19" t="str">
        <f t="shared" si="322"/>
        <v>ET-COVER</v>
      </c>
      <c r="D131" s="19" t="str">
        <f>MID(E131,9,2)</f>
        <v>PT</v>
      </c>
      <c r="E131" s="20" t="str">
        <f t="shared" ref="E131:M131" si="323">E130</f>
        <v>RTHTMTBNPT78X57X10</v>
      </c>
      <c r="F131" s="15" t="str">
        <f t="shared" si="323"/>
        <v>RTHTMTBNPT</v>
      </c>
      <c r="G131" s="15" t="str">
        <f t="shared" si="323"/>
        <v>78X57X10</v>
      </c>
      <c r="H131" s="15" t="str">
        <f t="shared" si="323"/>
        <v>78X57X10</v>
      </c>
      <c r="I131" s="16">
        <f t="shared" si="323"/>
        <v>3</v>
      </c>
      <c r="J131" s="16">
        <f t="shared" si="323"/>
        <v>6</v>
      </c>
      <c r="K131" s="16" t="str">
        <f t="shared" si="323"/>
        <v>78</v>
      </c>
      <c r="L131" s="16" t="str">
        <f t="shared" si="323"/>
        <v>57</v>
      </c>
      <c r="M131" s="16" t="str">
        <f t="shared" si="323"/>
        <v>10</v>
      </c>
      <c r="N131" s="11" t="str">
        <f t="shared" si="317"/>
        <v>SFG-FRBNPK-ET-CVR-78X57X10</v>
      </c>
      <c r="O131" s="7"/>
      <c r="P131" s="7">
        <f>ROUND(((((K131+L131+K131+L131)+3))*0.0254),3)</f>
        <v>6.9340000000000002</v>
      </c>
      <c r="Q131" s="7" t="b">
        <f>P131=AJ131</f>
        <v>1</v>
      </c>
      <c r="R131" s="7"/>
      <c r="S131" s="8" t="str">
        <f t="shared" si="318"/>
        <v>Restonic Hotel Motel ET Cover 78X57X10</v>
      </c>
      <c r="T131" s="8" t="str">
        <f>T130</f>
        <v>SFG-FRBNPK-ET-CVR-78X57X10</v>
      </c>
      <c r="U131" s="7" t="b">
        <f>T131=N131</f>
        <v>1</v>
      </c>
      <c r="V131" s="7" t="b">
        <f>S131=W131</f>
        <v>1</v>
      </c>
      <c r="W131" s="8" t="str">
        <f>W130</f>
        <v>Restonic Hotel Motel ET Cover 78X57X10</v>
      </c>
      <c r="X131" s="7" t="s">
        <v>34</v>
      </c>
      <c r="Y131" s="7" t="s">
        <v>35</v>
      </c>
      <c r="Z131" s="7" t="s">
        <v>36</v>
      </c>
      <c r="AA131" s="7" t="s">
        <v>37</v>
      </c>
      <c r="AB131" s="13">
        <v>1</v>
      </c>
      <c r="AC131" s="7" t="s">
        <v>38</v>
      </c>
      <c r="AD131" s="7" t="s">
        <v>39</v>
      </c>
      <c r="AE131" s="6">
        <v>40</v>
      </c>
      <c r="AF131" s="7" t="s">
        <v>40</v>
      </c>
      <c r="AG131" s="8" t="s">
        <v>18728</v>
      </c>
      <c r="AH131" s="8" t="s">
        <v>31845</v>
      </c>
      <c r="AI131" s="8" t="s">
        <v>43</v>
      </c>
      <c r="AJ131" s="17">
        <f>P131</f>
        <v>6.9340000000000002</v>
      </c>
      <c r="AK131" s="7" t="s">
        <v>39</v>
      </c>
      <c r="AL131" s="7" t="s">
        <v>27</v>
      </c>
      <c r="AM131" s="50" t="s">
        <v>45</v>
      </c>
      <c r="AN131" s="56">
        <f>AJ131</f>
        <v>6.9340000000000002</v>
      </c>
      <c r="AO131" s="55">
        <f>VLOOKUP(AG131,'SFG-rate rm - feb-24'!A:B,2,0)</f>
        <v>19.605380269999998</v>
      </c>
      <c r="AP131" s="55">
        <f>AO131*AN131</f>
        <v>135.94370679218</v>
      </c>
      <c r="AQ131" s="62"/>
      <c r="AR131" s="63"/>
      <c r="AS131" s="21">
        <f>AS130</f>
        <v>168</v>
      </c>
      <c r="AT131" s="64"/>
      <c r="AU131" s="60"/>
      <c r="AV131" s="60"/>
      <c r="AW131" s="60"/>
      <c r="AX131" s="60"/>
      <c r="AY131" s="60"/>
      <c r="AZ131" s="61"/>
      <c r="BA131" s="61"/>
    </row>
    <row r="132" spans="1:53">
      <c r="A132" s="6">
        <v>5</v>
      </c>
      <c r="B132" s="19">
        <f t="shared" ref="B132:C132" si="324">B131</f>
        <v>22</v>
      </c>
      <c r="C132" s="19" t="str">
        <f t="shared" si="324"/>
        <v>ET-COVER</v>
      </c>
      <c r="D132" s="19" t="str">
        <f>MID(E132,9,2)</f>
        <v>PT</v>
      </c>
      <c r="E132" s="20" t="str">
        <f t="shared" ref="E132:M132" si="325">E131</f>
        <v>RTHTMTBNPT78X57X10</v>
      </c>
      <c r="F132" s="15" t="str">
        <f t="shared" si="325"/>
        <v>RTHTMTBNPT</v>
      </c>
      <c r="G132" s="15" t="str">
        <f t="shared" si="325"/>
        <v>78X57X10</v>
      </c>
      <c r="H132" s="15" t="str">
        <f t="shared" si="325"/>
        <v>78X57X10</v>
      </c>
      <c r="I132" s="16">
        <f t="shared" si="325"/>
        <v>3</v>
      </c>
      <c r="J132" s="16">
        <f t="shared" si="325"/>
        <v>6</v>
      </c>
      <c r="K132" s="16" t="str">
        <f t="shared" si="325"/>
        <v>78</v>
      </c>
      <c r="L132" s="16" t="str">
        <f t="shared" si="325"/>
        <v>57</v>
      </c>
      <c r="M132" s="16" t="str">
        <f t="shared" si="325"/>
        <v>10</v>
      </c>
      <c r="N132" s="11" t="str">
        <f t="shared" si="317"/>
        <v>SFG-FRBNPK-ET-CVR-78X57X10</v>
      </c>
      <c r="O132" s="7"/>
      <c r="P132" s="7">
        <v>10</v>
      </c>
      <c r="Q132" s="7" t="b">
        <f>P132=AJ132</f>
        <v>1</v>
      </c>
      <c r="R132" s="7"/>
      <c r="S132" s="8" t="str">
        <f t="shared" si="318"/>
        <v>Restonic Hotel Motel ET Cover 78X57X10</v>
      </c>
      <c r="T132" s="8" t="str">
        <f>T131</f>
        <v>SFG-FRBNPK-ET-CVR-78X57X10</v>
      </c>
      <c r="U132" s="7" t="b">
        <f>T132=N132</f>
        <v>1</v>
      </c>
      <c r="V132" s="7" t="b">
        <f>S132=W132</f>
        <v>1</v>
      </c>
      <c r="W132" s="8" t="str">
        <f>W131</f>
        <v>Restonic Hotel Motel ET Cover 78X57X10</v>
      </c>
      <c r="X132" s="7" t="s">
        <v>34</v>
      </c>
      <c r="Y132" s="7" t="s">
        <v>35</v>
      </c>
      <c r="Z132" s="7" t="s">
        <v>36</v>
      </c>
      <c r="AA132" s="7" t="s">
        <v>37</v>
      </c>
      <c r="AB132" s="13">
        <v>1</v>
      </c>
      <c r="AC132" s="7" t="s">
        <v>38</v>
      </c>
      <c r="AD132" s="7" t="s">
        <v>39</v>
      </c>
      <c r="AE132" s="6">
        <v>50</v>
      </c>
      <c r="AF132" s="7" t="s">
        <v>40</v>
      </c>
      <c r="AG132" s="8" t="s">
        <v>744</v>
      </c>
      <c r="AH132" s="8" t="s">
        <v>745</v>
      </c>
      <c r="AI132" s="8" t="s">
        <v>43</v>
      </c>
      <c r="AJ132" s="17">
        <f>P132</f>
        <v>10</v>
      </c>
      <c r="AK132" s="7" t="s">
        <v>44</v>
      </c>
      <c r="AL132" s="7" t="s">
        <v>27</v>
      </c>
      <c r="AM132" s="50" t="s">
        <v>45</v>
      </c>
      <c r="AN132" s="54">
        <f>AJ132/5000</f>
        <v>2E-3</v>
      </c>
      <c r="AO132" s="55">
        <f>VLOOKUP(AG132,'RM-cost - feb-24'!B:P,15,0)</f>
        <v>58</v>
      </c>
      <c r="AP132" s="55">
        <f>AO132*AN132</f>
        <v>0.11600000000000001</v>
      </c>
      <c r="AQ132" s="62"/>
      <c r="AR132" s="63"/>
      <c r="AS132" s="21">
        <f>AS131</f>
        <v>168</v>
      </c>
      <c r="AT132" s="64"/>
      <c r="AU132" s="60"/>
      <c r="AV132" s="60"/>
      <c r="AW132" s="60"/>
      <c r="AX132" s="60"/>
      <c r="AY132" s="60"/>
      <c r="AZ132" s="61"/>
      <c r="BA132" s="61"/>
    </row>
    <row r="134" spans="1:53">
      <c r="A134" s="6">
        <v>1</v>
      </c>
      <c r="B134" s="19">
        <v>23</v>
      </c>
      <c r="C134" s="19" t="s">
        <v>31528</v>
      </c>
      <c r="D134" s="19" t="str">
        <f>MID(E134,9,2)</f>
        <v>PT</v>
      </c>
      <c r="E134" s="48" t="s">
        <v>31868</v>
      </c>
      <c r="F134" s="9" t="str">
        <f>LEFT(E134,MIN(FIND({0,1,2,3,4,5,6,7,8,9},E134&amp;"0123456789"))-1)</f>
        <v>RTHTMTBNPT</v>
      </c>
      <c r="G134" s="9" t="str">
        <f>SUBSTITUTE(E134,F134,"")</f>
        <v>78X63X10</v>
      </c>
      <c r="H134" s="9" t="str">
        <f>IFERROR(LEFT(G134,FIND("-",G134)-1),G134)</f>
        <v>78X63X10</v>
      </c>
      <c r="I134" s="10">
        <f>SEARCH("X",H134)</f>
        <v>3</v>
      </c>
      <c r="J134" s="10">
        <f>SEARCH("X",H134,I134+1)</f>
        <v>6</v>
      </c>
      <c r="K134" s="10" t="str">
        <f>LEFT(G134,SEARCH("x",G134)-1)</f>
        <v>78</v>
      </c>
      <c r="L134" s="10" t="str">
        <f>MID(H134,I134+1,J134-I134-1)</f>
        <v>63</v>
      </c>
      <c r="M134" s="10" t="str">
        <f>MID(H134,J134+1,20)</f>
        <v>10</v>
      </c>
      <c r="N134" s="11" t="str">
        <f>"SFG-FRBNPK-ET-CVR-"&amp;K134&amp;"X"&amp;L134&amp;"X"&amp;M134</f>
        <v>SFG-FRBNPK-ET-CVR-78X63X10</v>
      </c>
      <c r="O134" s="7"/>
      <c r="P134" s="12">
        <f>ROUND(((((K134+L134+K134+L134)+3)*0.0254)*5.3196),3)</f>
        <v>38.509</v>
      </c>
      <c r="Q134" s="7">
        <v>0</v>
      </c>
      <c r="R134" s="12">
        <f>P134+Q134</f>
        <v>38.509</v>
      </c>
      <c r="S134" s="8" t="str">
        <f>"Restonic Hotel Motel ET Cover "&amp;K134&amp;"X"&amp;L134&amp;"X"&amp;M134</f>
        <v>Restonic Hotel Motel ET Cover 78X63X10</v>
      </c>
      <c r="T134" s="8" t="str">
        <f>N134</f>
        <v>SFG-FRBNPK-ET-CVR-78X63X10</v>
      </c>
      <c r="U134" s="7" t="b">
        <f>T134=N134</f>
        <v>1</v>
      </c>
      <c r="V134" s="7" t="b">
        <f>S134=W134</f>
        <v>1</v>
      </c>
      <c r="W134" s="8" t="str">
        <f>S134</f>
        <v>Restonic Hotel Motel ET Cover 78X63X10</v>
      </c>
      <c r="X134" s="7" t="s">
        <v>34</v>
      </c>
      <c r="Y134" s="7" t="s">
        <v>35</v>
      </c>
      <c r="Z134" s="7" t="s">
        <v>36</v>
      </c>
      <c r="AA134" s="7" t="s">
        <v>37</v>
      </c>
      <c r="AB134" s="13">
        <v>1</v>
      </c>
      <c r="AC134" s="7" t="s">
        <v>38</v>
      </c>
      <c r="AD134" s="7" t="s">
        <v>39</v>
      </c>
      <c r="AE134" s="6">
        <v>10</v>
      </c>
      <c r="AF134" s="7" t="s">
        <v>40</v>
      </c>
      <c r="AG134" s="8" t="s">
        <v>41</v>
      </c>
      <c r="AH134" s="8" t="s">
        <v>42</v>
      </c>
      <c r="AI134" s="8" t="s">
        <v>43</v>
      </c>
      <c r="AJ134" s="13">
        <f>R134</f>
        <v>38.509</v>
      </c>
      <c r="AK134" s="7" t="s">
        <v>44</v>
      </c>
      <c r="AL134" s="7" t="s">
        <v>27</v>
      </c>
      <c r="AM134" s="50" t="s">
        <v>45</v>
      </c>
      <c r="AN134" s="54">
        <f>AJ134/10000</f>
        <v>3.8509E-3</v>
      </c>
      <c r="AO134" s="55">
        <f>VLOOKUP(AG134,'RM-cost - feb-24'!B:P,15,0)</f>
        <v>231.14230000000001</v>
      </c>
      <c r="AP134" s="55">
        <f>AO134*AN134</f>
        <v>0.89010588307000005</v>
      </c>
      <c r="AQ134" s="62">
        <f>SUM(AP134:AP138)</f>
        <v>177.33867915760001</v>
      </c>
      <c r="AR134" s="62">
        <f>ROUND(AQ134,0)</f>
        <v>177</v>
      </c>
      <c r="AS134" s="21">
        <f>AR134</f>
        <v>177</v>
      </c>
      <c r="AT134" s="64">
        <f>+AS134+AY134</f>
        <v>198.90357299999999</v>
      </c>
      <c r="AU134" s="60">
        <f t="shared" ref="AU134" si="326">+SUM(((AS134*3%*18%)))</f>
        <v>0.95579999999999987</v>
      </c>
      <c r="AV134" s="60">
        <f t="shared" ref="AV134" si="327">+SUM(((AS134*14.33%*53%)))</f>
        <v>13.442973</v>
      </c>
      <c r="AW134" s="60">
        <f t="shared" ref="AW134" si="328">+SUM(((AS134*5.92%*53%)))</f>
        <v>5.5535520000000007</v>
      </c>
      <c r="AX134" s="60">
        <f t="shared" ref="AX134" si="329">+SUM(((AS134*2.08%*53%)))</f>
        <v>1.9512480000000001</v>
      </c>
      <c r="AY134" s="60">
        <f>SUM(AU134:AX138)</f>
        <v>21.903573000000002</v>
      </c>
      <c r="AZ134" s="61">
        <f>ROUNDUP(AT134,0)</f>
        <v>199</v>
      </c>
      <c r="BA134" s="61">
        <f>AZ134</f>
        <v>199</v>
      </c>
    </row>
    <row r="135" spans="1:53">
      <c r="A135" s="6">
        <v>2</v>
      </c>
      <c r="B135" s="19">
        <f t="shared" ref="B135:C135" si="330">B134</f>
        <v>23</v>
      </c>
      <c r="C135" s="19" t="str">
        <f t="shared" si="330"/>
        <v>ET-COVER</v>
      </c>
      <c r="D135" s="19" t="str">
        <f>MID(E135,9,2)</f>
        <v>PT</v>
      </c>
      <c r="E135" s="20" t="str">
        <f t="shared" ref="E135:M135" si="331">E134</f>
        <v>RTHTMTBNPT78X63X10</v>
      </c>
      <c r="F135" s="15" t="str">
        <f t="shared" si="331"/>
        <v>RTHTMTBNPT</v>
      </c>
      <c r="G135" s="15" t="str">
        <f t="shared" si="331"/>
        <v>78X63X10</v>
      </c>
      <c r="H135" s="15" t="str">
        <f t="shared" si="331"/>
        <v>78X63X10</v>
      </c>
      <c r="I135" s="16">
        <f t="shared" si="331"/>
        <v>3</v>
      </c>
      <c r="J135" s="16">
        <f t="shared" si="331"/>
        <v>6</v>
      </c>
      <c r="K135" s="16" t="str">
        <f t="shared" si="331"/>
        <v>78</v>
      </c>
      <c r="L135" s="16" t="str">
        <f t="shared" si="331"/>
        <v>63</v>
      </c>
      <c r="M135" s="16" t="str">
        <f t="shared" si="331"/>
        <v>10</v>
      </c>
      <c r="N135" s="11" t="str">
        <f t="shared" ref="N135:N138" si="332">"SFG-FRBNPK-ET-CVR-"&amp;K135&amp;"X"&amp;L135&amp;"X"&amp;M135</f>
        <v>SFG-FRBNPK-ET-CVR-78X63X10</v>
      </c>
      <c r="O135" s="12">
        <f>K135*L135/144</f>
        <v>34.125</v>
      </c>
      <c r="P135" s="12">
        <f>ROUNDUP((((K135*L135/144)*0.003)),3)</f>
        <v>0.10299999999999999</v>
      </c>
      <c r="Q135" s="7"/>
      <c r="R135" s="7"/>
      <c r="S135" s="8" t="str">
        <f t="shared" ref="S135:S138" si="333">"Restonic Hotel Motel ET Cover "&amp;K135&amp;"X"&amp;L135&amp;"X"&amp;M135</f>
        <v>Restonic Hotel Motel ET Cover 78X63X10</v>
      </c>
      <c r="T135" s="8" t="str">
        <f>T134</f>
        <v>SFG-FRBNPK-ET-CVR-78X63X10</v>
      </c>
      <c r="U135" s="7" t="b">
        <f>T135=N135</f>
        <v>1</v>
      </c>
      <c r="V135" s="7" t="b">
        <f t="shared" ref="V135" si="334">S135=W135</f>
        <v>1</v>
      </c>
      <c r="W135" s="8" t="str">
        <f>W134</f>
        <v>Restonic Hotel Motel ET Cover 78X63X10</v>
      </c>
      <c r="X135" s="7" t="s">
        <v>34</v>
      </c>
      <c r="Y135" s="7" t="s">
        <v>35</v>
      </c>
      <c r="Z135" s="7" t="s">
        <v>36</v>
      </c>
      <c r="AA135" s="7" t="s">
        <v>37</v>
      </c>
      <c r="AB135" s="13">
        <v>1</v>
      </c>
      <c r="AC135" s="7" t="s">
        <v>38</v>
      </c>
      <c r="AD135" s="7" t="s">
        <v>39</v>
      </c>
      <c r="AE135" s="6">
        <v>20</v>
      </c>
      <c r="AF135" s="7" t="s">
        <v>40</v>
      </c>
      <c r="AG135" s="40" t="s">
        <v>650</v>
      </c>
      <c r="AH135" s="8" t="s">
        <v>31844</v>
      </c>
      <c r="AI135" s="40" t="s">
        <v>48</v>
      </c>
      <c r="AJ135" s="43">
        <v>7.0999999999999994E-2</v>
      </c>
      <c r="AK135" s="7" t="s">
        <v>44</v>
      </c>
      <c r="AL135" s="7" t="s">
        <v>27</v>
      </c>
      <c r="AM135" s="50" t="s">
        <v>45</v>
      </c>
      <c r="AN135" s="56">
        <f>AJ135</f>
        <v>7.0999999999999994E-2</v>
      </c>
      <c r="AO135" s="55">
        <f>VLOOKUP(AG135,'RM-cost - feb-24'!B:P,15,0)</f>
        <v>113.786</v>
      </c>
      <c r="AP135" s="55">
        <f>AO135*AN135</f>
        <v>8.0788060000000002</v>
      </c>
      <c r="AQ135" s="62"/>
      <c r="AR135" s="63"/>
      <c r="AS135" s="21">
        <f>AS134</f>
        <v>177</v>
      </c>
      <c r="AT135" s="64"/>
      <c r="AU135" s="60"/>
      <c r="AV135" s="60"/>
      <c r="AW135" s="60"/>
      <c r="AX135" s="60"/>
      <c r="AY135" s="60"/>
      <c r="AZ135" s="61"/>
      <c r="BA135" s="61"/>
    </row>
    <row r="136" spans="1:53">
      <c r="A136" s="6">
        <v>3</v>
      </c>
      <c r="B136" s="19">
        <f t="shared" ref="B136:C136" si="335">B135</f>
        <v>23</v>
      </c>
      <c r="C136" s="19" t="str">
        <f t="shared" si="335"/>
        <v>ET-COVER</v>
      </c>
      <c r="D136" s="19" t="str">
        <f>MID(E136,9,2)</f>
        <v>PT</v>
      </c>
      <c r="E136" s="20" t="str">
        <f t="shared" ref="E136:M136" si="336">E135</f>
        <v>RTHTMTBNPT78X63X10</v>
      </c>
      <c r="F136" s="15" t="str">
        <f t="shared" si="336"/>
        <v>RTHTMTBNPT</v>
      </c>
      <c r="G136" s="15" t="str">
        <f t="shared" si="336"/>
        <v>78X63X10</v>
      </c>
      <c r="H136" s="15" t="str">
        <f t="shared" si="336"/>
        <v>78X63X10</v>
      </c>
      <c r="I136" s="16">
        <f t="shared" si="336"/>
        <v>3</v>
      </c>
      <c r="J136" s="16">
        <f t="shared" si="336"/>
        <v>6</v>
      </c>
      <c r="K136" s="16" t="str">
        <f t="shared" si="336"/>
        <v>78</v>
      </c>
      <c r="L136" s="16" t="str">
        <f t="shared" si="336"/>
        <v>63</v>
      </c>
      <c r="M136" s="16" t="str">
        <f t="shared" si="336"/>
        <v>10</v>
      </c>
      <c r="N136" s="11" t="str">
        <f t="shared" si="332"/>
        <v>SFG-FRBNPK-ET-CVR-78X63X10</v>
      </c>
      <c r="O136" s="7"/>
      <c r="P136" s="12">
        <f>ROUNDUP((((K136*L136/144)*0.00692)),3)</f>
        <v>0.23699999999999999</v>
      </c>
      <c r="Q136" s="7" t="b">
        <f>P136=AJ136</f>
        <v>0</v>
      </c>
      <c r="R136" s="7"/>
      <c r="S136" s="8" t="str">
        <f t="shared" si="333"/>
        <v>Restonic Hotel Motel ET Cover 78X63X10</v>
      </c>
      <c r="T136" s="8" t="str">
        <f>T135</f>
        <v>SFG-FRBNPK-ET-CVR-78X63X10</v>
      </c>
      <c r="U136" s="7" t="b">
        <f>T136=N136</f>
        <v>1</v>
      </c>
      <c r="V136" s="7" t="b">
        <f>S136=W136</f>
        <v>1</v>
      </c>
      <c r="W136" s="8" t="str">
        <f>W135</f>
        <v>Restonic Hotel Motel ET Cover 78X63X10</v>
      </c>
      <c r="X136" s="7" t="s">
        <v>34</v>
      </c>
      <c r="Y136" s="7" t="s">
        <v>35</v>
      </c>
      <c r="Z136" s="7" t="s">
        <v>36</v>
      </c>
      <c r="AA136" s="7" t="s">
        <v>37</v>
      </c>
      <c r="AB136" s="13">
        <v>1</v>
      </c>
      <c r="AC136" s="7" t="s">
        <v>38</v>
      </c>
      <c r="AD136" s="7" t="s">
        <v>39</v>
      </c>
      <c r="AE136" s="6">
        <v>30</v>
      </c>
      <c r="AF136" s="7" t="s">
        <v>40</v>
      </c>
      <c r="AG136" s="40" t="s">
        <v>287</v>
      </c>
      <c r="AH136" s="8" t="s">
        <v>31886</v>
      </c>
      <c r="AI136" s="40" t="s">
        <v>48</v>
      </c>
      <c r="AJ136" s="46">
        <v>0.23100000000000001</v>
      </c>
      <c r="AK136" s="7" t="s">
        <v>44</v>
      </c>
      <c r="AL136" s="7" t="s">
        <v>27</v>
      </c>
      <c r="AM136" s="50" t="s">
        <v>45</v>
      </c>
      <c r="AN136" s="56">
        <f>AJ136</f>
        <v>0.23100000000000001</v>
      </c>
      <c r="AO136" s="55">
        <f>VLOOKUP(AG136,'RM-cost - feb-24'!B:P,15,0)</f>
        <v>113.9845</v>
      </c>
      <c r="AP136" s="55">
        <f>AO136*AN136</f>
        <v>26.330419500000001</v>
      </c>
      <c r="AQ136" s="62"/>
      <c r="AR136" s="63"/>
      <c r="AS136" s="21">
        <f>AS135</f>
        <v>177</v>
      </c>
      <c r="AT136" s="64"/>
      <c r="AU136" s="60"/>
      <c r="AV136" s="60"/>
      <c r="AW136" s="60"/>
      <c r="AX136" s="60"/>
      <c r="AY136" s="60"/>
      <c r="AZ136" s="61"/>
      <c r="BA136" s="61"/>
    </row>
    <row r="137" spans="1:53">
      <c r="A137" s="6">
        <v>4</v>
      </c>
      <c r="B137" s="19">
        <f t="shared" ref="B137:C137" si="337">B136</f>
        <v>23</v>
      </c>
      <c r="C137" s="19" t="str">
        <f t="shared" si="337"/>
        <v>ET-COVER</v>
      </c>
      <c r="D137" s="19" t="str">
        <f>MID(E137,9,2)</f>
        <v>PT</v>
      </c>
      <c r="E137" s="20" t="str">
        <f t="shared" ref="E137:M137" si="338">E136</f>
        <v>RTHTMTBNPT78X63X10</v>
      </c>
      <c r="F137" s="15" t="str">
        <f t="shared" si="338"/>
        <v>RTHTMTBNPT</v>
      </c>
      <c r="G137" s="15" t="str">
        <f t="shared" si="338"/>
        <v>78X63X10</v>
      </c>
      <c r="H137" s="15" t="str">
        <f t="shared" si="338"/>
        <v>78X63X10</v>
      </c>
      <c r="I137" s="16">
        <f t="shared" si="338"/>
        <v>3</v>
      </c>
      <c r="J137" s="16">
        <f t="shared" si="338"/>
        <v>6</v>
      </c>
      <c r="K137" s="16" t="str">
        <f t="shared" si="338"/>
        <v>78</v>
      </c>
      <c r="L137" s="16" t="str">
        <f t="shared" si="338"/>
        <v>63</v>
      </c>
      <c r="M137" s="16" t="str">
        <f t="shared" si="338"/>
        <v>10</v>
      </c>
      <c r="N137" s="11" t="str">
        <f t="shared" si="332"/>
        <v>SFG-FRBNPK-ET-CVR-78X63X10</v>
      </c>
      <c r="O137" s="7"/>
      <c r="P137" s="7">
        <f>ROUND(((((K137+L137+K137+L137)+3))*0.0254),3)</f>
        <v>7.2389999999999999</v>
      </c>
      <c r="Q137" s="7" t="b">
        <f>P137=AJ137</f>
        <v>1</v>
      </c>
      <c r="R137" s="7"/>
      <c r="S137" s="8" t="str">
        <f t="shared" si="333"/>
        <v>Restonic Hotel Motel ET Cover 78X63X10</v>
      </c>
      <c r="T137" s="8" t="str">
        <f>T136</f>
        <v>SFG-FRBNPK-ET-CVR-78X63X10</v>
      </c>
      <c r="U137" s="7" t="b">
        <f>T137=N137</f>
        <v>1</v>
      </c>
      <c r="V137" s="7" t="b">
        <f>S137=W137</f>
        <v>1</v>
      </c>
      <c r="W137" s="8" t="str">
        <f>W136</f>
        <v>Restonic Hotel Motel ET Cover 78X63X10</v>
      </c>
      <c r="X137" s="7" t="s">
        <v>34</v>
      </c>
      <c r="Y137" s="7" t="s">
        <v>35</v>
      </c>
      <c r="Z137" s="7" t="s">
        <v>36</v>
      </c>
      <c r="AA137" s="7" t="s">
        <v>37</v>
      </c>
      <c r="AB137" s="13">
        <v>1</v>
      </c>
      <c r="AC137" s="7" t="s">
        <v>38</v>
      </c>
      <c r="AD137" s="7" t="s">
        <v>39</v>
      </c>
      <c r="AE137" s="6">
        <v>40</v>
      </c>
      <c r="AF137" s="7" t="s">
        <v>40</v>
      </c>
      <c r="AG137" s="8" t="s">
        <v>18728</v>
      </c>
      <c r="AH137" s="8" t="s">
        <v>31845</v>
      </c>
      <c r="AI137" s="8" t="s">
        <v>43</v>
      </c>
      <c r="AJ137" s="17">
        <f>P137</f>
        <v>7.2389999999999999</v>
      </c>
      <c r="AK137" s="7" t="s">
        <v>39</v>
      </c>
      <c r="AL137" s="7" t="s">
        <v>27</v>
      </c>
      <c r="AM137" s="50" t="s">
        <v>45</v>
      </c>
      <c r="AN137" s="56">
        <f>AJ137</f>
        <v>7.2389999999999999</v>
      </c>
      <c r="AO137" s="55">
        <f>VLOOKUP(AG137,'SFG-rate rm - feb-24'!A:B,2,0)</f>
        <v>19.605380269999998</v>
      </c>
      <c r="AP137" s="55">
        <f>AO137*AN137</f>
        <v>141.92334777452999</v>
      </c>
      <c r="AQ137" s="62"/>
      <c r="AR137" s="63"/>
      <c r="AS137" s="21">
        <f>AS136</f>
        <v>177</v>
      </c>
      <c r="AT137" s="64"/>
      <c r="AU137" s="60"/>
      <c r="AV137" s="60"/>
      <c r="AW137" s="60"/>
      <c r="AX137" s="60"/>
      <c r="AY137" s="60"/>
      <c r="AZ137" s="61"/>
      <c r="BA137" s="61"/>
    </row>
    <row r="138" spans="1:53">
      <c r="A138" s="6">
        <v>5</v>
      </c>
      <c r="B138" s="19">
        <f t="shared" ref="B138:C138" si="339">B137</f>
        <v>23</v>
      </c>
      <c r="C138" s="19" t="str">
        <f t="shared" si="339"/>
        <v>ET-COVER</v>
      </c>
      <c r="D138" s="19" t="str">
        <f>MID(E138,9,2)</f>
        <v>PT</v>
      </c>
      <c r="E138" s="20" t="str">
        <f t="shared" ref="E138:M138" si="340">E137</f>
        <v>RTHTMTBNPT78X63X10</v>
      </c>
      <c r="F138" s="15" t="str">
        <f t="shared" si="340"/>
        <v>RTHTMTBNPT</v>
      </c>
      <c r="G138" s="15" t="str">
        <f t="shared" si="340"/>
        <v>78X63X10</v>
      </c>
      <c r="H138" s="15" t="str">
        <f t="shared" si="340"/>
        <v>78X63X10</v>
      </c>
      <c r="I138" s="16">
        <f t="shared" si="340"/>
        <v>3</v>
      </c>
      <c r="J138" s="16">
        <f t="shared" si="340"/>
        <v>6</v>
      </c>
      <c r="K138" s="16" t="str">
        <f t="shared" si="340"/>
        <v>78</v>
      </c>
      <c r="L138" s="16" t="str">
        <f t="shared" si="340"/>
        <v>63</v>
      </c>
      <c r="M138" s="16" t="str">
        <f t="shared" si="340"/>
        <v>10</v>
      </c>
      <c r="N138" s="11" t="str">
        <f t="shared" si="332"/>
        <v>SFG-FRBNPK-ET-CVR-78X63X10</v>
      </c>
      <c r="O138" s="7"/>
      <c r="P138" s="7">
        <v>10</v>
      </c>
      <c r="Q138" s="7" t="b">
        <f>P138=AJ138</f>
        <v>1</v>
      </c>
      <c r="R138" s="7"/>
      <c r="S138" s="8" t="str">
        <f t="shared" si="333"/>
        <v>Restonic Hotel Motel ET Cover 78X63X10</v>
      </c>
      <c r="T138" s="8" t="str">
        <f>T137</f>
        <v>SFG-FRBNPK-ET-CVR-78X63X10</v>
      </c>
      <c r="U138" s="7" t="b">
        <f>T138=N138</f>
        <v>1</v>
      </c>
      <c r="V138" s="7" t="b">
        <f>S138=W138</f>
        <v>1</v>
      </c>
      <c r="W138" s="8" t="str">
        <f>W137</f>
        <v>Restonic Hotel Motel ET Cover 78X63X10</v>
      </c>
      <c r="X138" s="7" t="s">
        <v>34</v>
      </c>
      <c r="Y138" s="7" t="s">
        <v>35</v>
      </c>
      <c r="Z138" s="7" t="s">
        <v>36</v>
      </c>
      <c r="AA138" s="7" t="s">
        <v>37</v>
      </c>
      <c r="AB138" s="13">
        <v>1</v>
      </c>
      <c r="AC138" s="7" t="s">
        <v>38</v>
      </c>
      <c r="AD138" s="7" t="s">
        <v>39</v>
      </c>
      <c r="AE138" s="6">
        <v>50</v>
      </c>
      <c r="AF138" s="7" t="s">
        <v>40</v>
      </c>
      <c r="AG138" s="8" t="s">
        <v>744</v>
      </c>
      <c r="AH138" s="8" t="s">
        <v>745</v>
      </c>
      <c r="AI138" s="8" t="s">
        <v>43</v>
      </c>
      <c r="AJ138" s="17">
        <f>P138</f>
        <v>10</v>
      </c>
      <c r="AK138" s="7" t="s">
        <v>44</v>
      </c>
      <c r="AL138" s="7" t="s">
        <v>27</v>
      </c>
      <c r="AM138" s="50" t="s">
        <v>45</v>
      </c>
      <c r="AN138" s="54">
        <f>AJ138/5000</f>
        <v>2E-3</v>
      </c>
      <c r="AO138" s="55">
        <f>VLOOKUP(AG138,'RM-cost - feb-24'!B:P,15,0)</f>
        <v>58</v>
      </c>
      <c r="AP138" s="55">
        <f>AO138*AN138</f>
        <v>0.11600000000000001</v>
      </c>
      <c r="AQ138" s="62"/>
      <c r="AR138" s="63"/>
      <c r="AS138" s="21">
        <f>AS137</f>
        <v>177</v>
      </c>
      <c r="AT138" s="64"/>
      <c r="AU138" s="60"/>
      <c r="AV138" s="60"/>
      <c r="AW138" s="60"/>
      <c r="AX138" s="60"/>
      <c r="AY138" s="60"/>
      <c r="AZ138" s="61"/>
      <c r="BA138" s="61"/>
    </row>
    <row r="140" spans="1:53">
      <c r="A140" s="6">
        <v>1</v>
      </c>
      <c r="B140" s="19">
        <v>24</v>
      </c>
      <c r="C140" s="19" t="s">
        <v>31528</v>
      </c>
      <c r="D140" s="19" t="str">
        <f>MID(E140,9,2)</f>
        <v>PT</v>
      </c>
      <c r="E140" s="48" t="s">
        <v>31869</v>
      </c>
      <c r="F140" s="9" t="str">
        <f>LEFT(E140,MIN(FIND({0,1,2,3,4,5,6,7,8,9},E140&amp;"0123456789"))-1)</f>
        <v>RTHTMTBNPT</v>
      </c>
      <c r="G140" s="9" t="str">
        <f>SUBSTITUTE(E140,F140,"")</f>
        <v>78X69X10</v>
      </c>
      <c r="H140" s="9" t="str">
        <f>IFERROR(LEFT(G140,FIND("-",G140)-1),G140)</f>
        <v>78X69X10</v>
      </c>
      <c r="I140" s="10">
        <f>SEARCH("X",H140)</f>
        <v>3</v>
      </c>
      <c r="J140" s="10">
        <f>SEARCH("X",H140,I140+1)</f>
        <v>6</v>
      </c>
      <c r="K140" s="10" t="str">
        <f>LEFT(G140,SEARCH("x",G140)-1)</f>
        <v>78</v>
      </c>
      <c r="L140" s="10" t="str">
        <f>MID(H140,I140+1,J140-I140-1)</f>
        <v>69</v>
      </c>
      <c r="M140" s="10" t="str">
        <f>MID(H140,J140+1,20)</f>
        <v>10</v>
      </c>
      <c r="N140" s="11" t="str">
        <f>"SFG-FRBNPK-ET-CVR-"&amp;K140&amp;"X"&amp;L140&amp;"X"&amp;M140</f>
        <v>SFG-FRBNPK-ET-CVR-78X69X10</v>
      </c>
      <c r="O140" s="7"/>
      <c r="P140" s="12">
        <f>ROUND(((((K140+L140+K140+L140)+3)*0.0254)*5.3196),3)</f>
        <v>40.130000000000003</v>
      </c>
      <c r="Q140" s="7">
        <v>0</v>
      </c>
      <c r="R140" s="12">
        <f>P140+Q140</f>
        <v>40.130000000000003</v>
      </c>
      <c r="S140" s="8" t="str">
        <f>"Restonic Hotel Motel ET Cover "&amp;K140&amp;"X"&amp;L140&amp;"X"&amp;M140</f>
        <v>Restonic Hotel Motel ET Cover 78X69X10</v>
      </c>
      <c r="T140" s="8" t="str">
        <f>N140</f>
        <v>SFG-FRBNPK-ET-CVR-78X69X10</v>
      </c>
      <c r="U140" s="7" t="b">
        <f>T140=N140</f>
        <v>1</v>
      </c>
      <c r="V140" s="7" t="b">
        <f>S140=W140</f>
        <v>1</v>
      </c>
      <c r="W140" s="8" t="str">
        <f>S140</f>
        <v>Restonic Hotel Motel ET Cover 78X69X10</v>
      </c>
      <c r="X140" s="7" t="s">
        <v>34</v>
      </c>
      <c r="Y140" s="7" t="s">
        <v>35</v>
      </c>
      <c r="Z140" s="7" t="s">
        <v>36</v>
      </c>
      <c r="AA140" s="7" t="s">
        <v>37</v>
      </c>
      <c r="AB140" s="13">
        <v>1</v>
      </c>
      <c r="AC140" s="7" t="s">
        <v>38</v>
      </c>
      <c r="AD140" s="7" t="s">
        <v>39</v>
      </c>
      <c r="AE140" s="6">
        <v>10</v>
      </c>
      <c r="AF140" s="7" t="s">
        <v>40</v>
      </c>
      <c r="AG140" s="8" t="s">
        <v>41</v>
      </c>
      <c r="AH140" s="8" t="s">
        <v>42</v>
      </c>
      <c r="AI140" s="8" t="s">
        <v>43</v>
      </c>
      <c r="AJ140" s="13">
        <f>R140</f>
        <v>40.130000000000003</v>
      </c>
      <c r="AK140" s="7" t="s">
        <v>44</v>
      </c>
      <c r="AL140" s="7" t="s">
        <v>27</v>
      </c>
      <c r="AM140" s="50" t="s">
        <v>45</v>
      </c>
      <c r="AN140" s="54">
        <f>AJ140/10000</f>
        <v>4.0130000000000001E-3</v>
      </c>
      <c r="AO140" s="55">
        <f>VLOOKUP(AG140,'RM-cost - feb-24'!B:P,15,0)</f>
        <v>231.14230000000001</v>
      </c>
      <c r="AP140" s="55">
        <f>AO140*AN140</f>
        <v>0.92757404990000003</v>
      </c>
      <c r="AQ140" s="62">
        <f>SUM(AP140:AP144)</f>
        <v>186.31878980677999</v>
      </c>
      <c r="AR140" s="62">
        <f>ROUND(AQ140,0)</f>
        <v>186</v>
      </c>
      <c r="AS140" s="21">
        <f>AR140</f>
        <v>186</v>
      </c>
      <c r="AT140" s="64">
        <f>+AS140+AY140</f>
        <v>209.017314</v>
      </c>
      <c r="AU140" s="60">
        <f t="shared" ref="AU140" si="341">+SUM(((AS140*3%*18%)))</f>
        <v>1.0044</v>
      </c>
      <c r="AV140" s="60">
        <f t="shared" ref="AV140" si="342">+SUM(((AS140*14.33%*53%)))</f>
        <v>14.126514</v>
      </c>
      <c r="AW140" s="60">
        <f t="shared" ref="AW140" si="343">+SUM(((AS140*5.92%*53%)))</f>
        <v>5.8359360000000002</v>
      </c>
      <c r="AX140" s="60">
        <f t="shared" ref="AX140" si="344">+SUM(((AS140*2.08%*53%)))</f>
        <v>2.0504639999999998</v>
      </c>
      <c r="AY140" s="60">
        <f>SUM(AU140:AX144)</f>
        <v>23.017313999999999</v>
      </c>
      <c r="AZ140" s="61">
        <f>ROUNDUP(AT140,0)</f>
        <v>210</v>
      </c>
      <c r="BA140" s="61">
        <f>AZ140</f>
        <v>210</v>
      </c>
    </row>
    <row r="141" spans="1:53">
      <c r="A141" s="6">
        <v>2</v>
      </c>
      <c r="B141" s="19">
        <f t="shared" ref="B141:C141" si="345">B140</f>
        <v>24</v>
      </c>
      <c r="C141" s="19" t="str">
        <f t="shared" si="345"/>
        <v>ET-COVER</v>
      </c>
      <c r="D141" s="19" t="str">
        <f>MID(E141,9,2)</f>
        <v>PT</v>
      </c>
      <c r="E141" s="20" t="str">
        <f t="shared" ref="E141:M141" si="346">E140</f>
        <v>RTHTMTBNPT78X69X10</v>
      </c>
      <c r="F141" s="15" t="str">
        <f t="shared" si="346"/>
        <v>RTHTMTBNPT</v>
      </c>
      <c r="G141" s="15" t="str">
        <f t="shared" si="346"/>
        <v>78X69X10</v>
      </c>
      <c r="H141" s="15" t="str">
        <f t="shared" si="346"/>
        <v>78X69X10</v>
      </c>
      <c r="I141" s="16">
        <f t="shared" si="346"/>
        <v>3</v>
      </c>
      <c r="J141" s="16">
        <f t="shared" si="346"/>
        <v>6</v>
      </c>
      <c r="K141" s="16" t="str">
        <f t="shared" si="346"/>
        <v>78</v>
      </c>
      <c r="L141" s="16" t="str">
        <f t="shared" si="346"/>
        <v>69</v>
      </c>
      <c r="M141" s="16" t="str">
        <f t="shared" si="346"/>
        <v>10</v>
      </c>
      <c r="N141" s="11" t="str">
        <f t="shared" ref="N141:N144" si="347">"SFG-FRBNPK-ET-CVR-"&amp;K141&amp;"X"&amp;L141&amp;"X"&amp;M141</f>
        <v>SFG-FRBNPK-ET-CVR-78X69X10</v>
      </c>
      <c r="O141" s="12">
        <f>K141*L141/144</f>
        <v>37.375</v>
      </c>
      <c r="P141" s="12">
        <f>ROUNDUP((((K141*L141/144)*0.003)),3)</f>
        <v>0.113</v>
      </c>
      <c r="Q141" s="7"/>
      <c r="R141" s="7"/>
      <c r="S141" s="8" t="str">
        <f t="shared" ref="S141:S144" si="348">"Restonic Hotel Motel ET Cover "&amp;K141&amp;"X"&amp;L141&amp;"X"&amp;M141</f>
        <v>Restonic Hotel Motel ET Cover 78X69X10</v>
      </c>
      <c r="T141" s="8" t="str">
        <f>T140</f>
        <v>SFG-FRBNPK-ET-CVR-78X69X10</v>
      </c>
      <c r="U141" s="7" t="b">
        <f>T141=N141</f>
        <v>1</v>
      </c>
      <c r="V141" s="7" t="b">
        <f t="shared" ref="V141" si="349">S141=W141</f>
        <v>1</v>
      </c>
      <c r="W141" s="8" t="str">
        <f>W140</f>
        <v>Restonic Hotel Motel ET Cover 78X69X10</v>
      </c>
      <c r="X141" s="7" t="s">
        <v>34</v>
      </c>
      <c r="Y141" s="7" t="s">
        <v>35</v>
      </c>
      <c r="Z141" s="7" t="s">
        <v>36</v>
      </c>
      <c r="AA141" s="7" t="s">
        <v>37</v>
      </c>
      <c r="AB141" s="13">
        <v>1</v>
      </c>
      <c r="AC141" s="7" t="s">
        <v>38</v>
      </c>
      <c r="AD141" s="7" t="s">
        <v>39</v>
      </c>
      <c r="AE141" s="6">
        <v>20</v>
      </c>
      <c r="AF141" s="7" t="s">
        <v>40</v>
      </c>
      <c r="AG141" s="40" t="s">
        <v>650</v>
      </c>
      <c r="AH141" s="8" t="s">
        <v>31844</v>
      </c>
      <c r="AI141" s="40" t="s">
        <v>48</v>
      </c>
      <c r="AJ141" s="43">
        <v>7.3999999999999996E-2</v>
      </c>
      <c r="AK141" s="7" t="s">
        <v>44</v>
      </c>
      <c r="AL141" s="7" t="s">
        <v>27</v>
      </c>
      <c r="AM141" s="50" t="s">
        <v>45</v>
      </c>
      <c r="AN141" s="56">
        <f>AJ141</f>
        <v>7.3999999999999996E-2</v>
      </c>
      <c r="AO141" s="55">
        <f>VLOOKUP(AG141,'RM-cost - feb-24'!B:P,15,0)</f>
        <v>113.786</v>
      </c>
      <c r="AP141" s="55">
        <f>AO141*AN141</f>
        <v>8.4201639999999998</v>
      </c>
      <c r="AQ141" s="62"/>
      <c r="AR141" s="63"/>
      <c r="AS141" s="21">
        <f>AS140</f>
        <v>186</v>
      </c>
      <c r="AT141" s="64"/>
      <c r="AU141" s="60"/>
      <c r="AV141" s="60"/>
      <c r="AW141" s="60"/>
      <c r="AX141" s="60"/>
      <c r="AY141" s="60"/>
      <c r="AZ141" s="61"/>
      <c r="BA141" s="61"/>
    </row>
    <row r="142" spans="1:53">
      <c r="A142" s="6">
        <v>3</v>
      </c>
      <c r="B142" s="19">
        <f t="shared" ref="B142:C142" si="350">B141</f>
        <v>24</v>
      </c>
      <c r="C142" s="19" t="str">
        <f t="shared" si="350"/>
        <v>ET-COVER</v>
      </c>
      <c r="D142" s="19" t="str">
        <f>MID(E142,9,2)</f>
        <v>PT</v>
      </c>
      <c r="E142" s="20" t="str">
        <f t="shared" ref="E142:M142" si="351">E141</f>
        <v>RTHTMTBNPT78X69X10</v>
      </c>
      <c r="F142" s="15" t="str">
        <f t="shared" si="351"/>
        <v>RTHTMTBNPT</v>
      </c>
      <c r="G142" s="15" t="str">
        <f t="shared" si="351"/>
        <v>78X69X10</v>
      </c>
      <c r="H142" s="15" t="str">
        <f t="shared" si="351"/>
        <v>78X69X10</v>
      </c>
      <c r="I142" s="16">
        <f t="shared" si="351"/>
        <v>3</v>
      </c>
      <c r="J142" s="16">
        <f t="shared" si="351"/>
        <v>6</v>
      </c>
      <c r="K142" s="16" t="str">
        <f t="shared" si="351"/>
        <v>78</v>
      </c>
      <c r="L142" s="16" t="str">
        <f t="shared" si="351"/>
        <v>69</v>
      </c>
      <c r="M142" s="16" t="str">
        <f t="shared" si="351"/>
        <v>10</v>
      </c>
      <c r="N142" s="11" t="str">
        <f t="shared" si="347"/>
        <v>SFG-FRBNPK-ET-CVR-78X69X10</v>
      </c>
      <c r="O142" s="7"/>
      <c r="P142" s="12">
        <f>ROUNDUP((((K142*L142/144)*0.00692)),3)</f>
        <v>0.25900000000000001</v>
      </c>
      <c r="Q142" s="7" t="b">
        <f>P142=AJ142</f>
        <v>0</v>
      </c>
      <c r="R142" s="7"/>
      <c r="S142" s="8" t="str">
        <f t="shared" si="348"/>
        <v>Restonic Hotel Motel ET Cover 78X69X10</v>
      </c>
      <c r="T142" s="8" t="str">
        <f>T141</f>
        <v>SFG-FRBNPK-ET-CVR-78X69X10</v>
      </c>
      <c r="U142" s="7" t="b">
        <f>T142=N142</f>
        <v>1</v>
      </c>
      <c r="V142" s="7" t="b">
        <f>S142=W142</f>
        <v>1</v>
      </c>
      <c r="W142" s="8" t="str">
        <f>W141</f>
        <v>Restonic Hotel Motel ET Cover 78X69X10</v>
      </c>
      <c r="X142" s="7" t="s">
        <v>34</v>
      </c>
      <c r="Y142" s="7" t="s">
        <v>35</v>
      </c>
      <c r="Z142" s="7" t="s">
        <v>36</v>
      </c>
      <c r="AA142" s="7" t="s">
        <v>37</v>
      </c>
      <c r="AB142" s="13">
        <v>1</v>
      </c>
      <c r="AC142" s="7" t="s">
        <v>38</v>
      </c>
      <c r="AD142" s="7" t="s">
        <v>39</v>
      </c>
      <c r="AE142" s="6">
        <v>30</v>
      </c>
      <c r="AF142" s="7" t="s">
        <v>40</v>
      </c>
      <c r="AG142" s="40" t="s">
        <v>287</v>
      </c>
      <c r="AH142" s="8" t="s">
        <v>31886</v>
      </c>
      <c r="AI142" s="40" t="s">
        <v>48</v>
      </c>
      <c r="AJ142" s="46">
        <v>0.254</v>
      </c>
      <c r="AK142" s="7" t="s">
        <v>44</v>
      </c>
      <c r="AL142" s="7" t="s">
        <v>27</v>
      </c>
      <c r="AM142" s="50" t="s">
        <v>45</v>
      </c>
      <c r="AN142" s="56">
        <f>AJ142</f>
        <v>0.254</v>
      </c>
      <c r="AO142" s="55">
        <f>VLOOKUP(AG142,'RM-cost - feb-24'!B:P,15,0)</f>
        <v>113.9845</v>
      </c>
      <c r="AP142" s="55">
        <f>AO142*AN142</f>
        <v>28.952062999999999</v>
      </c>
      <c r="AQ142" s="62"/>
      <c r="AR142" s="63"/>
      <c r="AS142" s="21">
        <f>AS141</f>
        <v>186</v>
      </c>
      <c r="AT142" s="64"/>
      <c r="AU142" s="60"/>
      <c r="AV142" s="60"/>
      <c r="AW142" s="60"/>
      <c r="AX142" s="60"/>
      <c r="AY142" s="60"/>
      <c r="AZ142" s="61"/>
      <c r="BA142" s="61"/>
    </row>
    <row r="143" spans="1:53">
      <c r="A143" s="6">
        <v>4</v>
      </c>
      <c r="B143" s="19">
        <f t="shared" ref="B143:C143" si="352">B142</f>
        <v>24</v>
      </c>
      <c r="C143" s="19" t="str">
        <f t="shared" si="352"/>
        <v>ET-COVER</v>
      </c>
      <c r="D143" s="19" t="str">
        <f>MID(E143,9,2)</f>
        <v>PT</v>
      </c>
      <c r="E143" s="20" t="str">
        <f t="shared" ref="E143:M143" si="353">E142</f>
        <v>RTHTMTBNPT78X69X10</v>
      </c>
      <c r="F143" s="15" t="str">
        <f t="shared" si="353"/>
        <v>RTHTMTBNPT</v>
      </c>
      <c r="G143" s="15" t="str">
        <f t="shared" si="353"/>
        <v>78X69X10</v>
      </c>
      <c r="H143" s="15" t="str">
        <f t="shared" si="353"/>
        <v>78X69X10</v>
      </c>
      <c r="I143" s="16">
        <f t="shared" si="353"/>
        <v>3</v>
      </c>
      <c r="J143" s="16">
        <f t="shared" si="353"/>
        <v>6</v>
      </c>
      <c r="K143" s="16" t="str">
        <f t="shared" si="353"/>
        <v>78</v>
      </c>
      <c r="L143" s="16" t="str">
        <f t="shared" si="353"/>
        <v>69</v>
      </c>
      <c r="M143" s="16" t="str">
        <f t="shared" si="353"/>
        <v>10</v>
      </c>
      <c r="N143" s="11" t="str">
        <f t="shared" si="347"/>
        <v>SFG-FRBNPK-ET-CVR-78X69X10</v>
      </c>
      <c r="O143" s="7"/>
      <c r="P143" s="7">
        <f>ROUND(((((K143+L143+K143+L143)+3))*0.0254),3)</f>
        <v>7.5439999999999996</v>
      </c>
      <c r="Q143" s="7" t="b">
        <f>P143=AJ143</f>
        <v>1</v>
      </c>
      <c r="R143" s="7"/>
      <c r="S143" s="8" t="str">
        <f t="shared" si="348"/>
        <v>Restonic Hotel Motel ET Cover 78X69X10</v>
      </c>
      <c r="T143" s="8" t="str">
        <f>T142</f>
        <v>SFG-FRBNPK-ET-CVR-78X69X10</v>
      </c>
      <c r="U143" s="7" t="b">
        <f>T143=N143</f>
        <v>1</v>
      </c>
      <c r="V143" s="7" t="b">
        <f>S143=W143</f>
        <v>1</v>
      </c>
      <c r="W143" s="8" t="str">
        <f>W142</f>
        <v>Restonic Hotel Motel ET Cover 78X69X10</v>
      </c>
      <c r="X143" s="7" t="s">
        <v>34</v>
      </c>
      <c r="Y143" s="7" t="s">
        <v>35</v>
      </c>
      <c r="Z143" s="7" t="s">
        <v>36</v>
      </c>
      <c r="AA143" s="7" t="s">
        <v>37</v>
      </c>
      <c r="AB143" s="13">
        <v>1</v>
      </c>
      <c r="AC143" s="7" t="s">
        <v>38</v>
      </c>
      <c r="AD143" s="7" t="s">
        <v>39</v>
      </c>
      <c r="AE143" s="6">
        <v>40</v>
      </c>
      <c r="AF143" s="7" t="s">
        <v>40</v>
      </c>
      <c r="AG143" s="8" t="s">
        <v>18728</v>
      </c>
      <c r="AH143" s="8" t="s">
        <v>31845</v>
      </c>
      <c r="AI143" s="8" t="s">
        <v>43</v>
      </c>
      <c r="AJ143" s="17">
        <f>P143</f>
        <v>7.5439999999999996</v>
      </c>
      <c r="AK143" s="7" t="s">
        <v>39</v>
      </c>
      <c r="AL143" s="7" t="s">
        <v>27</v>
      </c>
      <c r="AM143" s="50" t="s">
        <v>45</v>
      </c>
      <c r="AN143" s="56">
        <f>AJ143</f>
        <v>7.5439999999999996</v>
      </c>
      <c r="AO143" s="55">
        <f>VLOOKUP(AG143,'SFG-rate rm - feb-24'!A:B,2,0)</f>
        <v>19.605380269999998</v>
      </c>
      <c r="AP143" s="55">
        <f>AO143*AN143</f>
        <v>147.90298875687998</v>
      </c>
      <c r="AQ143" s="62"/>
      <c r="AR143" s="63"/>
      <c r="AS143" s="21">
        <f>AS142</f>
        <v>186</v>
      </c>
      <c r="AT143" s="64"/>
      <c r="AU143" s="60"/>
      <c r="AV143" s="60"/>
      <c r="AW143" s="60"/>
      <c r="AX143" s="60"/>
      <c r="AY143" s="60"/>
      <c r="AZ143" s="61"/>
      <c r="BA143" s="61"/>
    </row>
    <row r="144" spans="1:53">
      <c r="A144" s="6">
        <v>5</v>
      </c>
      <c r="B144" s="19">
        <f t="shared" ref="B144:C144" si="354">B143</f>
        <v>24</v>
      </c>
      <c r="C144" s="19" t="str">
        <f t="shared" si="354"/>
        <v>ET-COVER</v>
      </c>
      <c r="D144" s="19" t="str">
        <f>MID(E144,9,2)</f>
        <v>PT</v>
      </c>
      <c r="E144" s="20" t="str">
        <f t="shared" ref="E144:M144" si="355">E143</f>
        <v>RTHTMTBNPT78X69X10</v>
      </c>
      <c r="F144" s="15" t="str">
        <f t="shared" si="355"/>
        <v>RTHTMTBNPT</v>
      </c>
      <c r="G144" s="15" t="str">
        <f t="shared" si="355"/>
        <v>78X69X10</v>
      </c>
      <c r="H144" s="15" t="str">
        <f t="shared" si="355"/>
        <v>78X69X10</v>
      </c>
      <c r="I144" s="16">
        <f t="shared" si="355"/>
        <v>3</v>
      </c>
      <c r="J144" s="16">
        <f t="shared" si="355"/>
        <v>6</v>
      </c>
      <c r="K144" s="16" t="str">
        <f t="shared" si="355"/>
        <v>78</v>
      </c>
      <c r="L144" s="16" t="str">
        <f t="shared" si="355"/>
        <v>69</v>
      </c>
      <c r="M144" s="16" t="str">
        <f t="shared" si="355"/>
        <v>10</v>
      </c>
      <c r="N144" s="11" t="str">
        <f t="shared" si="347"/>
        <v>SFG-FRBNPK-ET-CVR-78X69X10</v>
      </c>
      <c r="O144" s="7"/>
      <c r="P144" s="7">
        <v>10</v>
      </c>
      <c r="Q144" s="7" t="b">
        <f>P144=AJ144</f>
        <v>1</v>
      </c>
      <c r="R144" s="7"/>
      <c r="S144" s="8" t="str">
        <f t="shared" si="348"/>
        <v>Restonic Hotel Motel ET Cover 78X69X10</v>
      </c>
      <c r="T144" s="8" t="str">
        <f>T143</f>
        <v>SFG-FRBNPK-ET-CVR-78X69X10</v>
      </c>
      <c r="U144" s="7" t="b">
        <f>T144=N144</f>
        <v>1</v>
      </c>
      <c r="V144" s="7" t="b">
        <f>S144=W144</f>
        <v>1</v>
      </c>
      <c r="W144" s="8" t="str">
        <f>W143</f>
        <v>Restonic Hotel Motel ET Cover 78X69X10</v>
      </c>
      <c r="X144" s="7" t="s">
        <v>34</v>
      </c>
      <c r="Y144" s="7" t="s">
        <v>35</v>
      </c>
      <c r="Z144" s="7" t="s">
        <v>36</v>
      </c>
      <c r="AA144" s="7" t="s">
        <v>37</v>
      </c>
      <c r="AB144" s="13">
        <v>1</v>
      </c>
      <c r="AC144" s="7" t="s">
        <v>38</v>
      </c>
      <c r="AD144" s="7" t="s">
        <v>39</v>
      </c>
      <c r="AE144" s="6">
        <v>50</v>
      </c>
      <c r="AF144" s="7" t="s">
        <v>40</v>
      </c>
      <c r="AG144" s="8" t="s">
        <v>744</v>
      </c>
      <c r="AH144" s="8" t="s">
        <v>745</v>
      </c>
      <c r="AI144" s="8" t="s">
        <v>43</v>
      </c>
      <c r="AJ144" s="17">
        <f>P144</f>
        <v>10</v>
      </c>
      <c r="AK144" s="7" t="s">
        <v>44</v>
      </c>
      <c r="AL144" s="7" t="s">
        <v>27</v>
      </c>
      <c r="AM144" s="50" t="s">
        <v>45</v>
      </c>
      <c r="AN144" s="54">
        <f>AJ144/5000</f>
        <v>2E-3</v>
      </c>
      <c r="AO144" s="55">
        <f>VLOOKUP(AG144,'RM-cost - feb-24'!B:P,15,0)</f>
        <v>58</v>
      </c>
      <c r="AP144" s="55">
        <f>AO144*AN144</f>
        <v>0.11600000000000001</v>
      </c>
      <c r="AQ144" s="62"/>
      <c r="AR144" s="63"/>
      <c r="AS144" s="21">
        <f>AS143</f>
        <v>186</v>
      </c>
      <c r="AT144" s="64"/>
      <c r="AU144" s="60"/>
      <c r="AV144" s="60"/>
      <c r="AW144" s="60"/>
      <c r="AX144" s="60"/>
      <c r="AY144" s="60"/>
      <c r="AZ144" s="61"/>
      <c r="BA144" s="61"/>
    </row>
    <row r="146" spans="1:53">
      <c r="A146" s="6">
        <v>1</v>
      </c>
      <c r="B146" s="19">
        <v>25</v>
      </c>
      <c r="C146" s="19" t="s">
        <v>31528</v>
      </c>
      <c r="D146" s="19" t="str">
        <f>MID(E146,9,2)</f>
        <v>PT</v>
      </c>
      <c r="E146" s="48" t="s">
        <v>31870</v>
      </c>
      <c r="F146" s="9" t="str">
        <f>LEFT(E146,MIN(FIND({0,1,2,3,4,5,6,7,8,9},E146&amp;"0123456789"))-1)</f>
        <v>RTHTMTBNPT</v>
      </c>
      <c r="G146" s="9" t="str">
        <f>SUBSTITUTE(E146,F146,"")</f>
        <v>80X33X10</v>
      </c>
      <c r="H146" s="9" t="str">
        <f>IFERROR(LEFT(G146,FIND("-",G146)-1),G146)</f>
        <v>80X33X10</v>
      </c>
      <c r="I146" s="10">
        <f>SEARCH("X",H146)</f>
        <v>3</v>
      </c>
      <c r="J146" s="10">
        <f>SEARCH("X",H146,I146+1)</f>
        <v>6</v>
      </c>
      <c r="K146" s="10" t="str">
        <f>LEFT(G146,SEARCH("x",G146)-1)</f>
        <v>80</v>
      </c>
      <c r="L146" s="10" t="str">
        <f>MID(H146,I146+1,J146-I146-1)</f>
        <v>33</v>
      </c>
      <c r="M146" s="10" t="str">
        <f>MID(H146,J146+1,20)</f>
        <v>10</v>
      </c>
      <c r="N146" s="11" t="str">
        <f>"SFG-FRBNPK-ET-CVR-"&amp;K146&amp;"X"&amp;L146&amp;"X"&amp;M146</f>
        <v>SFG-FRBNPK-ET-CVR-80X33X10</v>
      </c>
      <c r="O146" s="7"/>
      <c r="P146" s="12">
        <f>ROUND(((((K146+L146+K146+L146)+3)*0.0254)*5.3196),3)</f>
        <v>30.942</v>
      </c>
      <c r="Q146" s="7">
        <v>0</v>
      </c>
      <c r="R146" s="12">
        <f>P146+Q146</f>
        <v>30.942</v>
      </c>
      <c r="S146" s="8" t="str">
        <f>"Restonic Hotel Motel ET Cover "&amp;K146&amp;"X"&amp;L146&amp;"X"&amp;M146</f>
        <v>Restonic Hotel Motel ET Cover 80X33X10</v>
      </c>
      <c r="T146" s="8" t="str">
        <f>N146</f>
        <v>SFG-FRBNPK-ET-CVR-80X33X10</v>
      </c>
      <c r="U146" s="7" t="b">
        <f>T146=N146</f>
        <v>1</v>
      </c>
      <c r="V146" s="7" t="b">
        <f>S146=W146</f>
        <v>1</v>
      </c>
      <c r="W146" s="8" t="str">
        <f>S146</f>
        <v>Restonic Hotel Motel ET Cover 80X33X10</v>
      </c>
      <c r="X146" s="7" t="s">
        <v>34</v>
      </c>
      <c r="Y146" s="7" t="s">
        <v>35</v>
      </c>
      <c r="Z146" s="7" t="s">
        <v>36</v>
      </c>
      <c r="AA146" s="7" t="s">
        <v>37</v>
      </c>
      <c r="AB146" s="13">
        <v>1</v>
      </c>
      <c r="AC146" s="7" t="s">
        <v>38</v>
      </c>
      <c r="AD146" s="7" t="s">
        <v>39</v>
      </c>
      <c r="AE146" s="6">
        <v>10</v>
      </c>
      <c r="AF146" s="7" t="s">
        <v>40</v>
      </c>
      <c r="AG146" s="8" t="s">
        <v>41</v>
      </c>
      <c r="AH146" s="8" t="s">
        <v>42</v>
      </c>
      <c r="AI146" s="8" t="s">
        <v>43</v>
      </c>
      <c r="AJ146" s="13">
        <f>R146</f>
        <v>30.942</v>
      </c>
      <c r="AK146" s="7" t="s">
        <v>44</v>
      </c>
      <c r="AL146" s="7" t="s">
        <v>27</v>
      </c>
      <c r="AM146" s="50" t="s">
        <v>45</v>
      </c>
      <c r="AN146" s="54">
        <f>AJ146/10000</f>
        <v>3.0942000000000001E-3</v>
      </c>
      <c r="AO146" s="55">
        <f>VLOOKUP(AG146,'RM-cost - feb-24'!B:P,15,0)</f>
        <v>231.14230000000001</v>
      </c>
      <c r="AP146" s="55">
        <f>AO146*AN146</f>
        <v>0.71520050466000007</v>
      </c>
      <c r="AQ146" s="62">
        <f>SUM(AP146:AP150)</f>
        <v>137.77546603524999</v>
      </c>
      <c r="AR146" s="62">
        <f>ROUND(AQ146,0)</f>
        <v>138</v>
      </c>
      <c r="AS146" s="21">
        <f>AR146</f>
        <v>138</v>
      </c>
      <c r="AT146" s="64">
        <f>+AS146+AY146</f>
        <v>155.07736199999999</v>
      </c>
      <c r="AU146" s="60">
        <f t="shared" ref="AU146" si="356">+SUM(((AS146*3%*18%)))</f>
        <v>0.74519999999999986</v>
      </c>
      <c r="AV146" s="60">
        <f t="shared" ref="AV146" si="357">+SUM(((AS146*14.33%*53%)))</f>
        <v>10.480962000000002</v>
      </c>
      <c r="AW146" s="60">
        <f t="shared" ref="AW146" si="358">+SUM(((AS146*5.92%*53%)))</f>
        <v>4.3298880000000004</v>
      </c>
      <c r="AX146" s="60">
        <f t="shared" ref="AX146" si="359">+SUM(((AS146*2.08%*53%)))</f>
        <v>1.5213120000000002</v>
      </c>
      <c r="AY146" s="60">
        <f>SUM(AU146:AX150)</f>
        <v>17.077362000000004</v>
      </c>
      <c r="AZ146" s="61">
        <f>ROUNDUP(AT146,0)</f>
        <v>156</v>
      </c>
      <c r="BA146" s="61">
        <f>AZ146</f>
        <v>156</v>
      </c>
    </row>
    <row r="147" spans="1:53">
      <c r="A147" s="6">
        <v>2</v>
      </c>
      <c r="B147" s="19">
        <f t="shared" ref="B147:C147" si="360">B146</f>
        <v>25</v>
      </c>
      <c r="C147" s="19" t="str">
        <f t="shared" si="360"/>
        <v>ET-COVER</v>
      </c>
      <c r="D147" s="19" t="str">
        <f>MID(E147,9,2)</f>
        <v>PT</v>
      </c>
      <c r="E147" s="20" t="str">
        <f t="shared" ref="E147:M147" si="361">E146</f>
        <v>RTHTMTBNPT80X33X10</v>
      </c>
      <c r="F147" s="15" t="str">
        <f t="shared" si="361"/>
        <v>RTHTMTBNPT</v>
      </c>
      <c r="G147" s="15" t="str">
        <f t="shared" si="361"/>
        <v>80X33X10</v>
      </c>
      <c r="H147" s="15" t="str">
        <f t="shared" si="361"/>
        <v>80X33X10</v>
      </c>
      <c r="I147" s="16">
        <f t="shared" si="361"/>
        <v>3</v>
      </c>
      <c r="J147" s="16">
        <f t="shared" si="361"/>
        <v>6</v>
      </c>
      <c r="K147" s="16" t="str">
        <f t="shared" si="361"/>
        <v>80</v>
      </c>
      <c r="L147" s="16" t="str">
        <f t="shared" si="361"/>
        <v>33</v>
      </c>
      <c r="M147" s="16" t="str">
        <f t="shared" si="361"/>
        <v>10</v>
      </c>
      <c r="N147" s="11" t="str">
        <f t="shared" ref="N147:N150" si="362">"SFG-FRBNPK-ET-CVR-"&amp;K147&amp;"X"&amp;L147&amp;"X"&amp;M147</f>
        <v>SFG-FRBNPK-ET-CVR-80X33X10</v>
      </c>
      <c r="O147" s="12">
        <f>K147*L147/144</f>
        <v>18.333333333333332</v>
      </c>
      <c r="P147" s="12">
        <f>ROUNDUP((((K147*L147/144)*0.003)),3)</f>
        <v>5.5E-2</v>
      </c>
      <c r="Q147" s="7"/>
      <c r="R147" s="7"/>
      <c r="S147" s="8" t="str">
        <f t="shared" ref="S147:S150" si="363">"Restonic Hotel Motel ET Cover "&amp;K147&amp;"X"&amp;L147&amp;"X"&amp;M147</f>
        <v>Restonic Hotel Motel ET Cover 80X33X10</v>
      </c>
      <c r="T147" s="8" t="str">
        <f>T146</f>
        <v>SFG-FRBNPK-ET-CVR-80X33X10</v>
      </c>
      <c r="U147" s="7" t="b">
        <f>T147=N147</f>
        <v>1</v>
      </c>
      <c r="V147" s="7" t="b">
        <f t="shared" ref="V147" si="364">S147=W147</f>
        <v>1</v>
      </c>
      <c r="W147" s="8" t="str">
        <f>W146</f>
        <v>Restonic Hotel Motel ET Cover 80X33X10</v>
      </c>
      <c r="X147" s="7" t="s">
        <v>34</v>
      </c>
      <c r="Y147" s="7" t="s">
        <v>35</v>
      </c>
      <c r="Z147" s="7" t="s">
        <v>36</v>
      </c>
      <c r="AA147" s="7" t="s">
        <v>37</v>
      </c>
      <c r="AB147" s="13">
        <v>1</v>
      </c>
      <c r="AC147" s="7" t="s">
        <v>38</v>
      </c>
      <c r="AD147" s="7" t="s">
        <v>39</v>
      </c>
      <c r="AE147" s="6">
        <v>20</v>
      </c>
      <c r="AF147" s="7" t="s">
        <v>40</v>
      </c>
      <c r="AG147" s="40" t="s">
        <v>650</v>
      </c>
      <c r="AH147" s="8" t="s">
        <v>31844</v>
      </c>
      <c r="AI147" s="40" t="s">
        <v>48</v>
      </c>
      <c r="AJ147" s="58">
        <v>5.6000000000000001E-2</v>
      </c>
      <c r="AK147" s="7" t="s">
        <v>44</v>
      </c>
      <c r="AL147" s="7" t="s">
        <v>27</v>
      </c>
      <c r="AM147" s="50" t="s">
        <v>45</v>
      </c>
      <c r="AN147" s="56">
        <f>AJ147</f>
        <v>5.6000000000000001E-2</v>
      </c>
      <c r="AO147" s="55">
        <f>VLOOKUP(AG147,'RM-cost - feb-24'!B:P,15,0)</f>
        <v>113.786</v>
      </c>
      <c r="AP147" s="55">
        <f>AO147*AN147</f>
        <v>6.3720160000000003</v>
      </c>
      <c r="AQ147" s="62"/>
      <c r="AR147" s="63"/>
      <c r="AS147" s="21">
        <f>AS146</f>
        <v>138</v>
      </c>
      <c r="AT147" s="64"/>
      <c r="AU147" s="60"/>
      <c r="AV147" s="60"/>
      <c r="AW147" s="60"/>
      <c r="AX147" s="60"/>
      <c r="AY147" s="60"/>
      <c r="AZ147" s="61"/>
      <c r="BA147" s="61"/>
    </row>
    <row r="148" spans="1:53">
      <c r="A148" s="6">
        <v>3</v>
      </c>
      <c r="B148" s="19">
        <f t="shared" ref="B148:C148" si="365">B147</f>
        <v>25</v>
      </c>
      <c r="C148" s="19" t="str">
        <f t="shared" si="365"/>
        <v>ET-COVER</v>
      </c>
      <c r="D148" s="19" t="str">
        <f>MID(E148,9,2)</f>
        <v>PT</v>
      </c>
      <c r="E148" s="20" t="str">
        <f t="shared" ref="E148:M148" si="366">E147</f>
        <v>RTHTMTBNPT80X33X10</v>
      </c>
      <c r="F148" s="15" t="str">
        <f t="shared" si="366"/>
        <v>RTHTMTBNPT</v>
      </c>
      <c r="G148" s="15" t="str">
        <f t="shared" si="366"/>
        <v>80X33X10</v>
      </c>
      <c r="H148" s="15" t="str">
        <f t="shared" si="366"/>
        <v>80X33X10</v>
      </c>
      <c r="I148" s="16">
        <f t="shared" si="366"/>
        <v>3</v>
      </c>
      <c r="J148" s="16">
        <f t="shared" si="366"/>
        <v>6</v>
      </c>
      <c r="K148" s="16" t="str">
        <f t="shared" si="366"/>
        <v>80</v>
      </c>
      <c r="L148" s="16" t="str">
        <f t="shared" si="366"/>
        <v>33</v>
      </c>
      <c r="M148" s="16" t="str">
        <f t="shared" si="366"/>
        <v>10</v>
      </c>
      <c r="N148" s="11" t="str">
        <f t="shared" si="362"/>
        <v>SFG-FRBNPK-ET-CVR-80X33X10</v>
      </c>
      <c r="O148" s="7"/>
      <c r="P148" s="12">
        <f>ROUNDUP((((K148*L148/144)*0.00692)),3)</f>
        <v>0.127</v>
      </c>
      <c r="Q148" s="7" t="b">
        <f>P148=AJ148</f>
        <v>0</v>
      </c>
      <c r="R148" s="7"/>
      <c r="S148" s="8" t="str">
        <f t="shared" si="363"/>
        <v>Restonic Hotel Motel ET Cover 80X33X10</v>
      </c>
      <c r="T148" s="8" t="str">
        <f>T147</f>
        <v>SFG-FRBNPK-ET-CVR-80X33X10</v>
      </c>
      <c r="U148" s="7" t="b">
        <f>T148=N148</f>
        <v>1</v>
      </c>
      <c r="V148" s="7" t="b">
        <f>S148=W148</f>
        <v>1</v>
      </c>
      <c r="W148" s="8" t="str">
        <f>W147</f>
        <v>Restonic Hotel Motel ET Cover 80X33X10</v>
      </c>
      <c r="X148" s="7" t="s">
        <v>34</v>
      </c>
      <c r="Y148" s="7" t="s">
        <v>35</v>
      </c>
      <c r="Z148" s="7" t="s">
        <v>36</v>
      </c>
      <c r="AA148" s="7" t="s">
        <v>37</v>
      </c>
      <c r="AB148" s="13">
        <v>1</v>
      </c>
      <c r="AC148" s="7" t="s">
        <v>38</v>
      </c>
      <c r="AD148" s="7" t="s">
        <v>39</v>
      </c>
      <c r="AE148" s="6">
        <v>30</v>
      </c>
      <c r="AF148" s="7" t="s">
        <v>40</v>
      </c>
      <c r="AG148" s="40" t="s">
        <v>287</v>
      </c>
      <c r="AH148" s="8" t="s">
        <v>31886</v>
      </c>
      <c r="AI148" s="40" t="s">
        <v>48</v>
      </c>
      <c r="AJ148" s="59">
        <v>0.14499999999999999</v>
      </c>
      <c r="AK148" s="7" t="s">
        <v>44</v>
      </c>
      <c r="AL148" s="7" t="s">
        <v>27</v>
      </c>
      <c r="AM148" s="50" t="s">
        <v>45</v>
      </c>
      <c r="AN148" s="56">
        <f>AJ148</f>
        <v>0.14499999999999999</v>
      </c>
      <c r="AO148" s="55">
        <f>VLOOKUP(AG148,'RM-cost - feb-24'!B:P,15,0)</f>
        <v>113.9845</v>
      </c>
      <c r="AP148" s="55">
        <f>AO148*AN148</f>
        <v>16.527752499999998</v>
      </c>
      <c r="AQ148" s="62"/>
      <c r="AR148" s="63"/>
      <c r="AS148" s="21">
        <f>AS147</f>
        <v>138</v>
      </c>
      <c r="AT148" s="64"/>
      <c r="AU148" s="60"/>
      <c r="AV148" s="60"/>
      <c r="AW148" s="60"/>
      <c r="AX148" s="60"/>
      <c r="AY148" s="60"/>
      <c r="AZ148" s="61"/>
      <c r="BA148" s="61"/>
    </row>
    <row r="149" spans="1:53">
      <c r="A149" s="6">
        <v>4</v>
      </c>
      <c r="B149" s="19">
        <f t="shared" ref="B149:C149" si="367">B148</f>
        <v>25</v>
      </c>
      <c r="C149" s="19" t="str">
        <f t="shared" si="367"/>
        <v>ET-COVER</v>
      </c>
      <c r="D149" s="19" t="str">
        <f>MID(E149,9,2)</f>
        <v>PT</v>
      </c>
      <c r="E149" s="20" t="str">
        <f t="shared" ref="E149:M149" si="368">E148</f>
        <v>RTHTMTBNPT80X33X10</v>
      </c>
      <c r="F149" s="15" t="str">
        <f t="shared" si="368"/>
        <v>RTHTMTBNPT</v>
      </c>
      <c r="G149" s="15" t="str">
        <f t="shared" si="368"/>
        <v>80X33X10</v>
      </c>
      <c r="H149" s="15" t="str">
        <f t="shared" si="368"/>
        <v>80X33X10</v>
      </c>
      <c r="I149" s="16">
        <f t="shared" si="368"/>
        <v>3</v>
      </c>
      <c r="J149" s="16">
        <f t="shared" si="368"/>
        <v>6</v>
      </c>
      <c r="K149" s="16" t="str">
        <f t="shared" si="368"/>
        <v>80</v>
      </c>
      <c r="L149" s="16" t="str">
        <f t="shared" si="368"/>
        <v>33</v>
      </c>
      <c r="M149" s="16" t="str">
        <f t="shared" si="368"/>
        <v>10</v>
      </c>
      <c r="N149" s="11" t="str">
        <f t="shared" si="362"/>
        <v>SFG-FRBNPK-ET-CVR-80X33X10</v>
      </c>
      <c r="O149" s="7"/>
      <c r="P149" s="7">
        <f>ROUND(((((K149+L149+K149+L149)+3))*0.0254),3)</f>
        <v>5.8170000000000002</v>
      </c>
      <c r="Q149" s="7" t="b">
        <f>P149=AJ149</f>
        <v>1</v>
      </c>
      <c r="R149" s="7"/>
      <c r="S149" s="8" t="str">
        <f t="shared" si="363"/>
        <v>Restonic Hotel Motel ET Cover 80X33X10</v>
      </c>
      <c r="T149" s="8" t="str">
        <f>T148</f>
        <v>SFG-FRBNPK-ET-CVR-80X33X10</v>
      </c>
      <c r="U149" s="7" t="b">
        <f>T149=N149</f>
        <v>1</v>
      </c>
      <c r="V149" s="7" t="b">
        <f>S149=W149</f>
        <v>1</v>
      </c>
      <c r="W149" s="8" t="str">
        <f>W148</f>
        <v>Restonic Hotel Motel ET Cover 80X33X10</v>
      </c>
      <c r="X149" s="7" t="s">
        <v>34</v>
      </c>
      <c r="Y149" s="7" t="s">
        <v>35</v>
      </c>
      <c r="Z149" s="7" t="s">
        <v>36</v>
      </c>
      <c r="AA149" s="7" t="s">
        <v>37</v>
      </c>
      <c r="AB149" s="13">
        <v>1</v>
      </c>
      <c r="AC149" s="7" t="s">
        <v>38</v>
      </c>
      <c r="AD149" s="7" t="s">
        <v>39</v>
      </c>
      <c r="AE149" s="6">
        <v>40</v>
      </c>
      <c r="AF149" s="7" t="s">
        <v>40</v>
      </c>
      <c r="AG149" s="8" t="s">
        <v>18728</v>
      </c>
      <c r="AH149" s="8" t="s">
        <v>31845</v>
      </c>
      <c r="AI149" s="8" t="s">
        <v>43</v>
      </c>
      <c r="AJ149" s="17">
        <f>P149</f>
        <v>5.8170000000000002</v>
      </c>
      <c r="AK149" s="7" t="s">
        <v>39</v>
      </c>
      <c r="AL149" s="7" t="s">
        <v>27</v>
      </c>
      <c r="AM149" s="50" t="s">
        <v>45</v>
      </c>
      <c r="AN149" s="56">
        <f>AJ149</f>
        <v>5.8170000000000002</v>
      </c>
      <c r="AO149" s="55">
        <f>VLOOKUP(AG149,'SFG-rate rm - feb-24'!A:B,2,0)</f>
        <v>19.605380269999998</v>
      </c>
      <c r="AP149" s="55">
        <f>AO149*AN149</f>
        <v>114.04449703058999</v>
      </c>
      <c r="AQ149" s="62"/>
      <c r="AR149" s="63"/>
      <c r="AS149" s="21">
        <f>AS148</f>
        <v>138</v>
      </c>
      <c r="AT149" s="64"/>
      <c r="AU149" s="60"/>
      <c r="AV149" s="60"/>
      <c r="AW149" s="60"/>
      <c r="AX149" s="60"/>
      <c r="AY149" s="60"/>
      <c r="AZ149" s="61"/>
      <c r="BA149" s="61"/>
    </row>
    <row r="150" spans="1:53">
      <c r="A150" s="6">
        <v>5</v>
      </c>
      <c r="B150" s="19">
        <f t="shared" ref="B150:C150" si="369">B149</f>
        <v>25</v>
      </c>
      <c r="C150" s="19" t="str">
        <f t="shared" si="369"/>
        <v>ET-COVER</v>
      </c>
      <c r="D150" s="19" t="str">
        <f>MID(E150,9,2)</f>
        <v>PT</v>
      </c>
      <c r="E150" s="20" t="str">
        <f t="shared" ref="E150:M150" si="370">E149</f>
        <v>RTHTMTBNPT80X33X10</v>
      </c>
      <c r="F150" s="15" t="str">
        <f t="shared" si="370"/>
        <v>RTHTMTBNPT</v>
      </c>
      <c r="G150" s="15" t="str">
        <f t="shared" si="370"/>
        <v>80X33X10</v>
      </c>
      <c r="H150" s="15" t="str">
        <f t="shared" si="370"/>
        <v>80X33X10</v>
      </c>
      <c r="I150" s="16">
        <f t="shared" si="370"/>
        <v>3</v>
      </c>
      <c r="J150" s="16">
        <f t="shared" si="370"/>
        <v>6</v>
      </c>
      <c r="K150" s="16" t="str">
        <f t="shared" si="370"/>
        <v>80</v>
      </c>
      <c r="L150" s="16" t="str">
        <f t="shared" si="370"/>
        <v>33</v>
      </c>
      <c r="M150" s="16" t="str">
        <f t="shared" si="370"/>
        <v>10</v>
      </c>
      <c r="N150" s="11" t="str">
        <f t="shared" si="362"/>
        <v>SFG-FRBNPK-ET-CVR-80X33X10</v>
      </c>
      <c r="O150" s="7"/>
      <c r="P150" s="7">
        <v>10</v>
      </c>
      <c r="Q150" s="7" t="b">
        <f>P150=AJ150</f>
        <v>1</v>
      </c>
      <c r="R150" s="7"/>
      <c r="S150" s="8" t="str">
        <f t="shared" si="363"/>
        <v>Restonic Hotel Motel ET Cover 80X33X10</v>
      </c>
      <c r="T150" s="8" t="str">
        <f>T149</f>
        <v>SFG-FRBNPK-ET-CVR-80X33X10</v>
      </c>
      <c r="U150" s="7" t="b">
        <f>T150=N150</f>
        <v>1</v>
      </c>
      <c r="V150" s="7" t="b">
        <f>S150=W150</f>
        <v>1</v>
      </c>
      <c r="W150" s="8" t="str">
        <f>W149</f>
        <v>Restonic Hotel Motel ET Cover 80X33X10</v>
      </c>
      <c r="X150" s="7" t="s">
        <v>34</v>
      </c>
      <c r="Y150" s="7" t="s">
        <v>35</v>
      </c>
      <c r="Z150" s="7" t="s">
        <v>36</v>
      </c>
      <c r="AA150" s="7" t="s">
        <v>37</v>
      </c>
      <c r="AB150" s="13">
        <v>1</v>
      </c>
      <c r="AC150" s="7" t="s">
        <v>38</v>
      </c>
      <c r="AD150" s="7" t="s">
        <v>39</v>
      </c>
      <c r="AE150" s="6">
        <v>50</v>
      </c>
      <c r="AF150" s="7" t="s">
        <v>40</v>
      </c>
      <c r="AG150" s="8" t="s">
        <v>744</v>
      </c>
      <c r="AH150" s="8" t="s">
        <v>745</v>
      </c>
      <c r="AI150" s="8" t="s">
        <v>43</v>
      </c>
      <c r="AJ150" s="17">
        <f>P150</f>
        <v>10</v>
      </c>
      <c r="AK150" s="7" t="s">
        <v>44</v>
      </c>
      <c r="AL150" s="7" t="s">
        <v>27</v>
      </c>
      <c r="AM150" s="50" t="s">
        <v>45</v>
      </c>
      <c r="AN150" s="54">
        <f>AJ150/5000</f>
        <v>2E-3</v>
      </c>
      <c r="AO150" s="55">
        <f>VLOOKUP(AG150,'RM-cost - feb-24'!B:P,15,0)</f>
        <v>58</v>
      </c>
      <c r="AP150" s="55">
        <f>AO150*AN150</f>
        <v>0.11600000000000001</v>
      </c>
      <c r="AQ150" s="62"/>
      <c r="AR150" s="63"/>
      <c r="AS150" s="21">
        <f>AS149</f>
        <v>138</v>
      </c>
      <c r="AT150" s="64"/>
      <c r="AU150" s="60"/>
      <c r="AV150" s="60"/>
      <c r="AW150" s="60"/>
      <c r="AX150" s="60"/>
      <c r="AY150" s="60"/>
      <c r="AZ150" s="61"/>
      <c r="BA150" s="61"/>
    </row>
    <row r="152" spans="1:53">
      <c r="A152" s="6">
        <v>1</v>
      </c>
      <c r="B152" s="19">
        <v>26</v>
      </c>
      <c r="C152" s="19" t="s">
        <v>31528</v>
      </c>
      <c r="D152" s="19" t="str">
        <f>MID(E152,9,2)</f>
        <v>PT</v>
      </c>
      <c r="E152" s="48" t="s">
        <v>31871</v>
      </c>
      <c r="F152" s="9" t="str">
        <f>LEFT(E152,MIN(FIND({0,1,2,3,4,5,6,7,8,9},E152&amp;"0123456789"))-1)</f>
        <v>RTHTMTBNPT</v>
      </c>
      <c r="G152" s="9" t="str">
        <f>SUBSTITUTE(E152,F152,"")</f>
        <v>80X39X10</v>
      </c>
      <c r="H152" s="9" t="str">
        <f>IFERROR(LEFT(G152,FIND("-",G152)-1),G152)</f>
        <v>80X39X10</v>
      </c>
      <c r="I152" s="10">
        <f>SEARCH("X",H152)</f>
        <v>3</v>
      </c>
      <c r="J152" s="10">
        <f>SEARCH("X",H152,I152+1)</f>
        <v>6</v>
      </c>
      <c r="K152" s="10" t="str">
        <f>LEFT(G152,SEARCH("x",G152)-1)</f>
        <v>80</v>
      </c>
      <c r="L152" s="10" t="str">
        <f>MID(H152,I152+1,J152-I152-1)</f>
        <v>39</v>
      </c>
      <c r="M152" s="10" t="str">
        <f>MID(H152,J152+1,20)</f>
        <v>10</v>
      </c>
      <c r="N152" s="11" t="str">
        <f>"SFG-FRBNPK-ET-CVR-"&amp;K152&amp;"X"&amp;L152&amp;"X"&amp;M152</f>
        <v>SFG-FRBNPK-ET-CVR-80X39X10</v>
      </c>
      <c r="O152" s="7"/>
      <c r="P152" s="12">
        <f>ROUND(((((K152+L152+K152+L152)+3)*0.0254)*5.3196),3)</f>
        <v>32.563000000000002</v>
      </c>
      <c r="Q152" s="7">
        <v>0</v>
      </c>
      <c r="R152" s="12">
        <f>P152+Q152</f>
        <v>32.563000000000002</v>
      </c>
      <c r="S152" s="8" t="str">
        <f>"Restonic Hotel Motel ET Cover "&amp;K152&amp;"X"&amp;L152&amp;"X"&amp;M152</f>
        <v>Restonic Hotel Motel ET Cover 80X39X10</v>
      </c>
      <c r="T152" s="8" t="str">
        <f>N152</f>
        <v>SFG-FRBNPK-ET-CVR-80X39X10</v>
      </c>
      <c r="U152" s="7" t="b">
        <f>T152=N152</f>
        <v>1</v>
      </c>
      <c r="V152" s="7" t="b">
        <f>S152=W152</f>
        <v>1</v>
      </c>
      <c r="W152" s="8" t="str">
        <f>S152</f>
        <v>Restonic Hotel Motel ET Cover 80X39X10</v>
      </c>
      <c r="X152" s="7" t="s">
        <v>34</v>
      </c>
      <c r="Y152" s="7" t="s">
        <v>35</v>
      </c>
      <c r="Z152" s="7" t="s">
        <v>36</v>
      </c>
      <c r="AA152" s="7" t="s">
        <v>37</v>
      </c>
      <c r="AB152" s="13">
        <v>1</v>
      </c>
      <c r="AC152" s="7" t="s">
        <v>38</v>
      </c>
      <c r="AD152" s="7" t="s">
        <v>39</v>
      </c>
      <c r="AE152" s="6">
        <v>10</v>
      </c>
      <c r="AF152" s="7" t="s">
        <v>40</v>
      </c>
      <c r="AG152" s="8" t="s">
        <v>41</v>
      </c>
      <c r="AH152" s="8" t="s">
        <v>42</v>
      </c>
      <c r="AI152" s="8" t="s">
        <v>43</v>
      </c>
      <c r="AJ152" s="13">
        <f>R152</f>
        <v>32.563000000000002</v>
      </c>
      <c r="AK152" s="7" t="s">
        <v>44</v>
      </c>
      <c r="AL152" s="7" t="s">
        <v>27</v>
      </c>
      <c r="AM152" s="50" t="s">
        <v>45</v>
      </c>
      <c r="AN152" s="54">
        <f>AJ152/10000</f>
        <v>3.2563000000000002E-3</v>
      </c>
      <c r="AO152" s="55">
        <f>VLOOKUP(AG152,'RM-cost - feb-24'!B:P,15,0)</f>
        <v>231.14230000000001</v>
      </c>
      <c r="AP152" s="55">
        <f>AO152*AN152</f>
        <v>0.75266867149000005</v>
      </c>
      <c r="AQ152" s="62">
        <f>SUM(AP152:AP156)</f>
        <v>144.11432780416001</v>
      </c>
      <c r="AR152" s="62">
        <f>ROUND(AQ152,0)</f>
        <v>144</v>
      </c>
      <c r="AS152" s="21">
        <f>AR152</f>
        <v>144</v>
      </c>
      <c r="AT152" s="64">
        <f>+AS152+AY152</f>
        <v>161.81985600000002</v>
      </c>
      <c r="AU152" s="60">
        <f t="shared" ref="AU152" si="371">+SUM(((AS152*3%*18%)))</f>
        <v>0.77760000000000007</v>
      </c>
      <c r="AV152" s="60">
        <f t="shared" ref="AV152" si="372">+SUM(((AS152*14.33%*53%)))</f>
        <v>10.936656000000001</v>
      </c>
      <c r="AW152" s="60">
        <f t="shared" ref="AW152" si="373">+SUM(((AS152*5.92%*53%)))</f>
        <v>4.5181440000000004</v>
      </c>
      <c r="AX152" s="60">
        <f t="shared" ref="AX152" si="374">+SUM(((AS152*2.08%*53%)))</f>
        <v>1.587456</v>
      </c>
      <c r="AY152" s="60">
        <f>SUM(AU152:AX156)</f>
        <v>17.819856000000001</v>
      </c>
      <c r="AZ152" s="61">
        <f>ROUNDUP(AT152,0)</f>
        <v>162</v>
      </c>
      <c r="BA152" s="61">
        <f>AZ152</f>
        <v>162</v>
      </c>
    </row>
    <row r="153" spans="1:53">
      <c r="A153" s="6">
        <v>2</v>
      </c>
      <c r="B153" s="19">
        <f t="shared" ref="B153:C153" si="375">B152</f>
        <v>26</v>
      </c>
      <c r="C153" s="19" t="str">
        <f t="shared" si="375"/>
        <v>ET-COVER</v>
      </c>
      <c r="D153" s="19" t="str">
        <f>MID(E153,9,2)</f>
        <v>PT</v>
      </c>
      <c r="E153" s="20" t="str">
        <f t="shared" ref="E153:M153" si="376">E152</f>
        <v>RTHTMTBNPT80X39X10</v>
      </c>
      <c r="F153" s="15" t="str">
        <f t="shared" si="376"/>
        <v>RTHTMTBNPT</v>
      </c>
      <c r="G153" s="15" t="str">
        <f t="shared" si="376"/>
        <v>80X39X10</v>
      </c>
      <c r="H153" s="15" t="str">
        <f t="shared" si="376"/>
        <v>80X39X10</v>
      </c>
      <c r="I153" s="16">
        <f t="shared" si="376"/>
        <v>3</v>
      </c>
      <c r="J153" s="16">
        <f t="shared" si="376"/>
        <v>6</v>
      </c>
      <c r="K153" s="16" t="str">
        <f t="shared" si="376"/>
        <v>80</v>
      </c>
      <c r="L153" s="16" t="str">
        <f t="shared" si="376"/>
        <v>39</v>
      </c>
      <c r="M153" s="16" t="str">
        <f t="shared" si="376"/>
        <v>10</v>
      </c>
      <c r="N153" s="11" t="str">
        <f t="shared" ref="N153:N156" si="377">"SFG-FRBNPK-ET-CVR-"&amp;K153&amp;"X"&amp;L153&amp;"X"&amp;M153</f>
        <v>SFG-FRBNPK-ET-CVR-80X39X10</v>
      </c>
      <c r="O153" s="12">
        <f>K153*L153/144</f>
        <v>21.666666666666668</v>
      </c>
      <c r="P153" s="12">
        <f>ROUNDUP((((K153*L153/144)*0.003)),3)</f>
        <v>6.5000000000000002E-2</v>
      </c>
      <c r="Q153" s="7"/>
      <c r="R153" s="7"/>
      <c r="S153" s="8" t="str">
        <f t="shared" ref="S153:S156" si="378">"Restonic Hotel Motel ET Cover "&amp;K153&amp;"X"&amp;L153&amp;"X"&amp;M153</f>
        <v>Restonic Hotel Motel ET Cover 80X39X10</v>
      </c>
      <c r="T153" s="8" t="str">
        <f>T152</f>
        <v>SFG-FRBNPK-ET-CVR-80X39X10</v>
      </c>
      <c r="U153" s="7" t="b">
        <f>T153=N153</f>
        <v>1</v>
      </c>
      <c r="V153" s="7" t="b">
        <f t="shared" ref="V153" si="379">S153=W153</f>
        <v>1</v>
      </c>
      <c r="W153" s="8" t="str">
        <f>W152</f>
        <v>Restonic Hotel Motel ET Cover 80X39X10</v>
      </c>
      <c r="X153" s="7" t="s">
        <v>34</v>
      </c>
      <c r="Y153" s="7" t="s">
        <v>35</v>
      </c>
      <c r="Z153" s="7" t="s">
        <v>36</v>
      </c>
      <c r="AA153" s="7" t="s">
        <v>37</v>
      </c>
      <c r="AB153" s="13">
        <v>1</v>
      </c>
      <c r="AC153" s="7" t="s">
        <v>38</v>
      </c>
      <c r="AD153" s="7" t="s">
        <v>39</v>
      </c>
      <c r="AE153" s="6">
        <v>20</v>
      </c>
      <c r="AF153" s="7" t="s">
        <v>40</v>
      </c>
      <c r="AG153" s="40" t="s">
        <v>650</v>
      </c>
      <c r="AH153" s="8" t="s">
        <v>31844</v>
      </c>
      <c r="AI153" s="40" t="s">
        <v>48</v>
      </c>
      <c r="AJ153" s="43">
        <v>5.8999999999999997E-2</v>
      </c>
      <c r="AK153" s="7" t="s">
        <v>44</v>
      </c>
      <c r="AL153" s="7" t="s">
        <v>27</v>
      </c>
      <c r="AM153" s="50" t="s">
        <v>45</v>
      </c>
      <c r="AN153" s="56">
        <f>AJ153</f>
        <v>5.8999999999999997E-2</v>
      </c>
      <c r="AO153" s="55">
        <f>VLOOKUP(AG153,'RM-cost - feb-24'!B:P,15,0)</f>
        <v>113.786</v>
      </c>
      <c r="AP153" s="55">
        <f>AO153*AN153</f>
        <v>6.713374</v>
      </c>
      <c r="AQ153" s="62"/>
      <c r="AR153" s="63"/>
      <c r="AS153" s="21">
        <f>AS152</f>
        <v>144</v>
      </c>
      <c r="AT153" s="64"/>
      <c r="AU153" s="60"/>
      <c r="AV153" s="60"/>
      <c r="AW153" s="60"/>
      <c r="AX153" s="60"/>
      <c r="AY153" s="60"/>
      <c r="AZ153" s="61"/>
      <c r="BA153" s="61"/>
    </row>
    <row r="154" spans="1:53">
      <c r="A154" s="6">
        <v>3</v>
      </c>
      <c r="B154" s="19">
        <f t="shared" ref="B154:C154" si="380">B153</f>
        <v>26</v>
      </c>
      <c r="C154" s="19" t="str">
        <f t="shared" si="380"/>
        <v>ET-COVER</v>
      </c>
      <c r="D154" s="19" t="str">
        <f>MID(E154,9,2)</f>
        <v>PT</v>
      </c>
      <c r="E154" s="20" t="str">
        <f t="shared" ref="E154:M156" si="381">E153</f>
        <v>RTHTMTBNPT80X39X10</v>
      </c>
      <c r="F154" s="15" t="str">
        <f t="shared" si="381"/>
        <v>RTHTMTBNPT</v>
      </c>
      <c r="G154" s="15" t="str">
        <f t="shared" si="381"/>
        <v>80X39X10</v>
      </c>
      <c r="H154" s="15" t="str">
        <f t="shared" si="381"/>
        <v>80X39X10</v>
      </c>
      <c r="I154" s="16">
        <f t="shared" si="381"/>
        <v>3</v>
      </c>
      <c r="J154" s="16">
        <f t="shared" si="381"/>
        <v>6</v>
      </c>
      <c r="K154" s="16" t="str">
        <f t="shared" si="381"/>
        <v>80</v>
      </c>
      <c r="L154" s="16" t="str">
        <f t="shared" si="381"/>
        <v>39</v>
      </c>
      <c r="M154" s="16" t="str">
        <f t="shared" si="381"/>
        <v>10</v>
      </c>
      <c r="N154" s="11" t="str">
        <f t="shared" si="377"/>
        <v>SFG-FRBNPK-ET-CVR-80X39X10</v>
      </c>
      <c r="O154" s="7"/>
      <c r="P154" s="12">
        <f>ROUNDUP((((K154*L154/144)*0.00692)),3)</f>
        <v>0.15</v>
      </c>
      <c r="Q154" s="7" t="b">
        <f>P154=AJ154</f>
        <v>0</v>
      </c>
      <c r="R154" s="7"/>
      <c r="S154" s="8" t="str">
        <f t="shared" si="378"/>
        <v>Restonic Hotel Motel ET Cover 80X39X10</v>
      </c>
      <c r="T154" s="8" t="str">
        <f>T153</f>
        <v>SFG-FRBNPK-ET-CVR-80X39X10</v>
      </c>
      <c r="U154" s="7" t="b">
        <f>T154=N154</f>
        <v>1</v>
      </c>
      <c r="V154" s="7" t="b">
        <f>S154=W154</f>
        <v>1</v>
      </c>
      <c r="W154" s="8" t="str">
        <f>W153</f>
        <v>Restonic Hotel Motel ET Cover 80X39X10</v>
      </c>
      <c r="X154" s="7" t="s">
        <v>34</v>
      </c>
      <c r="Y154" s="7" t="s">
        <v>35</v>
      </c>
      <c r="Z154" s="7" t="s">
        <v>36</v>
      </c>
      <c r="AA154" s="7" t="s">
        <v>37</v>
      </c>
      <c r="AB154" s="13">
        <v>1</v>
      </c>
      <c r="AC154" s="7" t="s">
        <v>38</v>
      </c>
      <c r="AD154" s="7" t="s">
        <v>39</v>
      </c>
      <c r="AE154" s="6">
        <v>30</v>
      </c>
      <c r="AF154" s="7" t="s">
        <v>40</v>
      </c>
      <c r="AG154" s="40" t="s">
        <v>287</v>
      </c>
      <c r="AH154" s="8" t="s">
        <v>31886</v>
      </c>
      <c r="AI154" s="40" t="s">
        <v>48</v>
      </c>
      <c r="AJ154" s="46">
        <v>0.14499999999999999</v>
      </c>
      <c r="AK154" s="7" t="s">
        <v>44</v>
      </c>
      <c r="AL154" s="7" t="s">
        <v>27</v>
      </c>
      <c r="AM154" s="50" t="s">
        <v>45</v>
      </c>
      <c r="AN154" s="56">
        <f>AJ154</f>
        <v>0.14499999999999999</v>
      </c>
      <c r="AO154" s="55">
        <f>VLOOKUP(AG154,'RM-cost - feb-24'!B:P,15,0)</f>
        <v>113.9845</v>
      </c>
      <c r="AP154" s="55">
        <f>AO154*AN154</f>
        <v>16.527752499999998</v>
      </c>
      <c r="AQ154" s="62"/>
      <c r="AR154" s="63"/>
      <c r="AS154" s="21">
        <f>AS153</f>
        <v>144</v>
      </c>
      <c r="AT154" s="64"/>
      <c r="AU154" s="60"/>
      <c r="AV154" s="60"/>
      <c r="AW154" s="60"/>
      <c r="AX154" s="60"/>
      <c r="AY154" s="60"/>
      <c r="AZ154" s="61"/>
      <c r="BA154" s="61"/>
    </row>
    <row r="155" spans="1:53">
      <c r="A155" s="6">
        <v>4</v>
      </c>
      <c r="B155" s="19">
        <f t="shared" ref="B155:C155" si="382">B154</f>
        <v>26</v>
      </c>
      <c r="C155" s="19" t="str">
        <f t="shared" si="382"/>
        <v>ET-COVER</v>
      </c>
      <c r="D155" s="19" t="str">
        <f>MID(E155,9,2)</f>
        <v>PT</v>
      </c>
      <c r="E155" s="20" t="str">
        <f t="shared" si="381"/>
        <v>RTHTMTBNPT80X39X10</v>
      </c>
      <c r="F155" s="15" t="str">
        <f t="shared" si="381"/>
        <v>RTHTMTBNPT</v>
      </c>
      <c r="G155" s="15" t="str">
        <f t="shared" si="381"/>
        <v>80X39X10</v>
      </c>
      <c r="H155" s="15" t="str">
        <f t="shared" si="381"/>
        <v>80X39X10</v>
      </c>
      <c r="I155" s="16">
        <f t="shared" si="381"/>
        <v>3</v>
      </c>
      <c r="J155" s="16">
        <f t="shared" si="381"/>
        <v>6</v>
      </c>
      <c r="K155" s="16" t="str">
        <f t="shared" si="381"/>
        <v>80</v>
      </c>
      <c r="L155" s="16" t="str">
        <f t="shared" si="381"/>
        <v>39</v>
      </c>
      <c r="M155" s="16" t="str">
        <f t="shared" si="381"/>
        <v>10</v>
      </c>
      <c r="N155" s="11" t="str">
        <f t="shared" si="377"/>
        <v>SFG-FRBNPK-ET-CVR-80X39X10</v>
      </c>
      <c r="O155" s="7"/>
      <c r="P155" s="7">
        <f>ROUND(((((K155+L155+K155+L155)+3))*0.0254),3)</f>
        <v>6.1210000000000004</v>
      </c>
      <c r="Q155" s="7" t="b">
        <f>P155=AJ155</f>
        <v>1</v>
      </c>
      <c r="R155" s="7"/>
      <c r="S155" s="8" t="str">
        <f t="shared" si="378"/>
        <v>Restonic Hotel Motel ET Cover 80X39X10</v>
      </c>
      <c r="T155" s="8" t="str">
        <f>T154</f>
        <v>SFG-FRBNPK-ET-CVR-80X39X10</v>
      </c>
      <c r="U155" s="7" t="b">
        <f>T155=N155</f>
        <v>1</v>
      </c>
      <c r="V155" s="7" t="b">
        <f>S155=W155</f>
        <v>1</v>
      </c>
      <c r="W155" s="8" t="str">
        <f>W154</f>
        <v>Restonic Hotel Motel ET Cover 80X39X10</v>
      </c>
      <c r="X155" s="7" t="s">
        <v>34</v>
      </c>
      <c r="Y155" s="7" t="s">
        <v>35</v>
      </c>
      <c r="Z155" s="7" t="s">
        <v>36</v>
      </c>
      <c r="AA155" s="7" t="s">
        <v>37</v>
      </c>
      <c r="AB155" s="13">
        <v>1</v>
      </c>
      <c r="AC155" s="7" t="s">
        <v>38</v>
      </c>
      <c r="AD155" s="7" t="s">
        <v>39</v>
      </c>
      <c r="AE155" s="6">
        <v>40</v>
      </c>
      <c r="AF155" s="7" t="s">
        <v>40</v>
      </c>
      <c r="AG155" s="8" t="s">
        <v>18728</v>
      </c>
      <c r="AH155" s="8" t="s">
        <v>31845</v>
      </c>
      <c r="AI155" s="8" t="s">
        <v>43</v>
      </c>
      <c r="AJ155" s="17">
        <f>P155</f>
        <v>6.1210000000000004</v>
      </c>
      <c r="AK155" s="7" t="s">
        <v>39</v>
      </c>
      <c r="AL155" s="7" t="s">
        <v>27</v>
      </c>
      <c r="AM155" s="50" t="s">
        <v>45</v>
      </c>
      <c r="AN155" s="56">
        <f>AJ155</f>
        <v>6.1210000000000004</v>
      </c>
      <c r="AO155" s="55">
        <f>VLOOKUP(AG155,'SFG-rate rm - feb-24'!A:B,2,0)</f>
        <v>19.605380269999998</v>
      </c>
      <c r="AP155" s="55">
        <f>AO155*AN155</f>
        <v>120.00453263266999</v>
      </c>
      <c r="AQ155" s="62"/>
      <c r="AR155" s="63"/>
      <c r="AS155" s="21">
        <f>AS154</f>
        <v>144</v>
      </c>
      <c r="AT155" s="64"/>
      <c r="AU155" s="60"/>
      <c r="AV155" s="60"/>
      <c r="AW155" s="60"/>
      <c r="AX155" s="60"/>
      <c r="AY155" s="60"/>
      <c r="AZ155" s="61"/>
      <c r="BA155" s="61"/>
    </row>
    <row r="156" spans="1:53">
      <c r="A156" s="6">
        <v>5</v>
      </c>
      <c r="B156" s="19">
        <f t="shared" ref="B156:C156" si="383">B155</f>
        <v>26</v>
      </c>
      <c r="C156" s="19" t="str">
        <f t="shared" si="383"/>
        <v>ET-COVER</v>
      </c>
      <c r="D156" s="19" t="str">
        <f>MID(E156,9,2)</f>
        <v>PT</v>
      </c>
      <c r="E156" s="20" t="str">
        <f t="shared" si="381"/>
        <v>RTHTMTBNPT80X39X10</v>
      </c>
      <c r="F156" s="15" t="str">
        <f t="shared" si="381"/>
        <v>RTHTMTBNPT</v>
      </c>
      <c r="G156" s="15" t="str">
        <f t="shared" si="381"/>
        <v>80X39X10</v>
      </c>
      <c r="H156" s="15" t="str">
        <f t="shared" si="381"/>
        <v>80X39X10</v>
      </c>
      <c r="I156" s="16">
        <f t="shared" si="381"/>
        <v>3</v>
      </c>
      <c r="J156" s="16">
        <f t="shared" si="381"/>
        <v>6</v>
      </c>
      <c r="K156" s="16" t="str">
        <f t="shared" si="381"/>
        <v>80</v>
      </c>
      <c r="L156" s="16" t="str">
        <f t="shared" si="381"/>
        <v>39</v>
      </c>
      <c r="M156" s="16" t="str">
        <f t="shared" si="381"/>
        <v>10</v>
      </c>
      <c r="N156" s="11" t="str">
        <f t="shared" si="377"/>
        <v>SFG-FRBNPK-ET-CVR-80X39X10</v>
      </c>
      <c r="O156" s="7"/>
      <c r="P156" s="7">
        <v>10</v>
      </c>
      <c r="Q156" s="7" t="b">
        <f>P156=AJ156</f>
        <v>1</v>
      </c>
      <c r="R156" s="7"/>
      <c r="S156" s="8" t="str">
        <f t="shared" si="378"/>
        <v>Restonic Hotel Motel ET Cover 80X39X10</v>
      </c>
      <c r="T156" s="8" t="str">
        <f>T155</f>
        <v>SFG-FRBNPK-ET-CVR-80X39X10</v>
      </c>
      <c r="U156" s="7" t="b">
        <f>T156=N156</f>
        <v>1</v>
      </c>
      <c r="V156" s="7" t="b">
        <f>S156=W156</f>
        <v>1</v>
      </c>
      <c r="W156" s="8" t="str">
        <f>W155</f>
        <v>Restonic Hotel Motel ET Cover 80X39X10</v>
      </c>
      <c r="X156" s="7" t="s">
        <v>34</v>
      </c>
      <c r="Y156" s="7" t="s">
        <v>35</v>
      </c>
      <c r="Z156" s="7" t="s">
        <v>36</v>
      </c>
      <c r="AA156" s="7" t="s">
        <v>37</v>
      </c>
      <c r="AB156" s="13">
        <v>1</v>
      </c>
      <c r="AC156" s="7" t="s">
        <v>38</v>
      </c>
      <c r="AD156" s="7" t="s">
        <v>39</v>
      </c>
      <c r="AE156" s="6">
        <v>50</v>
      </c>
      <c r="AF156" s="7" t="s">
        <v>40</v>
      </c>
      <c r="AG156" s="8" t="s">
        <v>744</v>
      </c>
      <c r="AH156" s="8" t="s">
        <v>745</v>
      </c>
      <c r="AI156" s="8" t="s">
        <v>43</v>
      </c>
      <c r="AJ156" s="17">
        <f>P156</f>
        <v>10</v>
      </c>
      <c r="AK156" s="7" t="s">
        <v>44</v>
      </c>
      <c r="AL156" s="7" t="s">
        <v>27</v>
      </c>
      <c r="AM156" s="50" t="s">
        <v>45</v>
      </c>
      <c r="AN156" s="54">
        <f>AJ156/5000</f>
        <v>2E-3</v>
      </c>
      <c r="AO156" s="55">
        <f>VLOOKUP(AG156,'RM-cost - feb-24'!B:P,15,0)</f>
        <v>58</v>
      </c>
      <c r="AP156" s="55">
        <f>AO156*AN156</f>
        <v>0.11600000000000001</v>
      </c>
      <c r="AQ156" s="62"/>
      <c r="AR156" s="63"/>
      <c r="AS156" s="21">
        <f>AS155</f>
        <v>144</v>
      </c>
      <c r="AT156" s="64"/>
      <c r="AU156" s="60"/>
      <c r="AV156" s="60"/>
      <c r="AW156" s="60"/>
      <c r="AX156" s="60"/>
      <c r="AY156" s="60"/>
      <c r="AZ156" s="61"/>
      <c r="BA156" s="61"/>
    </row>
    <row r="158" spans="1:53">
      <c r="A158" s="6">
        <v>1</v>
      </c>
      <c r="B158" s="19">
        <v>27</v>
      </c>
      <c r="C158" s="19" t="s">
        <v>31528</v>
      </c>
      <c r="D158" s="19" t="str">
        <f>MID(E158,9,2)</f>
        <v>PT</v>
      </c>
      <c r="E158" s="48" t="s">
        <v>31872</v>
      </c>
      <c r="F158" s="9" t="str">
        <f>LEFT(E158,MIN(FIND({0,1,2,3,4,5,6,7,8,9},E158&amp;"0123456789"))-1)</f>
        <v>RTHTMTBNPT</v>
      </c>
      <c r="G158" s="9" t="str">
        <f>SUBSTITUTE(E158,F158,"")</f>
        <v>80X45X10</v>
      </c>
      <c r="H158" s="9" t="str">
        <f>IFERROR(LEFT(G158,FIND("-",G158)-1),G158)</f>
        <v>80X45X10</v>
      </c>
      <c r="I158" s="10">
        <f>SEARCH("X",H158)</f>
        <v>3</v>
      </c>
      <c r="J158" s="10">
        <f>SEARCH("X",H158,I158+1)</f>
        <v>6</v>
      </c>
      <c r="K158" s="10" t="str">
        <f>LEFT(G158,SEARCH("x",G158)-1)</f>
        <v>80</v>
      </c>
      <c r="L158" s="10" t="str">
        <f>MID(H158,I158+1,J158-I158-1)</f>
        <v>45</v>
      </c>
      <c r="M158" s="10" t="str">
        <f>MID(H158,J158+1,20)</f>
        <v>10</v>
      </c>
      <c r="N158" s="11" t="str">
        <f>"SFG-FRBNPK-ET-CVR-"&amp;K158&amp;"X"&amp;L158&amp;"X"&amp;M158</f>
        <v>SFG-FRBNPK-ET-CVR-80X45X10</v>
      </c>
      <c r="O158" s="7"/>
      <c r="P158" s="12">
        <f>ROUND(((((K158+L158+K158+L158)+3)*0.0254)*5.3196),3)</f>
        <v>34.185000000000002</v>
      </c>
      <c r="Q158" s="7">
        <v>0</v>
      </c>
      <c r="R158" s="12">
        <f>P158+Q158</f>
        <v>34.185000000000002</v>
      </c>
      <c r="S158" s="8" t="str">
        <f>"Restonic Hotel Motel ET Cover "&amp;K158&amp;"X"&amp;L158&amp;"X"&amp;M158</f>
        <v>Restonic Hotel Motel ET Cover 80X45X10</v>
      </c>
      <c r="T158" s="8" t="str">
        <f>N158</f>
        <v>SFG-FRBNPK-ET-CVR-80X45X10</v>
      </c>
      <c r="U158" s="7" t="b">
        <f>T158=N158</f>
        <v>1</v>
      </c>
      <c r="V158" s="7" t="b">
        <f>S158=W158</f>
        <v>1</v>
      </c>
      <c r="W158" s="8" t="str">
        <f>S158</f>
        <v>Restonic Hotel Motel ET Cover 80X45X10</v>
      </c>
      <c r="X158" s="7" t="s">
        <v>34</v>
      </c>
      <c r="Y158" s="7" t="s">
        <v>35</v>
      </c>
      <c r="Z158" s="7" t="s">
        <v>36</v>
      </c>
      <c r="AA158" s="7" t="s">
        <v>37</v>
      </c>
      <c r="AB158" s="13">
        <v>1</v>
      </c>
      <c r="AC158" s="7" t="s">
        <v>38</v>
      </c>
      <c r="AD158" s="7" t="s">
        <v>39</v>
      </c>
      <c r="AE158" s="6">
        <v>10</v>
      </c>
      <c r="AF158" s="7" t="s">
        <v>40</v>
      </c>
      <c r="AG158" s="8" t="s">
        <v>41</v>
      </c>
      <c r="AH158" s="8" t="s">
        <v>42</v>
      </c>
      <c r="AI158" s="8" t="s">
        <v>43</v>
      </c>
      <c r="AJ158" s="13">
        <f>R158</f>
        <v>34.185000000000002</v>
      </c>
      <c r="AK158" s="7" t="s">
        <v>44</v>
      </c>
      <c r="AL158" s="7" t="s">
        <v>27</v>
      </c>
      <c r="AM158" s="50" t="s">
        <v>45</v>
      </c>
      <c r="AN158" s="54">
        <f>AJ158/10000</f>
        <v>3.4185000000000001E-3</v>
      </c>
      <c r="AO158" s="55">
        <f>VLOOKUP(AG158,'RM-cost - feb-24'!B:P,15,0)</f>
        <v>231.14230000000001</v>
      </c>
      <c r="AP158" s="55">
        <f>AO158*AN158</f>
        <v>0.79015995255000004</v>
      </c>
      <c r="AQ158" s="62">
        <f>SUM(AP158:AP162)</f>
        <v>167.11435656756998</v>
      </c>
      <c r="AR158" s="62">
        <f>ROUND(AQ158,0)</f>
        <v>167</v>
      </c>
      <c r="AS158" s="21">
        <f>AR158</f>
        <v>167</v>
      </c>
      <c r="AT158" s="64">
        <f>+AS158+AY158</f>
        <v>187.66608300000001</v>
      </c>
      <c r="AU158" s="60">
        <f t="shared" ref="AU158" si="384">+SUM(((AS158*3%*18%)))</f>
        <v>0.90179999999999993</v>
      </c>
      <c r="AV158" s="60">
        <f t="shared" ref="AV158" si="385">+SUM(((AS158*14.33%*53%)))</f>
        <v>12.683483000000001</v>
      </c>
      <c r="AW158" s="60">
        <f t="shared" ref="AW158" si="386">+SUM(((AS158*5.92%*53%)))</f>
        <v>5.2397920000000004</v>
      </c>
      <c r="AX158" s="60">
        <f t="shared" ref="AX158" si="387">+SUM(((AS158*2.08%*53%)))</f>
        <v>1.841008</v>
      </c>
      <c r="AY158" s="60">
        <f>SUM(AU158:AX162)</f>
        <v>20.666083</v>
      </c>
      <c r="AZ158" s="61">
        <f>ROUNDUP(AT158,0)</f>
        <v>188</v>
      </c>
      <c r="BA158" s="61">
        <f>AZ158</f>
        <v>188</v>
      </c>
    </row>
    <row r="159" spans="1:53">
      <c r="A159" s="6">
        <v>2</v>
      </c>
      <c r="B159" s="19">
        <f t="shared" ref="B159:C159" si="388">B158</f>
        <v>27</v>
      </c>
      <c r="C159" s="19" t="str">
        <f t="shared" si="388"/>
        <v>ET-COVER</v>
      </c>
      <c r="D159" s="19" t="str">
        <f>MID(E159,9,2)</f>
        <v>PT</v>
      </c>
      <c r="E159" s="20" t="str">
        <f t="shared" ref="E159:M159" si="389">E158</f>
        <v>RTHTMTBNPT80X45X10</v>
      </c>
      <c r="F159" s="15" t="str">
        <f t="shared" si="389"/>
        <v>RTHTMTBNPT</v>
      </c>
      <c r="G159" s="15" t="str">
        <f t="shared" si="389"/>
        <v>80X45X10</v>
      </c>
      <c r="H159" s="15" t="str">
        <f t="shared" si="389"/>
        <v>80X45X10</v>
      </c>
      <c r="I159" s="16">
        <f t="shared" si="389"/>
        <v>3</v>
      </c>
      <c r="J159" s="16">
        <f t="shared" si="389"/>
        <v>6</v>
      </c>
      <c r="K159" s="16" t="str">
        <f t="shared" si="389"/>
        <v>80</v>
      </c>
      <c r="L159" s="16" t="str">
        <f t="shared" si="389"/>
        <v>45</v>
      </c>
      <c r="M159" s="16" t="str">
        <f t="shared" si="389"/>
        <v>10</v>
      </c>
      <c r="N159" s="11" t="str">
        <f t="shared" ref="N159:N162" si="390">"SFG-FRBNPK-ET-CVR-"&amp;K159&amp;"X"&amp;L159&amp;"X"&amp;M159</f>
        <v>SFG-FRBNPK-ET-CVR-80X45X10</v>
      </c>
      <c r="O159" s="12">
        <f>K159*L159/144</f>
        <v>25</v>
      </c>
      <c r="P159" s="12">
        <f>ROUNDUP((((K159*L159/144)*0.003)),3)</f>
        <v>7.4999999999999997E-2</v>
      </c>
      <c r="Q159" s="7"/>
      <c r="R159" s="7"/>
      <c r="S159" s="8" t="str">
        <f t="shared" ref="S159:S162" si="391">"Restonic Hotel Motel ET Cover "&amp;K159&amp;"X"&amp;L159&amp;"X"&amp;M159</f>
        <v>Restonic Hotel Motel ET Cover 80X45X10</v>
      </c>
      <c r="T159" s="8" t="str">
        <f>T158</f>
        <v>SFG-FRBNPK-ET-CVR-80X45X10</v>
      </c>
      <c r="U159" s="7" t="b">
        <f>T159=N159</f>
        <v>1</v>
      </c>
      <c r="V159" s="7" t="b">
        <f t="shared" ref="V159" si="392">S159=W159</f>
        <v>1</v>
      </c>
      <c r="W159" s="8" t="str">
        <f>W158</f>
        <v>Restonic Hotel Motel ET Cover 80X45X10</v>
      </c>
      <c r="X159" s="7" t="s">
        <v>34</v>
      </c>
      <c r="Y159" s="7" t="s">
        <v>35</v>
      </c>
      <c r="Z159" s="7" t="s">
        <v>36</v>
      </c>
      <c r="AA159" s="7" t="s">
        <v>37</v>
      </c>
      <c r="AB159" s="13">
        <v>1</v>
      </c>
      <c r="AC159" s="7" t="s">
        <v>38</v>
      </c>
      <c r="AD159" s="7" t="s">
        <v>39</v>
      </c>
      <c r="AE159" s="6">
        <v>20</v>
      </c>
      <c r="AF159" s="7" t="s">
        <v>40</v>
      </c>
      <c r="AG159" s="40" t="s">
        <v>650</v>
      </c>
      <c r="AH159" s="8" t="s">
        <v>31844</v>
      </c>
      <c r="AI159" s="40" t="s">
        <v>48</v>
      </c>
      <c r="AJ159" s="43">
        <v>6.3E-2</v>
      </c>
      <c r="AK159" s="7" t="s">
        <v>44</v>
      </c>
      <c r="AL159" s="7" t="s">
        <v>27</v>
      </c>
      <c r="AM159" s="50" t="s">
        <v>45</v>
      </c>
      <c r="AN159" s="56">
        <f>AJ159</f>
        <v>6.3E-2</v>
      </c>
      <c r="AO159" s="55">
        <f>VLOOKUP(AG159,'RM-cost - feb-24'!B:P,15,0)</f>
        <v>113.786</v>
      </c>
      <c r="AP159" s="55">
        <f>AO159*AN159</f>
        <v>7.1685179999999997</v>
      </c>
      <c r="AQ159" s="62"/>
      <c r="AR159" s="63"/>
      <c r="AS159" s="21">
        <f>AS158</f>
        <v>167</v>
      </c>
      <c r="AT159" s="64"/>
      <c r="AU159" s="60"/>
      <c r="AV159" s="60"/>
      <c r="AW159" s="60"/>
      <c r="AX159" s="60"/>
      <c r="AY159" s="60"/>
      <c r="AZ159" s="61"/>
      <c r="BA159" s="61"/>
    </row>
    <row r="160" spans="1:53">
      <c r="A160" s="6">
        <v>3</v>
      </c>
      <c r="B160" s="19">
        <f t="shared" ref="B160:C160" si="393">B159</f>
        <v>27</v>
      </c>
      <c r="C160" s="19" t="str">
        <f t="shared" si="393"/>
        <v>ET-COVER</v>
      </c>
      <c r="D160" s="19" t="str">
        <f>MID(E160,9,2)</f>
        <v>PT</v>
      </c>
      <c r="E160" s="20" t="str">
        <f t="shared" ref="E160:M160" si="394">E159</f>
        <v>RTHTMTBNPT80X45X10</v>
      </c>
      <c r="F160" s="15" t="str">
        <f t="shared" si="394"/>
        <v>RTHTMTBNPT</v>
      </c>
      <c r="G160" s="15" t="str">
        <f t="shared" si="394"/>
        <v>80X45X10</v>
      </c>
      <c r="H160" s="15" t="str">
        <f t="shared" si="394"/>
        <v>80X45X10</v>
      </c>
      <c r="I160" s="16">
        <f t="shared" si="394"/>
        <v>3</v>
      </c>
      <c r="J160" s="16">
        <f t="shared" si="394"/>
        <v>6</v>
      </c>
      <c r="K160" s="16" t="str">
        <f t="shared" si="394"/>
        <v>80</v>
      </c>
      <c r="L160" s="16" t="str">
        <f t="shared" si="394"/>
        <v>45</v>
      </c>
      <c r="M160" s="16" t="str">
        <f t="shared" si="394"/>
        <v>10</v>
      </c>
      <c r="N160" s="11" t="str">
        <f t="shared" si="390"/>
        <v>SFG-FRBNPK-ET-CVR-80X45X10</v>
      </c>
      <c r="O160" s="7"/>
      <c r="P160" s="12">
        <f>ROUNDUP((((K160*L160/144)*0.00692)),3)</f>
        <v>0.17299999999999999</v>
      </c>
      <c r="Q160" s="7" t="b">
        <f>P160=AJ160</f>
        <v>0</v>
      </c>
      <c r="R160" s="7"/>
      <c r="S160" s="8" t="str">
        <f t="shared" si="391"/>
        <v>Restonic Hotel Motel ET Cover 80X45X10</v>
      </c>
      <c r="T160" s="8" t="str">
        <f>T159</f>
        <v>SFG-FRBNPK-ET-CVR-80X45X10</v>
      </c>
      <c r="U160" s="7" t="b">
        <f>T160=N160</f>
        <v>1</v>
      </c>
      <c r="V160" s="7" t="b">
        <f>S160=W160</f>
        <v>1</v>
      </c>
      <c r="W160" s="8" t="str">
        <f>W159</f>
        <v>Restonic Hotel Motel ET Cover 80X45X10</v>
      </c>
      <c r="X160" s="7" t="s">
        <v>34</v>
      </c>
      <c r="Y160" s="7" t="s">
        <v>35</v>
      </c>
      <c r="Z160" s="7" t="s">
        <v>36</v>
      </c>
      <c r="AA160" s="7" t="s">
        <v>37</v>
      </c>
      <c r="AB160" s="13">
        <v>1</v>
      </c>
      <c r="AC160" s="7" t="s">
        <v>38</v>
      </c>
      <c r="AD160" s="7" t="s">
        <v>39</v>
      </c>
      <c r="AE160" s="6">
        <v>30</v>
      </c>
      <c r="AF160" s="7" t="s">
        <v>40</v>
      </c>
      <c r="AG160" s="40" t="s">
        <v>287</v>
      </c>
      <c r="AH160" s="8" t="s">
        <v>31886</v>
      </c>
      <c r="AI160" s="40" t="s">
        <v>48</v>
      </c>
      <c r="AJ160" s="46">
        <v>0.28999999999999998</v>
      </c>
      <c r="AK160" s="7" t="s">
        <v>44</v>
      </c>
      <c r="AL160" s="7" t="s">
        <v>27</v>
      </c>
      <c r="AM160" s="50" t="s">
        <v>45</v>
      </c>
      <c r="AN160" s="56">
        <f>AJ160</f>
        <v>0.28999999999999998</v>
      </c>
      <c r="AO160" s="55">
        <f>VLOOKUP(AG160,'RM-cost - feb-24'!B:P,15,0)</f>
        <v>113.9845</v>
      </c>
      <c r="AP160" s="55">
        <f>AO160*AN160</f>
        <v>33.055504999999997</v>
      </c>
      <c r="AQ160" s="62"/>
      <c r="AR160" s="63"/>
      <c r="AS160" s="21">
        <f>AS159</f>
        <v>167</v>
      </c>
      <c r="AT160" s="64"/>
      <c r="AU160" s="60"/>
      <c r="AV160" s="60"/>
      <c r="AW160" s="60"/>
      <c r="AX160" s="60"/>
      <c r="AY160" s="60"/>
      <c r="AZ160" s="61"/>
      <c r="BA160" s="61"/>
    </row>
    <row r="161" spans="1:53">
      <c r="A161" s="6">
        <v>4</v>
      </c>
      <c r="B161" s="19">
        <f t="shared" ref="B161:C161" si="395">B160</f>
        <v>27</v>
      </c>
      <c r="C161" s="19" t="str">
        <f t="shared" si="395"/>
        <v>ET-COVER</v>
      </c>
      <c r="D161" s="19" t="str">
        <f>MID(E161,9,2)</f>
        <v>PT</v>
      </c>
      <c r="E161" s="20" t="str">
        <f t="shared" ref="E161:M161" si="396">E160</f>
        <v>RTHTMTBNPT80X45X10</v>
      </c>
      <c r="F161" s="15" t="str">
        <f t="shared" si="396"/>
        <v>RTHTMTBNPT</v>
      </c>
      <c r="G161" s="15" t="str">
        <f t="shared" si="396"/>
        <v>80X45X10</v>
      </c>
      <c r="H161" s="15" t="str">
        <f t="shared" si="396"/>
        <v>80X45X10</v>
      </c>
      <c r="I161" s="16">
        <f t="shared" si="396"/>
        <v>3</v>
      </c>
      <c r="J161" s="16">
        <f t="shared" si="396"/>
        <v>6</v>
      </c>
      <c r="K161" s="16" t="str">
        <f t="shared" si="396"/>
        <v>80</v>
      </c>
      <c r="L161" s="16" t="str">
        <f t="shared" si="396"/>
        <v>45</v>
      </c>
      <c r="M161" s="16" t="str">
        <f t="shared" si="396"/>
        <v>10</v>
      </c>
      <c r="N161" s="11" t="str">
        <f t="shared" si="390"/>
        <v>SFG-FRBNPK-ET-CVR-80X45X10</v>
      </c>
      <c r="O161" s="7"/>
      <c r="P161" s="7">
        <f>ROUND(((((K161+L161+K161+L161)+3))*0.0254),3)</f>
        <v>6.4260000000000002</v>
      </c>
      <c r="Q161" s="7" t="b">
        <f>P161=AJ161</f>
        <v>1</v>
      </c>
      <c r="R161" s="7"/>
      <c r="S161" s="8" t="str">
        <f t="shared" si="391"/>
        <v>Restonic Hotel Motel ET Cover 80X45X10</v>
      </c>
      <c r="T161" s="8" t="str">
        <f>T160</f>
        <v>SFG-FRBNPK-ET-CVR-80X45X10</v>
      </c>
      <c r="U161" s="7" t="b">
        <f>T161=N161</f>
        <v>1</v>
      </c>
      <c r="V161" s="7" t="b">
        <f>S161=W161</f>
        <v>1</v>
      </c>
      <c r="W161" s="8" t="str">
        <f>W160</f>
        <v>Restonic Hotel Motel ET Cover 80X45X10</v>
      </c>
      <c r="X161" s="7" t="s">
        <v>34</v>
      </c>
      <c r="Y161" s="7" t="s">
        <v>35</v>
      </c>
      <c r="Z161" s="7" t="s">
        <v>36</v>
      </c>
      <c r="AA161" s="7" t="s">
        <v>37</v>
      </c>
      <c r="AB161" s="13">
        <v>1</v>
      </c>
      <c r="AC161" s="7" t="s">
        <v>38</v>
      </c>
      <c r="AD161" s="7" t="s">
        <v>39</v>
      </c>
      <c r="AE161" s="6">
        <v>40</v>
      </c>
      <c r="AF161" s="7" t="s">
        <v>40</v>
      </c>
      <c r="AG161" s="8" t="s">
        <v>18728</v>
      </c>
      <c r="AH161" s="8" t="s">
        <v>31845</v>
      </c>
      <c r="AI161" s="8" t="s">
        <v>43</v>
      </c>
      <c r="AJ161" s="17">
        <f>P161</f>
        <v>6.4260000000000002</v>
      </c>
      <c r="AK161" s="7" t="s">
        <v>39</v>
      </c>
      <c r="AL161" s="7" t="s">
        <v>27</v>
      </c>
      <c r="AM161" s="50" t="s">
        <v>45</v>
      </c>
      <c r="AN161" s="56">
        <f>AJ161</f>
        <v>6.4260000000000002</v>
      </c>
      <c r="AO161" s="55">
        <f>VLOOKUP(AG161,'SFG-rate rm - feb-24'!A:B,2,0)</f>
        <v>19.605380269999998</v>
      </c>
      <c r="AP161" s="55">
        <f>AO161*AN161</f>
        <v>125.98417361501998</v>
      </c>
      <c r="AQ161" s="62"/>
      <c r="AR161" s="63"/>
      <c r="AS161" s="21">
        <f>AS160</f>
        <v>167</v>
      </c>
      <c r="AT161" s="64"/>
      <c r="AU161" s="60"/>
      <c r="AV161" s="60"/>
      <c r="AW161" s="60"/>
      <c r="AX161" s="60"/>
      <c r="AY161" s="60"/>
      <c r="AZ161" s="61"/>
      <c r="BA161" s="61"/>
    </row>
    <row r="162" spans="1:53">
      <c r="A162" s="6">
        <v>5</v>
      </c>
      <c r="B162" s="19">
        <f t="shared" ref="B162:C162" si="397">B161</f>
        <v>27</v>
      </c>
      <c r="C162" s="19" t="str">
        <f t="shared" si="397"/>
        <v>ET-COVER</v>
      </c>
      <c r="D162" s="19" t="str">
        <f>MID(E162,9,2)</f>
        <v>PT</v>
      </c>
      <c r="E162" s="20" t="str">
        <f t="shared" ref="E162:M162" si="398">E161</f>
        <v>RTHTMTBNPT80X45X10</v>
      </c>
      <c r="F162" s="15" t="str">
        <f t="shared" si="398"/>
        <v>RTHTMTBNPT</v>
      </c>
      <c r="G162" s="15" t="str">
        <f t="shared" si="398"/>
        <v>80X45X10</v>
      </c>
      <c r="H162" s="15" t="str">
        <f t="shared" si="398"/>
        <v>80X45X10</v>
      </c>
      <c r="I162" s="16">
        <f t="shared" si="398"/>
        <v>3</v>
      </c>
      <c r="J162" s="16">
        <f t="shared" si="398"/>
        <v>6</v>
      </c>
      <c r="K162" s="16" t="str">
        <f t="shared" si="398"/>
        <v>80</v>
      </c>
      <c r="L162" s="16" t="str">
        <f t="shared" si="398"/>
        <v>45</v>
      </c>
      <c r="M162" s="16" t="str">
        <f t="shared" si="398"/>
        <v>10</v>
      </c>
      <c r="N162" s="11" t="str">
        <f t="shared" si="390"/>
        <v>SFG-FRBNPK-ET-CVR-80X45X10</v>
      </c>
      <c r="O162" s="7"/>
      <c r="P162" s="7">
        <v>10</v>
      </c>
      <c r="Q162" s="7" t="b">
        <f>P162=AJ162</f>
        <v>1</v>
      </c>
      <c r="R162" s="7"/>
      <c r="S162" s="8" t="str">
        <f t="shared" si="391"/>
        <v>Restonic Hotel Motel ET Cover 80X45X10</v>
      </c>
      <c r="T162" s="8" t="str">
        <f>T161</f>
        <v>SFG-FRBNPK-ET-CVR-80X45X10</v>
      </c>
      <c r="U162" s="7" t="b">
        <f>T162=N162</f>
        <v>1</v>
      </c>
      <c r="V162" s="7" t="b">
        <f>S162=W162</f>
        <v>1</v>
      </c>
      <c r="W162" s="8" t="str">
        <f>W161</f>
        <v>Restonic Hotel Motel ET Cover 80X45X10</v>
      </c>
      <c r="X162" s="7" t="s">
        <v>34</v>
      </c>
      <c r="Y162" s="7" t="s">
        <v>35</v>
      </c>
      <c r="Z162" s="7" t="s">
        <v>36</v>
      </c>
      <c r="AA162" s="7" t="s">
        <v>37</v>
      </c>
      <c r="AB162" s="13">
        <v>1</v>
      </c>
      <c r="AC162" s="7" t="s">
        <v>38</v>
      </c>
      <c r="AD162" s="7" t="s">
        <v>39</v>
      </c>
      <c r="AE162" s="6">
        <v>50</v>
      </c>
      <c r="AF162" s="7" t="s">
        <v>40</v>
      </c>
      <c r="AG162" s="8" t="s">
        <v>744</v>
      </c>
      <c r="AH162" s="8" t="s">
        <v>745</v>
      </c>
      <c r="AI162" s="8" t="s">
        <v>43</v>
      </c>
      <c r="AJ162" s="17">
        <f>P162</f>
        <v>10</v>
      </c>
      <c r="AK162" s="7" t="s">
        <v>44</v>
      </c>
      <c r="AL162" s="7" t="s">
        <v>27</v>
      </c>
      <c r="AM162" s="50" t="s">
        <v>45</v>
      </c>
      <c r="AN162" s="54">
        <f>AJ162/5000</f>
        <v>2E-3</v>
      </c>
      <c r="AO162" s="55">
        <f>VLOOKUP(AG162,'RM-cost - feb-24'!B:P,15,0)</f>
        <v>58</v>
      </c>
      <c r="AP162" s="55">
        <f>AO162*AN162</f>
        <v>0.11600000000000001</v>
      </c>
      <c r="AQ162" s="62"/>
      <c r="AR162" s="63"/>
      <c r="AS162" s="21">
        <f>AS161</f>
        <v>167</v>
      </c>
      <c r="AT162" s="64"/>
      <c r="AU162" s="60"/>
      <c r="AV162" s="60"/>
      <c r="AW162" s="60"/>
      <c r="AX162" s="60"/>
      <c r="AY162" s="60"/>
      <c r="AZ162" s="61"/>
      <c r="BA162" s="61"/>
    </row>
    <row r="164" spans="1:53">
      <c r="A164" s="6">
        <v>1</v>
      </c>
      <c r="B164" s="19">
        <v>28</v>
      </c>
      <c r="C164" s="19" t="s">
        <v>31528</v>
      </c>
      <c r="D164" s="19" t="str">
        <f>MID(E164,9,2)</f>
        <v>PT</v>
      </c>
      <c r="E164" s="48" t="s">
        <v>31873</v>
      </c>
      <c r="F164" s="9" t="str">
        <f>LEFT(E164,MIN(FIND({0,1,2,3,4,5,6,7,8,9},E164&amp;"0123456789"))-1)</f>
        <v>RTHTMTBNPT</v>
      </c>
      <c r="G164" s="9" t="str">
        <f>SUBSTITUTE(E164,F164,"")</f>
        <v>80X51X10</v>
      </c>
      <c r="H164" s="9" t="str">
        <f>IFERROR(LEFT(G164,FIND("-",G164)-1),G164)</f>
        <v>80X51X10</v>
      </c>
      <c r="I164" s="10">
        <f>SEARCH("X",H164)</f>
        <v>3</v>
      </c>
      <c r="J164" s="10">
        <f>SEARCH("X",H164,I164+1)</f>
        <v>6</v>
      </c>
      <c r="K164" s="10" t="str">
        <f>LEFT(G164,SEARCH("x",G164)-1)</f>
        <v>80</v>
      </c>
      <c r="L164" s="10" t="str">
        <f>MID(H164,I164+1,J164-I164-1)</f>
        <v>51</v>
      </c>
      <c r="M164" s="10" t="str">
        <f>MID(H164,J164+1,20)</f>
        <v>10</v>
      </c>
      <c r="N164" s="11" t="str">
        <f>"SFG-FRBNPK-ET-CVR-"&amp;K164&amp;"X"&amp;L164&amp;"X"&amp;M164</f>
        <v>SFG-FRBNPK-ET-CVR-80X51X10</v>
      </c>
      <c r="O164" s="7"/>
      <c r="P164" s="12">
        <f>ROUND(((((K164+L164+K164+L164)+3)*0.0254)*5.3196),3)</f>
        <v>35.805999999999997</v>
      </c>
      <c r="Q164" s="7">
        <v>0</v>
      </c>
      <c r="R164" s="12">
        <f>P164+Q164</f>
        <v>35.805999999999997</v>
      </c>
      <c r="S164" s="8" t="str">
        <f>"Restonic Hotel Motel ET Cover "&amp;K164&amp;"X"&amp;L164&amp;"X"&amp;M164</f>
        <v>Restonic Hotel Motel ET Cover 80X51X10</v>
      </c>
      <c r="T164" s="8" t="str">
        <f>N164</f>
        <v>SFG-FRBNPK-ET-CVR-80X51X10</v>
      </c>
      <c r="U164" s="7" t="b">
        <f>T164=N164</f>
        <v>1</v>
      </c>
      <c r="V164" s="7" t="b">
        <f>S164=W164</f>
        <v>1</v>
      </c>
      <c r="W164" s="8" t="str">
        <f>S164</f>
        <v>Restonic Hotel Motel ET Cover 80X51X10</v>
      </c>
      <c r="X164" s="7" t="s">
        <v>34</v>
      </c>
      <c r="Y164" s="7" t="s">
        <v>35</v>
      </c>
      <c r="Z164" s="7" t="s">
        <v>36</v>
      </c>
      <c r="AA164" s="7" t="s">
        <v>37</v>
      </c>
      <c r="AB164" s="13">
        <v>1</v>
      </c>
      <c r="AC164" s="7" t="s">
        <v>38</v>
      </c>
      <c r="AD164" s="7" t="s">
        <v>39</v>
      </c>
      <c r="AE164" s="6">
        <v>10</v>
      </c>
      <c r="AF164" s="7" t="s">
        <v>40</v>
      </c>
      <c r="AG164" s="8" t="s">
        <v>41</v>
      </c>
      <c r="AH164" s="8" t="s">
        <v>42</v>
      </c>
      <c r="AI164" s="8" t="s">
        <v>43</v>
      </c>
      <c r="AJ164" s="13">
        <f>R164</f>
        <v>35.805999999999997</v>
      </c>
      <c r="AK164" s="7" t="s">
        <v>44</v>
      </c>
      <c r="AL164" s="7" t="s">
        <v>27</v>
      </c>
      <c r="AM164" s="50" t="s">
        <v>45</v>
      </c>
      <c r="AN164" s="54">
        <f>AJ164/10000</f>
        <v>3.5805999999999998E-3</v>
      </c>
      <c r="AO164" s="55">
        <f>VLOOKUP(AG164,'RM-cost - feb-24'!B:P,15,0)</f>
        <v>231.14230000000001</v>
      </c>
      <c r="AP164" s="55">
        <f>AO164*AN164</f>
        <v>0.82762811937999992</v>
      </c>
      <c r="AQ164" s="62">
        <f>SUM(AP164:AP168)</f>
        <v>173.47282371674999</v>
      </c>
      <c r="AR164" s="62">
        <f>ROUND(AQ164,0)</f>
        <v>173</v>
      </c>
      <c r="AS164" s="21">
        <f>AR164</f>
        <v>173</v>
      </c>
      <c r="AT164" s="64">
        <f>+AS164+AY164</f>
        <v>194.40857700000001</v>
      </c>
      <c r="AU164" s="60">
        <f t="shared" ref="AU164" si="399">+SUM(((AS164*3%*18%)))</f>
        <v>0.93419999999999992</v>
      </c>
      <c r="AV164" s="60">
        <f t="shared" ref="AV164" si="400">+SUM(((AS164*14.33%*53%)))</f>
        <v>13.139177</v>
      </c>
      <c r="AW164" s="60">
        <f t="shared" ref="AW164" si="401">+SUM(((AS164*5.92%*53%)))</f>
        <v>5.4280480000000004</v>
      </c>
      <c r="AX164" s="60">
        <f t="shared" ref="AX164" si="402">+SUM(((AS164*2.08%*53%)))</f>
        <v>1.907152</v>
      </c>
      <c r="AY164" s="60">
        <f>SUM(AU164:AX168)</f>
        <v>21.408577000000001</v>
      </c>
      <c r="AZ164" s="61">
        <f>ROUNDUP(AT164,0)</f>
        <v>195</v>
      </c>
      <c r="BA164" s="61">
        <f>AZ164</f>
        <v>195</v>
      </c>
    </row>
    <row r="165" spans="1:53">
      <c r="A165" s="6">
        <v>2</v>
      </c>
      <c r="B165" s="19">
        <f t="shared" ref="B165:C165" si="403">B164</f>
        <v>28</v>
      </c>
      <c r="C165" s="19" t="str">
        <f t="shared" si="403"/>
        <v>ET-COVER</v>
      </c>
      <c r="D165" s="19" t="str">
        <f>MID(E165,9,2)</f>
        <v>PT</v>
      </c>
      <c r="E165" s="20" t="str">
        <f t="shared" ref="E165:M165" si="404">E164</f>
        <v>RTHTMTBNPT80X51X10</v>
      </c>
      <c r="F165" s="15" t="str">
        <f t="shared" si="404"/>
        <v>RTHTMTBNPT</v>
      </c>
      <c r="G165" s="15" t="str">
        <f t="shared" si="404"/>
        <v>80X51X10</v>
      </c>
      <c r="H165" s="15" t="str">
        <f t="shared" si="404"/>
        <v>80X51X10</v>
      </c>
      <c r="I165" s="16">
        <f t="shared" si="404"/>
        <v>3</v>
      </c>
      <c r="J165" s="16">
        <f t="shared" si="404"/>
        <v>6</v>
      </c>
      <c r="K165" s="16" t="str">
        <f t="shared" si="404"/>
        <v>80</v>
      </c>
      <c r="L165" s="16" t="str">
        <f t="shared" si="404"/>
        <v>51</v>
      </c>
      <c r="M165" s="16" t="str">
        <f t="shared" si="404"/>
        <v>10</v>
      </c>
      <c r="N165" s="11" t="str">
        <f t="shared" ref="N165:N168" si="405">"SFG-FRBNPK-ET-CVR-"&amp;K165&amp;"X"&amp;L165&amp;"X"&amp;M165</f>
        <v>SFG-FRBNPK-ET-CVR-80X51X10</v>
      </c>
      <c r="O165" s="12">
        <f>K165*L165/144</f>
        <v>28.333333333333332</v>
      </c>
      <c r="P165" s="12">
        <f>ROUNDUP((((K165*L165/144)*0.003)),3)</f>
        <v>8.5000000000000006E-2</v>
      </c>
      <c r="Q165" s="7"/>
      <c r="R165" s="7"/>
      <c r="S165" s="8" t="str">
        <f t="shared" ref="S165:S168" si="406">"Restonic Hotel Motel ET Cover "&amp;K165&amp;"X"&amp;L165&amp;"X"&amp;M165</f>
        <v>Restonic Hotel Motel ET Cover 80X51X10</v>
      </c>
      <c r="T165" s="8" t="str">
        <f>T164</f>
        <v>SFG-FRBNPK-ET-CVR-80X51X10</v>
      </c>
      <c r="U165" s="7" t="b">
        <f>T165=N165</f>
        <v>1</v>
      </c>
      <c r="V165" s="7" t="b">
        <f t="shared" ref="V165" si="407">S165=W165</f>
        <v>1</v>
      </c>
      <c r="W165" s="8" t="str">
        <f>W164</f>
        <v>Restonic Hotel Motel ET Cover 80X51X10</v>
      </c>
      <c r="X165" s="7" t="s">
        <v>34</v>
      </c>
      <c r="Y165" s="7" t="s">
        <v>35</v>
      </c>
      <c r="Z165" s="7" t="s">
        <v>36</v>
      </c>
      <c r="AA165" s="7" t="s">
        <v>37</v>
      </c>
      <c r="AB165" s="13">
        <v>1</v>
      </c>
      <c r="AC165" s="7" t="s">
        <v>38</v>
      </c>
      <c r="AD165" s="7" t="s">
        <v>39</v>
      </c>
      <c r="AE165" s="6">
        <v>20</v>
      </c>
      <c r="AF165" s="7" t="s">
        <v>40</v>
      </c>
      <c r="AG165" s="40" t="s">
        <v>650</v>
      </c>
      <c r="AH165" s="8" t="s">
        <v>31844</v>
      </c>
      <c r="AI165" s="40" t="s">
        <v>48</v>
      </c>
      <c r="AJ165" s="43">
        <v>6.6000000000000003E-2</v>
      </c>
      <c r="AK165" s="7" t="s">
        <v>44</v>
      </c>
      <c r="AL165" s="7" t="s">
        <v>27</v>
      </c>
      <c r="AM165" s="50" t="s">
        <v>45</v>
      </c>
      <c r="AN165" s="56">
        <f>AJ165</f>
        <v>6.6000000000000003E-2</v>
      </c>
      <c r="AO165" s="55">
        <f>VLOOKUP(AG165,'RM-cost - feb-24'!B:P,15,0)</f>
        <v>113.786</v>
      </c>
      <c r="AP165" s="55">
        <f>AO165*AN165</f>
        <v>7.5098760000000002</v>
      </c>
      <c r="AQ165" s="62"/>
      <c r="AR165" s="63"/>
      <c r="AS165" s="21">
        <f>AS164</f>
        <v>173</v>
      </c>
      <c r="AT165" s="64"/>
      <c r="AU165" s="60"/>
      <c r="AV165" s="60"/>
      <c r="AW165" s="60"/>
      <c r="AX165" s="60"/>
      <c r="AY165" s="60"/>
      <c r="AZ165" s="61"/>
      <c r="BA165" s="61"/>
    </row>
    <row r="166" spans="1:53">
      <c r="A166" s="6">
        <v>3</v>
      </c>
      <c r="B166" s="19">
        <f t="shared" ref="B166:C166" si="408">B165</f>
        <v>28</v>
      </c>
      <c r="C166" s="19" t="str">
        <f t="shared" si="408"/>
        <v>ET-COVER</v>
      </c>
      <c r="D166" s="19" t="str">
        <f>MID(E166,9,2)</f>
        <v>PT</v>
      </c>
      <c r="E166" s="20" t="str">
        <f t="shared" ref="E166:M166" si="409">E165</f>
        <v>RTHTMTBNPT80X51X10</v>
      </c>
      <c r="F166" s="15" t="str">
        <f t="shared" si="409"/>
        <v>RTHTMTBNPT</v>
      </c>
      <c r="G166" s="15" t="str">
        <f t="shared" si="409"/>
        <v>80X51X10</v>
      </c>
      <c r="H166" s="15" t="str">
        <f t="shared" si="409"/>
        <v>80X51X10</v>
      </c>
      <c r="I166" s="16">
        <f t="shared" si="409"/>
        <v>3</v>
      </c>
      <c r="J166" s="16">
        <f t="shared" si="409"/>
        <v>6</v>
      </c>
      <c r="K166" s="16" t="str">
        <f t="shared" si="409"/>
        <v>80</v>
      </c>
      <c r="L166" s="16" t="str">
        <f t="shared" si="409"/>
        <v>51</v>
      </c>
      <c r="M166" s="16" t="str">
        <f t="shared" si="409"/>
        <v>10</v>
      </c>
      <c r="N166" s="11" t="str">
        <f t="shared" si="405"/>
        <v>SFG-FRBNPK-ET-CVR-80X51X10</v>
      </c>
      <c r="O166" s="7"/>
      <c r="P166" s="12">
        <f>ROUNDUP((((K166*L166/144)*0.00692)),3)</f>
        <v>0.19700000000000001</v>
      </c>
      <c r="Q166" s="7" t="b">
        <f>P166=AJ166</f>
        <v>0</v>
      </c>
      <c r="R166" s="7"/>
      <c r="S166" s="8" t="str">
        <f t="shared" si="406"/>
        <v>Restonic Hotel Motel ET Cover 80X51X10</v>
      </c>
      <c r="T166" s="8" t="str">
        <f>T165</f>
        <v>SFG-FRBNPK-ET-CVR-80X51X10</v>
      </c>
      <c r="U166" s="7" t="b">
        <f>T166=N166</f>
        <v>1</v>
      </c>
      <c r="V166" s="7" t="b">
        <f>S166=W166</f>
        <v>1</v>
      </c>
      <c r="W166" s="8" t="str">
        <f>W165</f>
        <v>Restonic Hotel Motel ET Cover 80X51X10</v>
      </c>
      <c r="X166" s="7" t="s">
        <v>34</v>
      </c>
      <c r="Y166" s="7" t="s">
        <v>35</v>
      </c>
      <c r="Z166" s="7" t="s">
        <v>36</v>
      </c>
      <c r="AA166" s="7" t="s">
        <v>37</v>
      </c>
      <c r="AB166" s="13">
        <v>1</v>
      </c>
      <c r="AC166" s="7" t="s">
        <v>38</v>
      </c>
      <c r="AD166" s="7" t="s">
        <v>39</v>
      </c>
      <c r="AE166" s="6">
        <v>30</v>
      </c>
      <c r="AF166" s="7" t="s">
        <v>40</v>
      </c>
      <c r="AG166" s="40" t="s">
        <v>287</v>
      </c>
      <c r="AH166" s="8" t="s">
        <v>31886</v>
      </c>
      <c r="AI166" s="40" t="s">
        <v>48</v>
      </c>
      <c r="AJ166" s="46">
        <v>0.28999999999999998</v>
      </c>
      <c r="AK166" s="7" t="s">
        <v>44</v>
      </c>
      <c r="AL166" s="7" t="s">
        <v>27</v>
      </c>
      <c r="AM166" s="50" t="s">
        <v>45</v>
      </c>
      <c r="AN166" s="56">
        <f>AJ166</f>
        <v>0.28999999999999998</v>
      </c>
      <c r="AO166" s="55">
        <f>VLOOKUP(AG166,'RM-cost - feb-24'!B:P,15,0)</f>
        <v>113.9845</v>
      </c>
      <c r="AP166" s="55">
        <f>AO166*AN166</f>
        <v>33.055504999999997</v>
      </c>
      <c r="AQ166" s="62"/>
      <c r="AR166" s="63"/>
      <c r="AS166" s="21">
        <f>AS165</f>
        <v>173</v>
      </c>
      <c r="AT166" s="64"/>
      <c r="AU166" s="60"/>
      <c r="AV166" s="60"/>
      <c r="AW166" s="60"/>
      <c r="AX166" s="60"/>
      <c r="AY166" s="60"/>
      <c r="AZ166" s="61"/>
      <c r="BA166" s="61"/>
    </row>
    <row r="167" spans="1:53">
      <c r="A167" s="6">
        <v>4</v>
      </c>
      <c r="B167" s="19">
        <f t="shared" ref="B167:C167" si="410">B166</f>
        <v>28</v>
      </c>
      <c r="C167" s="19" t="str">
        <f t="shared" si="410"/>
        <v>ET-COVER</v>
      </c>
      <c r="D167" s="19" t="str">
        <f>MID(E167,9,2)</f>
        <v>PT</v>
      </c>
      <c r="E167" s="20" t="str">
        <f t="shared" ref="E167:M167" si="411">E166</f>
        <v>RTHTMTBNPT80X51X10</v>
      </c>
      <c r="F167" s="15" t="str">
        <f t="shared" si="411"/>
        <v>RTHTMTBNPT</v>
      </c>
      <c r="G167" s="15" t="str">
        <f t="shared" si="411"/>
        <v>80X51X10</v>
      </c>
      <c r="H167" s="15" t="str">
        <f t="shared" si="411"/>
        <v>80X51X10</v>
      </c>
      <c r="I167" s="16">
        <f t="shared" si="411"/>
        <v>3</v>
      </c>
      <c r="J167" s="16">
        <f t="shared" si="411"/>
        <v>6</v>
      </c>
      <c r="K167" s="16" t="str">
        <f t="shared" si="411"/>
        <v>80</v>
      </c>
      <c r="L167" s="16" t="str">
        <f t="shared" si="411"/>
        <v>51</v>
      </c>
      <c r="M167" s="16" t="str">
        <f t="shared" si="411"/>
        <v>10</v>
      </c>
      <c r="N167" s="11" t="str">
        <f t="shared" si="405"/>
        <v>SFG-FRBNPK-ET-CVR-80X51X10</v>
      </c>
      <c r="O167" s="7"/>
      <c r="P167" s="7">
        <f>ROUND(((((K167+L167+K167+L167)+3))*0.0254),3)</f>
        <v>6.7309999999999999</v>
      </c>
      <c r="Q167" s="7" t="b">
        <f>P167=AJ167</f>
        <v>1</v>
      </c>
      <c r="R167" s="7"/>
      <c r="S167" s="8" t="str">
        <f t="shared" si="406"/>
        <v>Restonic Hotel Motel ET Cover 80X51X10</v>
      </c>
      <c r="T167" s="8" t="str">
        <f>T166</f>
        <v>SFG-FRBNPK-ET-CVR-80X51X10</v>
      </c>
      <c r="U167" s="7" t="b">
        <f>T167=N167</f>
        <v>1</v>
      </c>
      <c r="V167" s="7" t="b">
        <f>S167=W167</f>
        <v>1</v>
      </c>
      <c r="W167" s="8" t="str">
        <f>W166</f>
        <v>Restonic Hotel Motel ET Cover 80X51X10</v>
      </c>
      <c r="X167" s="7" t="s">
        <v>34</v>
      </c>
      <c r="Y167" s="7" t="s">
        <v>35</v>
      </c>
      <c r="Z167" s="7" t="s">
        <v>36</v>
      </c>
      <c r="AA167" s="7" t="s">
        <v>37</v>
      </c>
      <c r="AB167" s="13">
        <v>1</v>
      </c>
      <c r="AC167" s="7" t="s">
        <v>38</v>
      </c>
      <c r="AD167" s="7" t="s">
        <v>39</v>
      </c>
      <c r="AE167" s="6">
        <v>40</v>
      </c>
      <c r="AF167" s="7" t="s">
        <v>40</v>
      </c>
      <c r="AG167" s="8" t="s">
        <v>18728</v>
      </c>
      <c r="AH167" s="8" t="s">
        <v>31845</v>
      </c>
      <c r="AI167" s="8" t="s">
        <v>43</v>
      </c>
      <c r="AJ167" s="17">
        <f>P167</f>
        <v>6.7309999999999999</v>
      </c>
      <c r="AK167" s="7" t="s">
        <v>39</v>
      </c>
      <c r="AL167" s="7" t="s">
        <v>27</v>
      </c>
      <c r="AM167" s="50" t="s">
        <v>45</v>
      </c>
      <c r="AN167" s="56">
        <f>AJ167</f>
        <v>6.7309999999999999</v>
      </c>
      <c r="AO167" s="55">
        <f>VLOOKUP(AG167,'SFG-rate rm - feb-24'!A:B,2,0)</f>
        <v>19.605380269999998</v>
      </c>
      <c r="AP167" s="55">
        <f>AO167*AN167</f>
        <v>131.96381459736997</v>
      </c>
      <c r="AQ167" s="62"/>
      <c r="AR167" s="63"/>
      <c r="AS167" s="21">
        <f>AS166</f>
        <v>173</v>
      </c>
      <c r="AT167" s="64"/>
      <c r="AU167" s="60"/>
      <c r="AV167" s="60"/>
      <c r="AW167" s="60"/>
      <c r="AX167" s="60"/>
      <c r="AY167" s="60"/>
      <c r="AZ167" s="61"/>
      <c r="BA167" s="61"/>
    </row>
    <row r="168" spans="1:53">
      <c r="A168" s="6">
        <v>5</v>
      </c>
      <c r="B168" s="19">
        <f t="shared" ref="B168:C168" si="412">B167</f>
        <v>28</v>
      </c>
      <c r="C168" s="19" t="str">
        <f t="shared" si="412"/>
        <v>ET-COVER</v>
      </c>
      <c r="D168" s="19" t="str">
        <f>MID(E168,9,2)</f>
        <v>PT</v>
      </c>
      <c r="E168" s="20" t="str">
        <f t="shared" ref="E168:M168" si="413">E167</f>
        <v>RTHTMTBNPT80X51X10</v>
      </c>
      <c r="F168" s="15" t="str">
        <f t="shared" si="413"/>
        <v>RTHTMTBNPT</v>
      </c>
      <c r="G168" s="15" t="str">
        <f t="shared" si="413"/>
        <v>80X51X10</v>
      </c>
      <c r="H168" s="15" t="str">
        <f t="shared" si="413"/>
        <v>80X51X10</v>
      </c>
      <c r="I168" s="16">
        <f t="shared" si="413"/>
        <v>3</v>
      </c>
      <c r="J168" s="16">
        <f t="shared" si="413"/>
        <v>6</v>
      </c>
      <c r="K168" s="16" t="str">
        <f t="shared" si="413"/>
        <v>80</v>
      </c>
      <c r="L168" s="16" t="str">
        <f t="shared" si="413"/>
        <v>51</v>
      </c>
      <c r="M168" s="16" t="str">
        <f t="shared" si="413"/>
        <v>10</v>
      </c>
      <c r="N168" s="11" t="str">
        <f t="shared" si="405"/>
        <v>SFG-FRBNPK-ET-CVR-80X51X10</v>
      </c>
      <c r="O168" s="7"/>
      <c r="P168" s="7">
        <v>10</v>
      </c>
      <c r="Q168" s="7" t="b">
        <f>P168=AJ168</f>
        <v>1</v>
      </c>
      <c r="R168" s="7"/>
      <c r="S168" s="8" t="str">
        <f t="shared" si="406"/>
        <v>Restonic Hotel Motel ET Cover 80X51X10</v>
      </c>
      <c r="T168" s="8" t="str">
        <f>T167</f>
        <v>SFG-FRBNPK-ET-CVR-80X51X10</v>
      </c>
      <c r="U168" s="7" t="b">
        <f>T168=N168</f>
        <v>1</v>
      </c>
      <c r="V168" s="7" t="b">
        <f>S168=W168</f>
        <v>1</v>
      </c>
      <c r="W168" s="8" t="str">
        <f>W167</f>
        <v>Restonic Hotel Motel ET Cover 80X51X10</v>
      </c>
      <c r="X168" s="7" t="s">
        <v>34</v>
      </c>
      <c r="Y168" s="7" t="s">
        <v>35</v>
      </c>
      <c r="Z168" s="7" t="s">
        <v>36</v>
      </c>
      <c r="AA168" s="7" t="s">
        <v>37</v>
      </c>
      <c r="AB168" s="13">
        <v>1</v>
      </c>
      <c r="AC168" s="7" t="s">
        <v>38</v>
      </c>
      <c r="AD168" s="7" t="s">
        <v>39</v>
      </c>
      <c r="AE168" s="6">
        <v>50</v>
      </c>
      <c r="AF168" s="7" t="s">
        <v>40</v>
      </c>
      <c r="AG168" s="8" t="s">
        <v>744</v>
      </c>
      <c r="AH168" s="8" t="s">
        <v>745</v>
      </c>
      <c r="AI168" s="8" t="s">
        <v>43</v>
      </c>
      <c r="AJ168" s="17">
        <f>P168</f>
        <v>10</v>
      </c>
      <c r="AK168" s="7" t="s">
        <v>44</v>
      </c>
      <c r="AL168" s="7" t="s">
        <v>27</v>
      </c>
      <c r="AM168" s="50" t="s">
        <v>45</v>
      </c>
      <c r="AN168" s="54">
        <f>AJ168/5000</f>
        <v>2E-3</v>
      </c>
      <c r="AO168" s="55">
        <f>VLOOKUP(AG168,'RM-cost - feb-24'!B:P,15,0)</f>
        <v>58</v>
      </c>
      <c r="AP168" s="55">
        <f>AO168*AN168</f>
        <v>0.11600000000000001</v>
      </c>
      <c r="AQ168" s="62"/>
      <c r="AR168" s="63"/>
      <c r="AS168" s="21">
        <f>AS167</f>
        <v>173</v>
      </c>
      <c r="AT168" s="64"/>
      <c r="AU168" s="60"/>
      <c r="AV168" s="60"/>
      <c r="AW168" s="60"/>
      <c r="AX168" s="60"/>
      <c r="AY168" s="60"/>
      <c r="AZ168" s="61"/>
      <c r="BA168" s="61"/>
    </row>
    <row r="170" spans="1:53">
      <c r="A170" s="6">
        <v>1</v>
      </c>
      <c r="B170" s="19">
        <v>29</v>
      </c>
      <c r="C170" s="19" t="s">
        <v>31528</v>
      </c>
      <c r="D170" s="19" t="str">
        <f>MID(E170,9,2)</f>
        <v>PT</v>
      </c>
      <c r="E170" s="48" t="s">
        <v>31874</v>
      </c>
      <c r="F170" s="9" t="str">
        <f>LEFT(E170,MIN(FIND({0,1,2,3,4,5,6,7,8,9},E170&amp;"0123456789"))-1)</f>
        <v>RTHTMTBNPT</v>
      </c>
      <c r="G170" s="9" t="str">
        <f>SUBSTITUTE(E170,F170,"")</f>
        <v>80X54X10</v>
      </c>
      <c r="H170" s="9" t="str">
        <f>IFERROR(LEFT(G170,FIND("-",G170)-1),G170)</f>
        <v>80X54X10</v>
      </c>
      <c r="I170" s="10">
        <f>SEARCH("X",H170)</f>
        <v>3</v>
      </c>
      <c r="J170" s="10">
        <f>SEARCH("X",H170,I170+1)</f>
        <v>6</v>
      </c>
      <c r="K170" s="10" t="str">
        <f>LEFT(G170,SEARCH("x",G170)-1)</f>
        <v>80</v>
      </c>
      <c r="L170" s="10" t="str">
        <f>MID(H170,I170+1,J170-I170-1)</f>
        <v>54</v>
      </c>
      <c r="M170" s="10" t="str">
        <f>MID(H170,J170+1,20)</f>
        <v>10</v>
      </c>
      <c r="N170" s="11" t="str">
        <f>"SFG-FRBNPK-ET-CVR-"&amp;K170&amp;"X"&amp;L170&amp;"X"&amp;M170</f>
        <v>SFG-FRBNPK-ET-CVR-80X54X10</v>
      </c>
      <c r="O170" s="7"/>
      <c r="P170" s="12">
        <f>ROUND(((((K170+L170+K170+L170)+3)*0.0254)*5.3196),3)</f>
        <v>36.616999999999997</v>
      </c>
      <c r="Q170" s="7">
        <v>0</v>
      </c>
      <c r="R170" s="12">
        <f>P170+Q170</f>
        <v>36.616999999999997</v>
      </c>
      <c r="S170" s="8" t="str">
        <f>"Restonic Hotel Motel ET Cover "&amp;K170&amp;"X"&amp;L170&amp;"X"&amp;M170</f>
        <v>Restonic Hotel Motel ET Cover 80X54X10</v>
      </c>
      <c r="T170" s="8" t="str">
        <f>N170</f>
        <v>SFG-FRBNPK-ET-CVR-80X54X10</v>
      </c>
      <c r="U170" s="7" t="b">
        <f>T170=N170</f>
        <v>1</v>
      </c>
      <c r="V170" s="7" t="b">
        <f>S170=W170</f>
        <v>1</v>
      </c>
      <c r="W170" s="8" t="str">
        <f>S170</f>
        <v>Restonic Hotel Motel ET Cover 80X54X10</v>
      </c>
      <c r="X170" s="7" t="s">
        <v>34</v>
      </c>
      <c r="Y170" s="7" t="s">
        <v>35</v>
      </c>
      <c r="Z170" s="7" t="s">
        <v>36</v>
      </c>
      <c r="AA170" s="7" t="s">
        <v>37</v>
      </c>
      <c r="AB170" s="13">
        <v>1</v>
      </c>
      <c r="AC170" s="7" t="s">
        <v>38</v>
      </c>
      <c r="AD170" s="7" t="s">
        <v>39</v>
      </c>
      <c r="AE170" s="6">
        <v>10</v>
      </c>
      <c r="AF170" s="7" t="s">
        <v>40</v>
      </c>
      <c r="AG170" s="8" t="s">
        <v>41</v>
      </c>
      <c r="AH170" s="8" t="s">
        <v>42</v>
      </c>
      <c r="AI170" s="8" t="s">
        <v>43</v>
      </c>
      <c r="AJ170" s="13">
        <f>R170</f>
        <v>36.616999999999997</v>
      </c>
      <c r="AK170" s="7" t="s">
        <v>44</v>
      </c>
      <c r="AL170" s="7" t="s">
        <v>27</v>
      </c>
      <c r="AM170" s="50" t="s">
        <v>45</v>
      </c>
      <c r="AN170" s="54">
        <f>AJ170/10000</f>
        <v>3.6616999999999999E-3</v>
      </c>
      <c r="AO170" s="55">
        <f>VLOOKUP(AG170,'RM-cost - feb-24'!B:P,15,0)</f>
        <v>231.14230000000001</v>
      </c>
      <c r="AP170" s="55">
        <f>AO170*AN170</f>
        <v>0.84637375990999997</v>
      </c>
      <c r="AQ170" s="62">
        <f>SUM(AP170:AP174)</f>
        <v>176.58537315832001</v>
      </c>
      <c r="AR170" s="62">
        <f>ROUND(AQ170,0)</f>
        <v>177</v>
      </c>
      <c r="AS170" s="21">
        <f>AR170</f>
        <v>177</v>
      </c>
      <c r="AT170" s="64">
        <f>+AS170+AY170</f>
        <v>198.90357299999999</v>
      </c>
      <c r="AU170" s="60">
        <f t="shared" ref="AU170" si="414">+SUM(((AS170*3%*18%)))</f>
        <v>0.95579999999999987</v>
      </c>
      <c r="AV170" s="60">
        <f t="shared" ref="AV170" si="415">+SUM(((AS170*14.33%*53%)))</f>
        <v>13.442973</v>
      </c>
      <c r="AW170" s="60">
        <f t="shared" ref="AW170" si="416">+SUM(((AS170*5.92%*53%)))</f>
        <v>5.5535520000000007</v>
      </c>
      <c r="AX170" s="60">
        <f t="shared" ref="AX170" si="417">+SUM(((AS170*2.08%*53%)))</f>
        <v>1.9512480000000001</v>
      </c>
      <c r="AY170" s="60">
        <f>SUM(AU170:AX174)</f>
        <v>21.903573000000002</v>
      </c>
      <c r="AZ170" s="61">
        <f>ROUNDUP(AT170,0)</f>
        <v>199</v>
      </c>
      <c r="BA170" s="61">
        <f>AZ170</f>
        <v>199</v>
      </c>
    </row>
    <row r="171" spans="1:53">
      <c r="A171" s="6">
        <v>2</v>
      </c>
      <c r="B171" s="19">
        <f t="shared" ref="B171:C171" si="418">B170</f>
        <v>29</v>
      </c>
      <c r="C171" s="19" t="str">
        <f t="shared" si="418"/>
        <v>ET-COVER</v>
      </c>
      <c r="D171" s="19" t="str">
        <f>MID(E171,9,2)</f>
        <v>PT</v>
      </c>
      <c r="E171" s="20" t="str">
        <f t="shared" ref="E171:M171" si="419">E170</f>
        <v>RTHTMTBNPT80X54X10</v>
      </c>
      <c r="F171" s="15" t="str">
        <f t="shared" si="419"/>
        <v>RTHTMTBNPT</v>
      </c>
      <c r="G171" s="15" t="str">
        <f t="shared" si="419"/>
        <v>80X54X10</v>
      </c>
      <c r="H171" s="15" t="str">
        <f t="shared" si="419"/>
        <v>80X54X10</v>
      </c>
      <c r="I171" s="16">
        <f t="shared" si="419"/>
        <v>3</v>
      </c>
      <c r="J171" s="16">
        <f t="shared" si="419"/>
        <v>6</v>
      </c>
      <c r="K171" s="16" t="str">
        <f t="shared" si="419"/>
        <v>80</v>
      </c>
      <c r="L171" s="16" t="str">
        <f t="shared" si="419"/>
        <v>54</v>
      </c>
      <c r="M171" s="16" t="str">
        <f t="shared" si="419"/>
        <v>10</v>
      </c>
      <c r="N171" s="11" t="str">
        <f t="shared" ref="N171:N174" si="420">"SFG-FRBNPK-ET-CVR-"&amp;K171&amp;"X"&amp;L171&amp;"X"&amp;M171</f>
        <v>SFG-FRBNPK-ET-CVR-80X54X10</v>
      </c>
      <c r="O171" s="12">
        <f>K171*L171/144</f>
        <v>30</v>
      </c>
      <c r="P171" s="12">
        <f>ROUNDUP((((K171*L171/144)*0.003)),3)</f>
        <v>0.09</v>
      </c>
      <c r="Q171" s="7"/>
      <c r="R171" s="7"/>
      <c r="S171" s="8" t="str">
        <f t="shared" ref="S171:S174" si="421">"Restonic Hotel Motel ET Cover "&amp;K171&amp;"X"&amp;L171&amp;"X"&amp;M171</f>
        <v>Restonic Hotel Motel ET Cover 80X54X10</v>
      </c>
      <c r="T171" s="8" t="str">
        <f>T170</f>
        <v>SFG-FRBNPK-ET-CVR-80X54X10</v>
      </c>
      <c r="U171" s="7" t="b">
        <f>T171=N171</f>
        <v>1</v>
      </c>
      <c r="V171" s="7" t="b">
        <f t="shared" ref="V171" si="422">S171=W171</f>
        <v>1</v>
      </c>
      <c r="W171" s="8" t="str">
        <f>W170</f>
        <v>Restonic Hotel Motel ET Cover 80X54X10</v>
      </c>
      <c r="X171" s="7" t="s">
        <v>34</v>
      </c>
      <c r="Y171" s="7" t="s">
        <v>35</v>
      </c>
      <c r="Z171" s="7" t="s">
        <v>36</v>
      </c>
      <c r="AA171" s="7" t="s">
        <v>37</v>
      </c>
      <c r="AB171" s="13">
        <v>1</v>
      </c>
      <c r="AC171" s="7" t="s">
        <v>38</v>
      </c>
      <c r="AD171" s="7" t="s">
        <v>39</v>
      </c>
      <c r="AE171" s="6">
        <v>20</v>
      </c>
      <c r="AF171" s="7" t="s">
        <v>40</v>
      </c>
      <c r="AG171" s="40" t="s">
        <v>650</v>
      </c>
      <c r="AH171" s="8" t="s">
        <v>31844</v>
      </c>
      <c r="AI171" s="40" t="s">
        <v>48</v>
      </c>
      <c r="AJ171" s="43">
        <v>6.7000000000000004E-2</v>
      </c>
      <c r="AK171" s="7" t="s">
        <v>44</v>
      </c>
      <c r="AL171" s="7" t="s">
        <v>27</v>
      </c>
      <c r="AM171" s="50" t="s">
        <v>45</v>
      </c>
      <c r="AN171" s="56">
        <f>AJ171</f>
        <v>6.7000000000000004E-2</v>
      </c>
      <c r="AO171" s="55">
        <f>VLOOKUP(AG171,'RM-cost - feb-24'!B:P,15,0)</f>
        <v>113.786</v>
      </c>
      <c r="AP171" s="55">
        <f>AO171*AN171</f>
        <v>7.6236620000000004</v>
      </c>
      <c r="AQ171" s="62"/>
      <c r="AR171" s="63"/>
      <c r="AS171" s="21">
        <f>AS170</f>
        <v>177</v>
      </c>
      <c r="AT171" s="64"/>
      <c r="AU171" s="60"/>
      <c r="AV171" s="60"/>
      <c r="AW171" s="60"/>
      <c r="AX171" s="60"/>
      <c r="AY171" s="60"/>
      <c r="AZ171" s="61"/>
      <c r="BA171" s="61"/>
    </row>
    <row r="172" spans="1:53">
      <c r="A172" s="6">
        <v>3</v>
      </c>
      <c r="B172" s="19">
        <f t="shared" ref="B172:C172" si="423">B171</f>
        <v>29</v>
      </c>
      <c r="C172" s="19" t="str">
        <f t="shared" si="423"/>
        <v>ET-COVER</v>
      </c>
      <c r="D172" s="19" t="str">
        <f>MID(E172,9,2)</f>
        <v>PT</v>
      </c>
      <c r="E172" s="20" t="str">
        <f t="shared" ref="E172:M172" si="424">E171</f>
        <v>RTHTMTBNPT80X54X10</v>
      </c>
      <c r="F172" s="15" t="str">
        <f t="shared" si="424"/>
        <v>RTHTMTBNPT</v>
      </c>
      <c r="G172" s="15" t="str">
        <f t="shared" si="424"/>
        <v>80X54X10</v>
      </c>
      <c r="H172" s="15" t="str">
        <f t="shared" si="424"/>
        <v>80X54X10</v>
      </c>
      <c r="I172" s="16">
        <f t="shared" si="424"/>
        <v>3</v>
      </c>
      <c r="J172" s="16">
        <f t="shared" si="424"/>
        <v>6</v>
      </c>
      <c r="K172" s="16" t="str">
        <f t="shared" si="424"/>
        <v>80</v>
      </c>
      <c r="L172" s="16" t="str">
        <f t="shared" si="424"/>
        <v>54</v>
      </c>
      <c r="M172" s="16" t="str">
        <f t="shared" si="424"/>
        <v>10</v>
      </c>
      <c r="N172" s="11" t="str">
        <f t="shared" si="420"/>
        <v>SFG-FRBNPK-ET-CVR-80X54X10</v>
      </c>
      <c r="O172" s="7"/>
      <c r="P172" s="12">
        <f>ROUNDUP((((K172*L172/144)*0.00692)),3)</f>
        <v>0.20799999999999999</v>
      </c>
      <c r="Q172" s="7" t="b">
        <f>P172=AJ172</f>
        <v>0</v>
      </c>
      <c r="R172" s="7"/>
      <c r="S172" s="8" t="str">
        <f t="shared" si="421"/>
        <v>Restonic Hotel Motel ET Cover 80X54X10</v>
      </c>
      <c r="T172" s="8" t="str">
        <f>T171</f>
        <v>SFG-FRBNPK-ET-CVR-80X54X10</v>
      </c>
      <c r="U172" s="7" t="b">
        <f>T172=N172</f>
        <v>1</v>
      </c>
      <c r="V172" s="7" t="b">
        <f>S172=W172</f>
        <v>1</v>
      </c>
      <c r="W172" s="8" t="str">
        <f>W171</f>
        <v>Restonic Hotel Motel ET Cover 80X54X10</v>
      </c>
      <c r="X172" s="7" t="s">
        <v>34</v>
      </c>
      <c r="Y172" s="7" t="s">
        <v>35</v>
      </c>
      <c r="Z172" s="7" t="s">
        <v>36</v>
      </c>
      <c r="AA172" s="7" t="s">
        <v>37</v>
      </c>
      <c r="AB172" s="13">
        <v>1</v>
      </c>
      <c r="AC172" s="7" t="s">
        <v>38</v>
      </c>
      <c r="AD172" s="7" t="s">
        <v>39</v>
      </c>
      <c r="AE172" s="6">
        <v>30</v>
      </c>
      <c r="AF172" s="7" t="s">
        <v>40</v>
      </c>
      <c r="AG172" s="40" t="s">
        <v>287</v>
      </c>
      <c r="AH172" s="8" t="s">
        <v>31886</v>
      </c>
      <c r="AI172" s="40" t="s">
        <v>48</v>
      </c>
      <c r="AJ172" s="46">
        <v>0.28999999999999998</v>
      </c>
      <c r="AK172" s="7" t="s">
        <v>44</v>
      </c>
      <c r="AL172" s="7" t="s">
        <v>27</v>
      </c>
      <c r="AM172" s="50" t="s">
        <v>45</v>
      </c>
      <c r="AN172" s="56">
        <f>AJ172</f>
        <v>0.28999999999999998</v>
      </c>
      <c r="AO172" s="55">
        <f>VLOOKUP(AG172,'RM-cost - feb-24'!B:P,15,0)</f>
        <v>113.9845</v>
      </c>
      <c r="AP172" s="55">
        <f>AO172*AN172</f>
        <v>33.055504999999997</v>
      </c>
      <c r="AQ172" s="62"/>
      <c r="AR172" s="63"/>
      <c r="AS172" s="21">
        <f>AS171</f>
        <v>177</v>
      </c>
      <c r="AT172" s="64"/>
      <c r="AU172" s="60"/>
      <c r="AV172" s="60"/>
      <c r="AW172" s="60"/>
      <c r="AX172" s="60"/>
      <c r="AY172" s="60"/>
      <c r="AZ172" s="61"/>
      <c r="BA172" s="61"/>
    </row>
    <row r="173" spans="1:53">
      <c r="A173" s="6">
        <v>4</v>
      </c>
      <c r="B173" s="19">
        <f t="shared" ref="B173:C173" si="425">B172</f>
        <v>29</v>
      </c>
      <c r="C173" s="19" t="str">
        <f t="shared" si="425"/>
        <v>ET-COVER</v>
      </c>
      <c r="D173" s="19" t="str">
        <f>MID(E173,9,2)</f>
        <v>PT</v>
      </c>
      <c r="E173" s="20" t="str">
        <f t="shared" ref="E173:M173" si="426">E172</f>
        <v>RTHTMTBNPT80X54X10</v>
      </c>
      <c r="F173" s="15" t="str">
        <f t="shared" si="426"/>
        <v>RTHTMTBNPT</v>
      </c>
      <c r="G173" s="15" t="str">
        <f t="shared" si="426"/>
        <v>80X54X10</v>
      </c>
      <c r="H173" s="15" t="str">
        <f t="shared" si="426"/>
        <v>80X54X10</v>
      </c>
      <c r="I173" s="16">
        <f t="shared" si="426"/>
        <v>3</v>
      </c>
      <c r="J173" s="16">
        <f t="shared" si="426"/>
        <v>6</v>
      </c>
      <c r="K173" s="16" t="str">
        <f t="shared" si="426"/>
        <v>80</v>
      </c>
      <c r="L173" s="16" t="str">
        <f t="shared" si="426"/>
        <v>54</v>
      </c>
      <c r="M173" s="16" t="str">
        <f t="shared" si="426"/>
        <v>10</v>
      </c>
      <c r="N173" s="11" t="str">
        <f t="shared" si="420"/>
        <v>SFG-FRBNPK-ET-CVR-80X54X10</v>
      </c>
      <c r="O173" s="7"/>
      <c r="P173" s="7">
        <f>ROUND(((((K173+L173+K173+L173)+3))*0.0254),3)</f>
        <v>6.883</v>
      </c>
      <c r="Q173" s="7" t="b">
        <f>P173=AJ173</f>
        <v>1</v>
      </c>
      <c r="R173" s="7"/>
      <c r="S173" s="8" t="str">
        <f t="shared" si="421"/>
        <v>Restonic Hotel Motel ET Cover 80X54X10</v>
      </c>
      <c r="T173" s="8" t="str">
        <f>T172</f>
        <v>SFG-FRBNPK-ET-CVR-80X54X10</v>
      </c>
      <c r="U173" s="7" t="b">
        <f>T173=N173</f>
        <v>1</v>
      </c>
      <c r="V173" s="7" t="b">
        <f>S173=W173</f>
        <v>1</v>
      </c>
      <c r="W173" s="8" t="str">
        <f>W172</f>
        <v>Restonic Hotel Motel ET Cover 80X54X10</v>
      </c>
      <c r="X173" s="7" t="s">
        <v>34</v>
      </c>
      <c r="Y173" s="7" t="s">
        <v>35</v>
      </c>
      <c r="Z173" s="7" t="s">
        <v>36</v>
      </c>
      <c r="AA173" s="7" t="s">
        <v>37</v>
      </c>
      <c r="AB173" s="13">
        <v>1</v>
      </c>
      <c r="AC173" s="7" t="s">
        <v>38</v>
      </c>
      <c r="AD173" s="7" t="s">
        <v>39</v>
      </c>
      <c r="AE173" s="6">
        <v>40</v>
      </c>
      <c r="AF173" s="7" t="s">
        <v>40</v>
      </c>
      <c r="AG173" s="8" t="s">
        <v>18728</v>
      </c>
      <c r="AH173" s="8" t="s">
        <v>31845</v>
      </c>
      <c r="AI173" s="8" t="s">
        <v>43</v>
      </c>
      <c r="AJ173" s="17">
        <f>P173</f>
        <v>6.883</v>
      </c>
      <c r="AK173" s="7" t="s">
        <v>39</v>
      </c>
      <c r="AL173" s="7" t="s">
        <v>27</v>
      </c>
      <c r="AM173" s="50" t="s">
        <v>45</v>
      </c>
      <c r="AN173" s="56">
        <f>AJ173</f>
        <v>6.883</v>
      </c>
      <c r="AO173" s="55">
        <f>VLOOKUP(AG173,'SFG-rate rm - feb-24'!A:B,2,0)</f>
        <v>19.605380269999998</v>
      </c>
      <c r="AP173" s="55">
        <f>AO173*AN173</f>
        <v>134.94383239841</v>
      </c>
      <c r="AQ173" s="62"/>
      <c r="AR173" s="63"/>
      <c r="AS173" s="21">
        <f>AS172</f>
        <v>177</v>
      </c>
      <c r="AT173" s="64"/>
      <c r="AU173" s="60"/>
      <c r="AV173" s="60"/>
      <c r="AW173" s="60"/>
      <c r="AX173" s="60"/>
      <c r="AY173" s="60"/>
      <c r="AZ173" s="61"/>
      <c r="BA173" s="61"/>
    </row>
    <row r="174" spans="1:53">
      <c r="A174" s="6">
        <v>5</v>
      </c>
      <c r="B174" s="19">
        <f t="shared" ref="B174:C174" si="427">B173</f>
        <v>29</v>
      </c>
      <c r="C174" s="19" t="str">
        <f t="shared" si="427"/>
        <v>ET-COVER</v>
      </c>
      <c r="D174" s="19" t="str">
        <f>MID(E174,9,2)</f>
        <v>PT</v>
      </c>
      <c r="E174" s="20" t="str">
        <f t="shared" ref="E174:M174" si="428">E173</f>
        <v>RTHTMTBNPT80X54X10</v>
      </c>
      <c r="F174" s="15" t="str">
        <f t="shared" si="428"/>
        <v>RTHTMTBNPT</v>
      </c>
      <c r="G174" s="15" t="str">
        <f t="shared" si="428"/>
        <v>80X54X10</v>
      </c>
      <c r="H174" s="15" t="str">
        <f t="shared" si="428"/>
        <v>80X54X10</v>
      </c>
      <c r="I174" s="16">
        <f t="shared" si="428"/>
        <v>3</v>
      </c>
      <c r="J174" s="16">
        <f t="shared" si="428"/>
        <v>6</v>
      </c>
      <c r="K174" s="16" t="str">
        <f t="shared" si="428"/>
        <v>80</v>
      </c>
      <c r="L174" s="16" t="str">
        <f t="shared" si="428"/>
        <v>54</v>
      </c>
      <c r="M174" s="16" t="str">
        <f t="shared" si="428"/>
        <v>10</v>
      </c>
      <c r="N174" s="11" t="str">
        <f t="shared" si="420"/>
        <v>SFG-FRBNPK-ET-CVR-80X54X10</v>
      </c>
      <c r="O174" s="7"/>
      <c r="P174" s="7">
        <v>10</v>
      </c>
      <c r="Q174" s="7" t="b">
        <f>P174=AJ174</f>
        <v>1</v>
      </c>
      <c r="R174" s="7"/>
      <c r="S174" s="8" t="str">
        <f t="shared" si="421"/>
        <v>Restonic Hotel Motel ET Cover 80X54X10</v>
      </c>
      <c r="T174" s="8" t="str">
        <f>T173</f>
        <v>SFG-FRBNPK-ET-CVR-80X54X10</v>
      </c>
      <c r="U174" s="7" t="b">
        <f>T174=N174</f>
        <v>1</v>
      </c>
      <c r="V174" s="7" t="b">
        <f>S174=W174</f>
        <v>1</v>
      </c>
      <c r="W174" s="8" t="str">
        <f>W173</f>
        <v>Restonic Hotel Motel ET Cover 80X54X10</v>
      </c>
      <c r="X174" s="7" t="s">
        <v>34</v>
      </c>
      <c r="Y174" s="7" t="s">
        <v>35</v>
      </c>
      <c r="Z174" s="7" t="s">
        <v>36</v>
      </c>
      <c r="AA174" s="7" t="s">
        <v>37</v>
      </c>
      <c r="AB174" s="13">
        <v>1</v>
      </c>
      <c r="AC174" s="7" t="s">
        <v>38</v>
      </c>
      <c r="AD174" s="7" t="s">
        <v>39</v>
      </c>
      <c r="AE174" s="6">
        <v>50</v>
      </c>
      <c r="AF174" s="7" t="s">
        <v>40</v>
      </c>
      <c r="AG174" s="8" t="s">
        <v>744</v>
      </c>
      <c r="AH174" s="8" t="s">
        <v>745</v>
      </c>
      <c r="AI174" s="8" t="s">
        <v>43</v>
      </c>
      <c r="AJ174" s="17">
        <f>P174</f>
        <v>10</v>
      </c>
      <c r="AK174" s="7" t="s">
        <v>44</v>
      </c>
      <c r="AL174" s="7" t="s">
        <v>27</v>
      </c>
      <c r="AM174" s="50" t="s">
        <v>45</v>
      </c>
      <c r="AN174" s="54">
        <f>AJ174/5000</f>
        <v>2E-3</v>
      </c>
      <c r="AO174" s="55">
        <f>VLOOKUP(AG174,'RM-cost - feb-24'!B:P,15,0)</f>
        <v>58</v>
      </c>
      <c r="AP174" s="55">
        <f>AO174*AN174</f>
        <v>0.11600000000000001</v>
      </c>
      <c r="AQ174" s="62"/>
      <c r="AR174" s="63"/>
      <c r="AS174" s="21">
        <f>AS173</f>
        <v>177</v>
      </c>
      <c r="AT174" s="64"/>
      <c r="AU174" s="60"/>
      <c r="AV174" s="60"/>
      <c r="AW174" s="60"/>
      <c r="AX174" s="60"/>
      <c r="AY174" s="60"/>
      <c r="AZ174" s="61"/>
      <c r="BA174" s="61"/>
    </row>
    <row r="176" spans="1:53">
      <c r="A176" s="6">
        <v>1</v>
      </c>
      <c r="B176" s="19">
        <v>30</v>
      </c>
      <c r="C176" s="19" t="s">
        <v>31528</v>
      </c>
      <c r="D176" s="19" t="str">
        <f>MID(E176,9,2)</f>
        <v>PT</v>
      </c>
      <c r="E176" s="48" t="s">
        <v>31875</v>
      </c>
      <c r="F176" s="9" t="str">
        <f>LEFT(E176,MIN(FIND({0,1,2,3,4,5,6,7,8,9},E176&amp;"0123456789"))-1)</f>
        <v>RTHTMTBNPT</v>
      </c>
      <c r="G176" s="9" t="str">
        <f>SUBSTITUTE(E176,F176,"")</f>
        <v>80X57X10</v>
      </c>
      <c r="H176" s="9" t="str">
        <f>IFERROR(LEFT(G176,FIND("-",G176)-1),G176)</f>
        <v>80X57X10</v>
      </c>
      <c r="I176" s="10">
        <f>SEARCH("X",H176)</f>
        <v>3</v>
      </c>
      <c r="J176" s="10">
        <f>SEARCH("X",H176,I176+1)</f>
        <v>6</v>
      </c>
      <c r="K176" s="10" t="str">
        <f>LEFT(G176,SEARCH("x",G176)-1)</f>
        <v>80</v>
      </c>
      <c r="L176" s="10" t="str">
        <f>MID(H176,I176+1,J176-I176-1)</f>
        <v>57</v>
      </c>
      <c r="M176" s="10" t="str">
        <f>MID(H176,J176+1,20)</f>
        <v>10</v>
      </c>
      <c r="N176" s="11" t="str">
        <f>"SFG-FRBNPK-ET-CVR-"&amp;K176&amp;"X"&amp;L176&amp;"X"&amp;M176</f>
        <v>SFG-FRBNPK-ET-CVR-80X57X10</v>
      </c>
      <c r="O176" s="7"/>
      <c r="P176" s="12">
        <f>ROUND(((((K176+L176+K176+L176)+3)*0.0254)*5.3196),3)</f>
        <v>37.427999999999997</v>
      </c>
      <c r="Q176" s="7">
        <v>0</v>
      </c>
      <c r="R176" s="12">
        <f>P176+Q176</f>
        <v>37.427999999999997</v>
      </c>
      <c r="S176" s="8" t="str">
        <f>"Restonic Hotel Motel ET Cover "&amp;K176&amp;"X"&amp;L176&amp;"X"&amp;M176</f>
        <v>Restonic Hotel Motel ET Cover 80X57X10</v>
      </c>
      <c r="T176" s="8" t="str">
        <f>N176</f>
        <v>SFG-FRBNPK-ET-CVR-80X57X10</v>
      </c>
      <c r="U176" s="7" t="b">
        <f>T176=N176</f>
        <v>1</v>
      </c>
      <c r="V176" s="7" t="b">
        <f>S176=W176</f>
        <v>1</v>
      </c>
      <c r="W176" s="8" t="str">
        <f>S176</f>
        <v>Restonic Hotel Motel ET Cover 80X57X10</v>
      </c>
      <c r="X176" s="7" t="s">
        <v>34</v>
      </c>
      <c r="Y176" s="7" t="s">
        <v>35</v>
      </c>
      <c r="Z176" s="7" t="s">
        <v>36</v>
      </c>
      <c r="AA176" s="7" t="s">
        <v>37</v>
      </c>
      <c r="AB176" s="13">
        <v>1</v>
      </c>
      <c r="AC176" s="7" t="s">
        <v>38</v>
      </c>
      <c r="AD176" s="7" t="s">
        <v>39</v>
      </c>
      <c r="AE176" s="6">
        <v>10</v>
      </c>
      <c r="AF176" s="7" t="s">
        <v>40</v>
      </c>
      <c r="AG176" s="8" t="s">
        <v>41</v>
      </c>
      <c r="AH176" s="8" t="s">
        <v>42</v>
      </c>
      <c r="AI176" s="8" t="s">
        <v>43</v>
      </c>
      <c r="AJ176" s="13">
        <f>R176</f>
        <v>37.427999999999997</v>
      </c>
      <c r="AK176" s="7" t="s">
        <v>44</v>
      </c>
      <c r="AL176" s="7" t="s">
        <v>27</v>
      </c>
      <c r="AM176" s="50" t="s">
        <v>45</v>
      </c>
      <c r="AN176" s="54">
        <f>AJ176/10000</f>
        <v>3.7427999999999997E-3</v>
      </c>
      <c r="AO176" s="55">
        <f>VLOOKUP(AG176,'RM-cost - feb-24'!B:P,15,0)</f>
        <v>231.14230000000001</v>
      </c>
      <c r="AP176" s="55">
        <f>AO176*AN176</f>
        <v>0.86511940043999991</v>
      </c>
      <c r="AQ176" s="62">
        <f>SUM(AP176:AP180)</f>
        <v>179.83131398015999</v>
      </c>
      <c r="AR176" s="62">
        <f>ROUND(AQ176,0)</f>
        <v>180</v>
      </c>
      <c r="AS176" s="21">
        <f>AR176</f>
        <v>180</v>
      </c>
      <c r="AT176" s="64">
        <f>+AS176+AY176</f>
        <v>202.27482000000001</v>
      </c>
      <c r="AU176" s="60">
        <f t="shared" ref="AU176" si="429">+SUM(((AS176*3%*18%)))</f>
        <v>0.97199999999999986</v>
      </c>
      <c r="AV176" s="60">
        <f t="shared" ref="AV176" si="430">+SUM(((AS176*14.33%*53%)))</f>
        <v>13.670820000000001</v>
      </c>
      <c r="AW176" s="60">
        <f t="shared" ref="AW176" si="431">+SUM(((AS176*5.92%*53%)))</f>
        <v>5.6476800000000003</v>
      </c>
      <c r="AX176" s="60">
        <f t="shared" ref="AX176" si="432">+SUM(((AS176*2.08%*53%)))</f>
        <v>1.9843200000000001</v>
      </c>
      <c r="AY176" s="60">
        <f>SUM(AU176:AX180)</f>
        <v>22.274820000000002</v>
      </c>
      <c r="AZ176" s="61">
        <f>ROUNDUP(AT176,0)</f>
        <v>203</v>
      </c>
      <c r="BA176" s="61">
        <f>AZ176</f>
        <v>203</v>
      </c>
    </row>
    <row r="177" spans="1:53">
      <c r="A177" s="6">
        <v>2</v>
      </c>
      <c r="B177" s="19">
        <f t="shared" ref="B177:C177" si="433">B176</f>
        <v>30</v>
      </c>
      <c r="C177" s="19" t="str">
        <f t="shared" si="433"/>
        <v>ET-COVER</v>
      </c>
      <c r="D177" s="19" t="str">
        <f>MID(E177,9,2)</f>
        <v>PT</v>
      </c>
      <c r="E177" s="20" t="str">
        <f t="shared" ref="E177:M177" si="434">E176</f>
        <v>RTHTMTBNPT80X57X10</v>
      </c>
      <c r="F177" s="15" t="str">
        <f t="shared" si="434"/>
        <v>RTHTMTBNPT</v>
      </c>
      <c r="G177" s="15" t="str">
        <f t="shared" si="434"/>
        <v>80X57X10</v>
      </c>
      <c r="H177" s="15" t="str">
        <f t="shared" si="434"/>
        <v>80X57X10</v>
      </c>
      <c r="I177" s="16">
        <f t="shared" si="434"/>
        <v>3</v>
      </c>
      <c r="J177" s="16">
        <f t="shared" si="434"/>
        <v>6</v>
      </c>
      <c r="K177" s="16" t="str">
        <f t="shared" si="434"/>
        <v>80</v>
      </c>
      <c r="L177" s="16" t="str">
        <f t="shared" si="434"/>
        <v>57</v>
      </c>
      <c r="M177" s="16" t="str">
        <f t="shared" si="434"/>
        <v>10</v>
      </c>
      <c r="N177" s="11" t="str">
        <f t="shared" ref="N177:N180" si="435">"SFG-FRBNPK-ET-CVR-"&amp;K177&amp;"X"&amp;L177&amp;"X"&amp;M177</f>
        <v>SFG-FRBNPK-ET-CVR-80X57X10</v>
      </c>
      <c r="O177" s="12">
        <f>K177*L177/144</f>
        <v>31.666666666666668</v>
      </c>
      <c r="P177" s="12">
        <f>ROUNDUP((((K177*L177/144)*0.003)),3)</f>
        <v>9.5000000000000001E-2</v>
      </c>
      <c r="Q177" s="7"/>
      <c r="R177" s="7"/>
      <c r="S177" s="8" t="str">
        <f t="shared" ref="S177:S180" si="436">"Restonic Hotel Motel ET Cover "&amp;K177&amp;"X"&amp;L177&amp;"X"&amp;M177</f>
        <v>Restonic Hotel Motel ET Cover 80X57X10</v>
      </c>
      <c r="T177" s="8" t="str">
        <f>T176</f>
        <v>SFG-FRBNPK-ET-CVR-80X57X10</v>
      </c>
      <c r="U177" s="7" t="b">
        <f>T177=N177</f>
        <v>1</v>
      </c>
      <c r="V177" s="7" t="b">
        <f t="shared" ref="V177" si="437">S177=W177</f>
        <v>1</v>
      </c>
      <c r="W177" s="8" t="str">
        <f>W176</f>
        <v>Restonic Hotel Motel ET Cover 80X57X10</v>
      </c>
      <c r="X177" s="7" t="s">
        <v>34</v>
      </c>
      <c r="Y177" s="7" t="s">
        <v>35</v>
      </c>
      <c r="Z177" s="7" t="s">
        <v>36</v>
      </c>
      <c r="AA177" s="7" t="s">
        <v>37</v>
      </c>
      <c r="AB177" s="13">
        <v>1</v>
      </c>
      <c r="AC177" s="7" t="s">
        <v>38</v>
      </c>
      <c r="AD177" s="7" t="s">
        <v>39</v>
      </c>
      <c r="AE177" s="6">
        <v>20</v>
      </c>
      <c r="AF177" s="7" t="s">
        <v>40</v>
      </c>
      <c r="AG177" s="40" t="s">
        <v>650</v>
      </c>
      <c r="AH177" s="8" t="s">
        <v>31844</v>
      </c>
      <c r="AI177" s="40" t="s">
        <v>48</v>
      </c>
      <c r="AJ177" s="43">
        <v>6.9000000000000006E-2</v>
      </c>
      <c r="AK177" s="7" t="s">
        <v>44</v>
      </c>
      <c r="AL177" s="7" t="s">
        <v>27</v>
      </c>
      <c r="AM177" s="50" t="s">
        <v>45</v>
      </c>
      <c r="AN177" s="56">
        <f>AJ177</f>
        <v>6.9000000000000006E-2</v>
      </c>
      <c r="AO177" s="55">
        <f>VLOOKUP(AG177,'RM-cost - feb-24'!B:P,15,0)</f>
        <v>113.786</v>
      </c>
      <c r="AP177" s="55">
        <f>AO177*AN177</f>
        <v>7.8512340000000007</v>
      </c>
      <c r="AQ177" s="62"/>
      <c r="AR177" s="63"/>
      <c r="AS177" s="21">
        <f>AS176</f>
        <v>180</v>
      </c>
      <c r="AT177" s="64"/>
      <c r="AU177" s="60"/>
      <c r="AV177" s="60"/>
      <c r="AW177" s="60"/>
      <c r="AX177" s="60"/>
      <c r="AY177" s="60"/>
      <c r="AZ177" s="61"/>
      <c r="BA177" s="61"/>
    </row>
    <row r="178" spans="1:53">
      <c r="A178" s="6">
        <v>3</v>
      </c>
      <c r="B178" s="19">
        <f t="shared" ref="B178:C178" si="438">B177</f>
        <v>30</v>
      </c>
      <c r="C178" s="19" t="str">
        <f t="shared" si="438"/>
        <v>ET-COVER</v>
      </c>
      <c r="D178" s="19" t="str">
        <f>MID(E178,9,2)</f>
        <v>PT</v>
      </c>
      <c r="E178" s="20" t="str">
        <f t="shared" ref="E178:M178" si="439">E177</f>
        <v>RTHTMTBNPT80X57X10</v>
      </c>
      <c r="F178" s="15" t="str">
        <f t="shared" si="439"/>
        <v>RTHTMTBNPT</v>
      </c>
      <c r="G178" s="15" t="str">
        <f t="shared" si="439"/>
        <v>80X57X10</v>
      </c>
      <c r="H178" s="15" t="str">
        <f t="shared" si="439"/>
        <v>80X57X10</v>
      </c>
      <c r="I178" s="16">
        <f t="shared" si="439"/>
        <v>3</v>
      </c>
      <c r="J178" s="16">
        <f t="shared" si="439"/>
        <v>6</v>
      </c>
      <c r="K178" s="16" t="str">
        <f t="shared" si="439"/>
        <v>80</v>
      </c>
      <c r="L178" s="16" t="str">
        <f t="shared" si="439"/>
        <v>57</v>
      </c>
      <c r="M178" s="16" t="str">
        <f t="shared" si="439"/>
        <v>10</v>
      </c>
      <c r="N178" s="11" t="str">
        <f t="shared" si="435"/>
        <v>SFG-FRBNPK-ET-CVR-80X57X10</v>
      </c>
      <c r="O178" s="7"/>
      <c r="P178" s="12">
        <f>ROUNDUP((((K178*L178/144)*0.00692)),3)</f>
        <v>0.22</v>
      </c>
      <c r="Q178" s="7" t="b">
        <f>P178=AJ178</f>
        <v>0</v>
      </c>
      <c r="R178" s="7"/>
      <c r="S178" s="8" t="str">
        <f t="shared" si="436"/>
        <v>Restonic Hotel Motel ET Cover 80X57X10</v>
      </c>
      <c r="T178" s="8" t="str">
        <f>T177</f>
        <v>SFG-FRBNPK-ET-CVR-80X57X10</v>
      </c>
      <c r="U178" s="7" t="b">
        <f>T178=N178</f>
        <v>1</v>
      </c>
      <c r="V178" s="7" t="b">
        <f>S178=W178</f>
        <v>1</v>
      </c>
      <c r="W178" s="8" t="str">
        <f>W177</f>
        <v>Restonic Hotel Motel ET Cover 80X57X10</v>
      </c>
      <c r="X178" s="7" t="s">
        <v>34</v>
      </c>
      <c r="Y178" s="7" t="s">
        <v>35</v>
      </c>
      <c r="Z178" s="7" t="s">
        <v>36</v>
      </c>
      <c r="AA178" s="7" t="s">
        <v>37</v>
      </c>
      <c r="AB178" s="13">
        <v>1</v>
      </c>
      <c r="AC178" s="7" t="s">
        <v>38</v>
      </c>
      <c r="AD178" s="7" t="s">
        <v>39</v>
      </c>
      <c r="AE178" s="6">
        <v>30</v>
      </c>
      <c r="AF178" s="7" t="s">
        <v>40</v>
      </c>
      <c r="AG178" s="40" t="s">
        <v>287</v>
      </c>
      <c r="AH178" s="8" t="s">
        <v>31886</v>
      </c>
      <c r="AI178" s="40" t="s">
        <v>48</v>
      </c>
      <c r="AJ178" s="46">
        <v>0.28999999999999998</v>
      </c>
      <c r="AK178" s="7" t="s">
        <v>44</v>
      </c>
      <c r="AL178" s="7" t="s">
        <v>27</v>
      </c>
      <c r="AM178" s="50" t="s">
        <v>45</v>
      </c>
      <c r="AN178" s="56">
        <f>AJ178</f>
        <v>0.28999999999999998</v>
      </c>
      <c r="AO178" s="55">
        <f>VLOOKUP(AG178,'RM-cost - feb-24'!B:P,15,0)</f>
        <v>113.9845</v>
      </c>
      <c r="AP178" s="55">
        <f>AO178*AN178</f>
        <v>33.055504999999997</v>
      </c>
      <c r="AQ178" s="62"/>
      <c r="AR178" s="63"/>
      <c r="AS178" s="21">
        <f>AS177</f>
        <v>180</v>
      </c>
      <c r="AT178" s="64"/>
      <c r="AU178" s="60"/>
      <c r="AV178" s="60"/>
      <c r="AW178" s="60"/>
      <c r="AX178" s="60"/>
      <c r="AY178" s="60"/>
      <c r="AZ178" s="61"/>
      <c r="BA178" s="61"/>
    </row>
    <row r="179" spans="1:53">
      <c r="A179" s="6">
        <v>4</v>
      </c>
      <c r="B179" s="19">
        <f t="shared" ref="B179:C179" si="440">B178</f>
        <v>30</v>
      </c>
      <c r="C179" s="19" t="str">
        <f t="shared" si="440"/>
        <v>ET-COVER</v>
      </c>
      <c r="D179" s="19" t="str">
        <f>MID(E179,9,2)</f>
        <v>PT</v>
      </c>
      <c r="E179" s="20" t="str">
        <f t="shared" ref="E179:M179" si="441">E178</f>
        <v>RTHTMTBNPT80X57X10</v>
      </c>
      <c r="F179" s="15" t="str">
        <f t="shared" si="441"/>
        <v>RTHTMTBNPT</v>
      </c>
      <c r="G179" s="15" t="str">
        <f t="shared" si="441"/>
        <v>80X57X10</v>
      </c>
      <c r="H179" s="15" t="str">
        <f t="shared" si="441"/>
        <v>80X57X10</v>
      </c>
      <c r="I179" s="16">
        <f t="shared" si="441"/>
        <v>3</v>
      </c>
      <c r="J179" s="16">
        <f t="shared" si="441"/>
        <v>6</v>
      </c>
      <c r="K179" s="16" t="str">
        <f t="shared" si="441"/>
        <v>80</v>
      </c>
      <c r="L179" s="16" t="str">
        <f t="shared" si="441"/>
        <v>57</v>
      </c>
      <c r="M179" s="16" t="str">
        <f t="shared" si="441"/>
        <v>10</v>
      </c>
      <c r="N179" s="11" t="str">
        <f t="shared" si="435"/>
        <v>SFG-FRBNPK-ET-CVR-80X57X10</v>
      </c>
      <c r="O179" s="7"/>
      <c r="P179" s="7">
        <f>ROUND(((((K179+L179+K179+L179)+3))*0.0254),3)</f>
        <v>7.0359999999999996</v>
      </c>
      <c r="Q179" s="7" t="b">
        <f>P179=AJ179</f>
        <v>1</v>
      </c>
      <c r="R179" s="7"/>
      <c r="S179" s="8" t="str">
        <f t="shared" si="436"/>
        <v>Restonic Hotel Motel ET Cover 80X57X10</v>
      </c>
      <c r="T179" s="8" t="str">
        <f>T178</f>
        <v>SFG-FRBNPK-ET-CVR-80X57X10</v>
      </c>
      <c r="U179" s="7" t="b">
        <f>T179=N179</f>
        <v>1</v>
      </c>
      <c r="V179" s="7" t="b">
        <f>S179=W179</f>
        <v>1</v>
      </c>
      <c r="W179" s="8" t="str">
        <f>W178</f>
        <v>Restonic Hotel Motel ET Cover 80X57X10</v>
      </c>
      <c r="X179" s="7" t="s">
        <v>34</v>
      </c>
      <c r="Y179" s="7" t="s">
        <v>35</v>
      </c>
      <c r="Z179" s="7" t="s">
        <v>36</v>
      </c>
      <c r="AA179" s="7" t="s">
        <v>37</v>
      </c>
      <c r="AB179" s="13">
        <v>1</v>
      </c>
      <c r="AC179" s="7" t="s">
        <v>38</v>
      </c>
      <c r="AD179" s="7" t="s">
        <v>39</v>
      </c>
      <c r="AE179" s="6">
        <v>40</v>
      </c>
      <c r="AF179" s="7" t="s">
        <v>40</v>
      </c>
      <c r="AG179" s="8" t="s">
        <v>18728</v>
      </c>
      <c r="AH179" s="8" t="s">
        <v>31845</v>
      </c>
      <c r="AI179" s="8" t="s">
        <v>43</v>
      </c>
      <c r="AJ179" s="17">
        <f>P179</f>
        <v>7.0359999999999996</v>
      </c>
      <c r="AK179" s="7" t="s">
        <v>39</v>
      </c>
      <c r="AL179" s="7" t="s">
        <v>27</v>
      </c>
      <c r="AM179" s="50" t="s">
        <v>45</v>
      </c>
      <c r="AN179" s="56">
        <f>AJ179</f>
        <v>7.0359999999999996</v>
      </c>
      <c r="AO179" s="55">
        <f>VLOOKUP(AG179,'SFG-rate rm - feb-24'!A:B,2,0)</f>
        <v>19.605380269999998</v>
      </c>
      <c r="AP179" s="55">
        <f>AO179*AN179</f>
        <v>137.94345557971997</v>
      </c>
      <c r="AQ179" s="62"/>
      <c r="AR179" s="63"/>
      <c r="AS179" s="21">
        <f>AS178</f>
        <v>180</v>
      </c>
      <c r="AT179" s="64"/>
      <c r="AU179" s="60"/>
      <c r="AV179" s="60"/>
      <c r="AW179" s="60"/>
      <c r="AX179" s="60"/>
      <c r="AY179" s="60"/>
      <c r="AZ179" s="61"/>
      <c r="BA179" s="61"/>
    </row>
    <row r="180" spans="1:53">
      <c r="A180" s="6">
        <v>5</v>
      </c>
      <c r="B180" s="19">
        <f t="shared" ref="B180:C180" si="442">B179</f>
        <v>30</v>
      </c>
      <c r="C180" s="19" t="str">
        <f t="shared" si="442"/>
        <v>ET-COVER</v>
      </c>
      <c r="D180" s="19" t="str">
        <f>MID(E180,9,2)</f>
        <v>PT</v>
      </c>
      <c r="E180" s="20" t="str">
        <f t="shared" ref="E180:M180" si="443">E179</f>
        <v>RTHTMTBNPT80X57X10</v>
      </c>
      <c r="F180" s="15" t="str">
        <f t="shared" si="443"/>
        <v>RTHTMTBNPT</v>
      </c>
      <c r="G180" s="15" t="str">
        <f t="shared" si="443"/>
        <v>80X57X10</v>
      </c>
      <c r="H180" s="15" t="str">
        <f t="shared" si="443"/>
        <v>80X57X10</v>
      </c>
      <c r="I180" s="16">
        <f t="shared" si="443"/>
        <v>3</v>
      </c>
      <c r="J180" s="16">
        <f t="shared" si="443"/>
        <v>6</v>
      </c>
      <c r="K180" s="16" t="str">
        <f t="shared" si="443"/>
        <v>80</v>
      </c>
      <c r="L180" s="16" t="str">
        <f t="shared" si="443"/>
        <v>57</v>
      </c>
      <c r="M180" s="16" t="str">
        <f t="shared" si="443"/>
        <v>10</v>
      </c>
      <c r="N180" s="11" t="str">
        <f t="shared" si="435"/>
        <v>SFG-FRBNPK-ET-CVR-80X57X10</v>
      </c>
      <c r="O180" s="7"/>
      <c r="P180" s="7">
        <v>10</v>
      </c>
      <c r="Q180" s="7" t="b">
        <f>P180=AJ180</f>
        <v>1</v>
      </c>
      <c r="R180" s="7"/>
      <c r="S180" s="8" t="str">
        <f t="shared" si="436"/>
        <v>Restonic Hotel Motel ET Cover 80X57X10</v>
      </c>
      <c r="T180" s="8" t="str">
        <f>T179</f>
        <v>SFG-FRBNPK-ET-CVR-80X57X10</v>
      </c>
      <c r="U180" s="7" t="b">
        <f>T180=N180</f>
        <v>1</v>
      </c>
      <c r="V180" s="7" t="b">
        <f>S180=W180</f>
        <v>1</v>
      </c>
      <c r="W180" s="8" t="str">
        <f>W179</f>
        <v>Restonic Hotel Motel ET Cover 80X57X10</v>
      </c>
      <c r="X180" s="7" t="s">
        <v>34</v>
      </c>
      <c r="Y180" s="7" t="s">
        <v>35</v>
      </c>
      <c r="Z180" s="7" t="s">
        <v>36</v>
      </c>
      <c r="AA180" s="7" t="s">
        <v>37</v>
      </c>
      <c r="AB180" s="13">
        <v>1</v>
      </c>
      <c r="AC180" s="7" t="s">
        <v>38</v>
      </c>
      <c r="AD180" s="7" t="s">
        <v>39</v>
      </c>
      <c r="AE180" s="6">
        <v>50</v>
      </c>
      <c r="AF180" s="7" t="s">
        <v>40</v>
      </c>
      <c r="AG180" s="8" t="s">
        <v>744</v>
      </c>
      <c r="AH180" s="8" t="s">
        <v>745</v>
      </c>
      <c r="AI180" s="8" t="s">
        <v>43</v>
      </c>
      <c r="AJ180" s="17">
        <f>P180</f>
        <v>10</v>
      </c>
      <c r="AK180" s="7" t="s">
        <v>44</v>
      </c>
      <c r="AL180" s="7" t="s">
        <v>27</v>
      </c>
      <c r="AM180" s="50" t="s">
        <v>45</v>
      </c>
      <c r="AN180" s="54">
        <f>AJ180/5000</f>
        <v>2E-3</v>
      </c>
      <c r="AO180" s="55">
        <f>VLOOKUP(AG180,'RM-cost - feb-24'!B:P,15,0)</f>
        <v>58</v>
      </c>
      <c r="AP180" s="55">
        <f>AO180*AN180</f>
        <v>0.11600000000000001</v>
      </c>
      <c r="AQ180" s="62"/>
      <c r="AR180" s="63"/>
      <c r="AS180" s="21">
        <f>AS179</f>
        <v>180</v>
      </c>
      <c r="AT180" s="64"/>
      <c r="AU180" s="60"/>
      <c r="AV180" s="60"/>
      <c r="AW180" s="60"/>
      <c r="AX180" s="60"/>
      <c r="AY180" s="60"/>
      <c r="AZ180" s="61"/>
      <c r="BA180" s="61"/>
    </row>
    <row r="182" spans="1:53">
      <c r="A182" s="6">
        <v>1</v>
      </c>
      <c r="B182" s="19">
        <v>31</v>
      </c>
      <c r="C182" s="19" t="s">
        <v>31528</v>
      </c>
      <c r="D182" s="19" t="str">
        <f>MID(E182,9,2)</f>
        <v>PT</v>
      </c>
      <c r="E182" s="48" t="s">
        <v>31876</v>
      </c>
      <c r="F182" s="9" t="str">
        <f>LEFT(E182,MIN(FIND({0,1,2,3,4,5,6,7,8,9},E182&amp;"0123456789"))-1)</f>
        <v>RTHTMTBNPT</v>
      </c>
      <c r="G182" s="9" t="str">
        <f>SUBSTITUTE(E182,F182,"")</f>
        <v>80X63X10</v>
      </c>
      <c r="H182" s="9" t="str">
        <f>IFERROR(LEFT(G182,FIND("-",G182)-1),G182)</f>
        <v>80X63X10</v>
      </c>
      <c r="I182" s="10">
        <f>SEARCH("X",H182)</f>
        <v>3</v>
      </c>
      <c r="J182" s="10">
        <f>SEARCH("X",H182,I182+1)</f>
        <v>6</v>
      </c>
      <c r="K182" s="10" t="str">
        <f>LEFT(G182,SEARCH("x",G182)-1)</f>
        <v>80</v>
      </c>
      <c r="L182" s="10" t="str">
        <f>MID(H182,I182+1,J182-I182-1)</f>
        <v>63</v>
      </c>
      <c r="M182" s="10" t="str">
        <f>MID(H182,J182+1,20)</f>
        <v>10</v>
      </c>
      <c r="N182" s="11" t="str">
        <f>"SFG-FRBNPK-ET-CVR-"&amp;K182&amp;"X"&amp;L182&amp;"X"&amp;M182</f>
        <v>SFG-FRBNPK-ET-CVR-80X63X10</v>
      </c>
      <c r="O182" s="7"/>
      <c r="P182" s="12">
        <f>ROUND(((((K182+L182+K182+L182)+3)*0.0254)*5.3196),3)</f>
        <v>39.048999999999999</v>
      </c>
      <c r="Q182" s="7">
        <v>0</v>
      </c>
      <c r="R182" s="12">
        <f>P182+Q182</f>
        <v>39.048999999999999</v>
      </c>
      <c r="S182" s="8" t="str">
        <f>"Restonic Hotel Motel ET Cover "&amp;K182&amp;"X"&amp;L182&amp;"X"&amp;M182</f>
        <v>Restonic Hotel Motel ET Cover 80X63X10</v>
      </c>
      <c r="T182" s="8" t="str">
        <f>N182</f>
        <v>SFG-FRBNPK-ET-CVR-80X63X10</v>
      </c>
      <c r="U182" s="7" t="b">
        <f>T182=N182</f>
        <v>1</v>
      </c>
      <c r="V182" s="7" t="b">
        <f>S182=W182</f>
        <v>1</v>
      </c>
      <c r="W182" s="8" t="str">
        <f>S182</f>
        <v>Restonic Hotel Motel ET Cover 80X63X10</v>
      </c>
      <c r="X182" s="7" t="s">
        <v>34</v>
      </c>
      <c r="Y182" s="7" t="s">
        <v>35</v>
      </c>
      <c r="Z182" s="7" t="s">
        <v>36</v>
      </c>
      <c r="AA182" s="7" t="s">
        <v>37</v>
      </c>
      <c r="AB182" s="13">
        <v>1</v>
      </c>
      <c r="AC182" s="7" t="s">
        <v>38</v>
      </c>
      <c r="AD182" s="7" t="s">
        <v>39</v>
      </c>
      <c r="AE182" s="6">
        <v>10</v>
      </c>
      <c r="AF182" s="7" t="s">
        <v>40</v>
      </c>
      <c r="AG182" s="8" t="s">
        <v>41</v>
      </c>
      <c r="AH182" s="8" t="s">
        <v>42</v>
      </c>
      <c r="AI182" s="8" t="s">
        <v>43</v>
      </c>
      <c r="AJ182" s="13">
        <f>R182</f>
        <v>39.048999999999999</v>
      </c>
      <c r="AK182" s="7" t="s">
        <v>44</v>
      </c>
      <c r="AL182" s="7" t="s">
        <v>27</v>
      </c>
      <c r="AM182" s="50" t="s">
        <v>45</v>
      </c>
      <c r="AN182" s="54">
        <f>AJ182/10000</f>
        <v>3.9048999999999998E-3</v>
      </c>
      <c r="AO182" s="55">
        <f>VLOOKUP(AG182,'RM-cost - feb-24'!B:P,15,0)</f>
        <v>231.14230000000001</v>
      </c>
      <c r="AP182" s="55">
        <f>AO182*AN182</f>
        <v>0.90258756727</v>
      </c>
      <c r="AQ182" s="62">
        <f>SUM(AP182:AP186)</f>
        <v>186.18978112933999</v>
      </c>
      <c r="AR182" s="62">
        <f>ROUND(AQ182,0)</f>
        <v>186</v>
      </c>
      <c r="AS182" s="21">
        <f>AR182</f>
        <v>186</v>
      </c>
      <c r="AT182" s="64">
        <f>+AS182+AY182</f>
        <v>209.017314</v>
      </c>
      <c r="AU182" s="60">
        <f t="shared" ref="AU182" si="444">+SUM(((AS182*3%*18%)))</f>
        <v>1.0044</v>
      </c>
      <c r="AV182" s="60">
        <f t="shared" ref="AV182" si="445">+SUM(((AS182*14.33%*53%)))</f>
        <v>14.126514</v>
      </c>
      <c r="AW182" s="60">
        <f t="shared" ref="AW182" si="446">+SUM(((AS182*5.92%*53%)))</f>
        <v>5.8359360000000002</v>
      </c>
      <c r="AX182" s="60">
        <f t="shared" ref="AX182" si="447">+SUM(((AS182*2.08%*53%)))</f>
        <v>2.0504639999999998</v>
      </c>
      <c r="AY182" s="60">
        <f>SUM(AU182:AX186)</f>
        <v>23.017313999999999</v>
      </c>
      <c r="AZ182" s="61">
        <f>ROUNDUP(AT182,0)</f>
        <v>210</v>
      </c>
      <c r="BA182" s="61">
        <f>AZ182</f>
        <v>210</v>
      </c>
    </row>
    <row r="183" spans="1:53">
      <c r="A183" s="6">
        <v>2</v>
      </c>
      <c r="B183" s="19">
        <f t="shared" ref="B183:C183" si="448">B182</f>
        <v>31</v>
      </c>
      <c r="C183" s="19" t="str">
        <f t="shared" si="448"/>
        <v>ET-COVER</v>
      </c>
      <c r="D183" s="19" t="str">
        <f>MID(E183,9,2)</f>
        <v>PT</v>
      </c>
      <c r="E183" s="20" t="str">
        <f t="shared" ref="E183:M183" si="449">E182</f>
        <v>RTHTMTBNPT80X63X10</v>
      </c>
      <c r="F183" s="15" t="str">
        <f t="shared" si="449"/>
        <v>RTHTMTBNPT</v>
      </c>
      <c r="G183" s="15" t="str">
        <f t="shared" si="449"/>
        <v>80X63X10</v>
      </c>
      <c r="H183" s="15" t="str">
        <f t="shared" si="449"/>
        <v>80X63X10</v>
      </c>
      <c r="I183" s="16">
        <f t="shared" si="449"/>
        <v>3</v>
      </c>
      <c r="J183" s="16">
        <f t="shared" si="449"/>
        <v>6</v>
      </c>
      <c r="K183" s="16" t="str">
        <f t="shared" si="449"/>
        <v>80</v>
      </c>
      <c r="L183" s="16" t="str">
        <f t="shared" si="449"/>
        <v>63</v>
      </c>
      <c r="M183" s="16" t="str">
        <f t="shared" si="449"/>
        <v>10</v>
      </c>
      <c r="N183" s="11" t="str">
        <f t="shared" ref="N183:N186" si="450">"SFG-FRBNPK-ET-CVR-"&amp;K183&amp;"X"&amp;L183&amp;"X"&amp;M183</f>
        <v>SFG-FRBNPK-ET-CVR-80X63X10</v>
      </c>
      <c r="O183" s="12">
        <f>K183*L183/144</f>
        <v>35</v>
      </c>
      <c r="P183" s="12">
        <f>ROUNDUP((((K183*L183/144)*0.003)),3)</f>
        <v>0.105</v>
      </c>
      <c r="Q183" s="7"/>
      <c r="R183" s="7"/>
      <c r="S183" s="8" t="str">
        <f t="shared" ref="S183:S186" si="451">"Restonic Hotel Motel ET Cover "&amp;K183&amp;"X"&amp;L183&amp;"X"&amp;M183</f>
        <v>Restonic Hotel Motel ET Cover 80X63X10</v>
      </c>
      <c r="T183" s="8" t="str">
        <f>T182</f>
        <v>SFG-FRBNPK-ET-CVR-80X63X10</v>
      </c>
      <c r="U183" s="7" t="b">
        <f>T183=N183</f>
        <v>1</v>
      </c>
      <c r="V183" s="7" t="b">
        <f t="shared" ref="V183" si="452">S183=W183</f>
        <v>1</v>
      </c>
      <c r="W183" s="8" t="str">
        <f>W182</f>
        <v>Restonic Hotel Motel ET Cover 80X63X10</v>
      </c>
      <c r="X183" s="7" t="s">
        <v>34</v>
      </c>
      <c r="Y183" s="7" t="s">
        <v>35</v>
      </c>
      <c r="Z183" s="7" t="s">
        <v>36</v>
      </c>
      <c r="AA183" s="7" t="s">
        <v>37</v>
      </c>
      <c r="AB183" s="13">
        <v>1</v>
      </c>
      <c r="AC183" s="7" t="s">
        <v>38</v>
      </c>
      <c r="AD183" s="7" t="s">
        <v>39</v>
      </c>
      <c r="AE183" s="6">
        <v>20</v>
      </c>
      <c r="AF183" s="7" t="s">
        <v>40</v>
      </c>
      <c r="AG183" s="40" t="s">
        <v>650</v>
      </c>
      <c r="AH183" s="8" t="s">
        <v>31844</v>
      </c>
      <c r="AI183" s="40" t="s">
        <v>48</v>
      </c>
      <c r="AJ183" s="43">
        <v>7.1999999999999995E-2</v>
      </c>
      <c r="AK183" s="7" t="s">
        <v>44</v>
      </c>
      <c r="AL183" s="7" t="s">
        <v>27</v>
      </c>
      <c r="AM183" s="50" t="s">
        <v>45</v>
      </c>
      <c r="AN183" s="56">
        <f>AJ183</f>
        <v>7.1999999999999995E-2</v>
      </c>
      <c r="AO183" s="55">
        <f>VLOOKUP(AG183,'RM-cost - feb-24'!B:P,15,0)</f>
        <v>113.786</v>
      </c>
      <c r="AP183" s="55">
        <f>AO183*AN183</f>
        <v>8.1925919999999994</v>
      </c>
      <c r="AQ183" s="62"/>
      <c r="AR183" s="63"/>
      <c r="AS183" s="21">
        <f>AS182</f>
        <v>186</v>
      </c>
      <c r="AT183" s="64"/>
      <c r="AU183" s="60"/>
      <c r="AV183" s="60"/>
      <c r="AW183" s="60"/>
      <c r="AX183" s="60"/>
      <c r="AY183" s="60"/>
      <c r="AZ183" s="61"/>
      <c r="BA183" s="61"/>
    </row>
    <row r="184" spans="1:53">
      <c r="A184" s="6">
        <v>3</v>
      </c>
      <c r="B184" s="19">
        <f t="shared" ref="B184:C184" si="453">B183</f>
        <v>31</v>
      </c>
      <c r="C184" s="19" t="str">
        <f t="shared" si="453"/>
        <v>ET-COVER</v>
      </c>
      <c r="D184" s="19" t="str">
        <f>MID(E184,9,2)</f>
        <v>PT</v>
      </c>
      <c r="E184" s="20" t="str">
        <f t="shared" ref="E184:M186" si="454">E183</f>
        <v>RTHTMTBNPT80X63X10</v>
      </c>
      <c r="F184" s="15" t="str">
        <f t="shared" si="454"/>
        <v>RTHTMTBNPT</v>
      </c>
      <c r="G184" s="15" t="str">
        <f t="shared" si="454"/>
        <v>80X63X10</v>
      </c>
      <c r="H184" s="15" t="str">
        <f t="shared" si="454"/>
        <v>80X63X10</v>
      </c>
      <c r="I184" s="16">
        <f t="shared" si="454"/>
        <v>3</v>
      </c>
      <c r="J184" s="16">
        <f t="shared" si="454"/>
        <v>6</v>
      </c>
      <c r="K184" s="16" t="str">
        <f t="shared" si="454"/>
        <v>80</v>
      </c>
      <c r="L184" s="16" t="str">
        <f t="shared" si="454"/>
        <v>63</v>
      </c>
      <c r="M184" s="16" t="str">
        <f t="shared" si="454"/>
        <v>10</v>
      </c>
      <c r="N184" s="11" t="str">
        <f t="shared" si="450"/>
        <v>SFG-FRBNPK-ET-CVR-80X63X10</v>
      </c>
      <c r="O184" s="7"/>
      <c r="P184" s="12">
        <f>ROUNDUP((((K184*L184/144)*0.00692)),3)</f>
        <v>0.24299999999999999</v>
      </c>
      <c r="Q184" s="7" t="b">
        <f>P184=AJ184</f>
        <v>0</v>
      </c>
      <c r="R184" s="7"/>
      <c r="S184" s="8" t="str">
        <f t="shared" si="451"/>
        <v>Restonic Hotel Motel ET Cover 80X63X10</v>
      </c>
      <c r="T184" s="8" t="str">
        <f>T183</f>
        <v>SFG-FRBNPK-ET-CVR-80X63X10</v>
      </c>
      <c r="U184" s="7" t="b">
        <f>T184=N184</f>
        <v>1</v>
      </c>
      <c r="V184" s="7" t="b">
        <f>S184=W184</f>
        <v>1</v>
      </c>
      <c r="W184" s="8" t="str">
        <f>W183</f>
        <v>Restonic Hotel Motel ET Cover 80X63X10</v>
      </c>
      <c r="X184" s="7" t="s">
        <v>34</v>
      </c>
      <c r="Y184" s="7" t="s">
        <v>35</v>
      </c>
      <c r="Z184" s="7" t="s">
        <v>36</v>
      </c>
      <c r="AA184" s="7" t="s">
        <v>37</v>
      </c>
      <c r="AB184" s="13">
        <v>1</v>
      </c>
      <c r="AC184" s="7" t="s">
        <v>38</v>
      </c>
      <c r="AD184" s="7" t="s">
        <v>39</v>
      </c>
      <c r="AE184" s="6">
        <v>30</v>
      </c>
      <c r="AF184" s="7" t="s">
        <v>40</v>
      </c>
      <c r="AG184" s="40" t="s">
        <v>287</v>
      </c>
      <c r="AH184" s="8" t="s">
        <v>31886</v>
      </c>
      <c r="AI184" s="40" t="s">
        <v>48</v>
      </c>
      <c r="AJ184" s="46">
        <v>0.28999999999999998</v>
      </c>
      <c r="AK184" s="7" t="s">
        <v>44</v>
      </c>
      <c r="AL184" s="7" t="s">
        <v>27</v>
      </c>
      <c r="AM184" s="50" t="s">
        <v>45</v>
      </c>
      <c r="AN184" s="56">
        <f>AJ184</f>
        <v>0.28999999999999998</v>
      </c>
      <c r="AO184" s="55">
        <f>VLOOKUP(AG184,'RM-cost - feb-24'!B:P,15,0)</f>
        <v>113.9845</v>
      </c>
      <c r="AP184" s="55">
        <f>AO184*AN184</f>
        <v>33.055504999999997</v>
      </c>
      <c r="AQ184" s="62"/>
      <c r="AR184" s="63"/>
      <c r="AS184" s="21">
        <f>AS183</f>
        <v>186</v>
      </c>
      <c r="AT184" s="64"/>
      <c r="AU184" s="60"/>
      <c r="AV184" s="60"/>
      <c r="AW184" s="60"/>
      <c r="AX184" s="60"/>
      <c r="AY184" s="60"/>
      <c r="AZ184" s="61"/>
      <c r="BA184" s="61"/>
    </row>
    <row r="185" spans="1:53">
      <c r="A185" s="6">
        <v>4</v>
      </c>
      <c r="B185" s="19">
        <f t="shared" ref="B185:C185" si="455">B184</f>
        <v>31</v>
      </c>
      <c r="C185" s="19" t="str">
        <f t="shared" si="455"/>
        <v>ET-COVER</v>
      </c>
      <c r="D185" s="19" t="str">
        <f>MID(E185,9,2)</f>
        <v>PT</v>
      </c>
      <c r="E185" s="20" t="str">
        <f t="shared" si="454"/>
        <v>RTHTMTBNPT80X63X10</v>
      </c>
      <c r="F185" s="15" t="str">
        <f t="shared" si="454"/>
        <v>RTHTMTBNPT</v>
      </c>
      <c r="G185" s="15" t="str">
        <f t="shared" si="454"/>
        <v>80X63X10</v>
      </c>
      <c r="H185" s="15" t="str">
        <f t="shared" si="454"/>
        <v>80X63X10</v>
      </c>
      <c r="I185" s="16">
        <f t="shared" si="454"/>
        <v>3</v>
      </c>
      <c r="J185" s="16">
        <f t="shared" si="454"/>
        <v>6</v>
      </c>
      <c r="K185" s="16" t="str">
        <f t="shared" si="454"/>
        <v>80</v>
      </c>
      <c r="L185" s="16" t="str">
        <f t="shared" si="454"/>
        <v>63</v>
      </c>
      <c r="M185" s="16" t="str">
        <f t="shared" si="454"/>
        <v>10</v>
      </c>
      <c r="N185" s="11" t="str">
        <f t="shared" si="450"/>
        <v>SFG-FRBNPK-ET-CVR-80X63X10</v>
      </c>
      <c r="O185" s="7"/>
      <c r="P185" s="7">
        <f>ROUND(((((K185+L185+K185+L185)+3))*0.0254),3)</f>
        <v>7.3410000000000002</v>
      </c>
      <c r="Q185" s="7" t="b">
        <f>P185=AJ185</f>
        <v>1</v>
      </c>
      <c r="R185" s="7"/>
      <c r="S185" s="8" t="str">
        <f t="shared" si="451"/>
        <v>Restonic Hotel Motel ET Cover 80X63X10</v>
      </c>
      <c r="T185" s="8" t="str">
        <f>T184</f>
        <v>SFG-FRBNPK-ET-CVR-80X63X10</v>
      </c>
      <c r="U185" s="7" t="b">
        <f>T185=N185</f>
        <v>1</v>
      </c>
      <c r="V185" s="7" t="b">
        <f>S185=W185</f>
        <v>1</v>
      </c>
      <c r="W185" s="8" t="str">
        <f>W184</f>
        <v>Restonic Hotel Motel ET Cover 80X63X10</v>
      </c>
      <c r="X185" s="7" t="s">
        <v>34</v>
      </c>
      <c r="Y185" s="7" t="s">
        <v>35</v>
      </c>
      <c r="Z185" s="7" t="s">
        <v>36</v>
      </c>
      <c r="AA185" s="7" t="s">
        <v>37</v>
      </c>
      <c r="AB185" s="13">
        <v>1</v>
      </c>
      <c r="AC185" s="7" t="s">
        <v>38</v>
      </c>
      <c r="AD185" s="7" t="s">
        <v>39</v>
      </c>
      <c r="AE185" s="6">
        <v>40</v>
      </c>
      <c r="AF185" s="7" t="s">
        <v>40</v>
      </c>
      <c r="AG185" s="8" t="s">
        <v>18728</v>
      </c>
      <c r="AH185" s="8" t="s">
        <v>31845</v>
      </c>
      <c r="AI185" s="8" t="s">
        <v>43</v>
      </c>
      <c r="AJ185" s="17">
        <f>P185</f>
        <v>7.3410000000000002</v>
      </c>
      <c r="AK185" s="7" t="s">
        <v>39</v>
      </c>
      <c r="AL185" s="7" t="s">
        <v>27</v>
      </c>
      <c r="AM185" s="50" t="s">
        <v>45</v>
      </c>
      <c r="AN185" s="56">
        <f>AJ185</f>
        <v>7.3410000000000002</v>
      </c>
      <c r="AO185" s="55">
        <f>VLOOKUP(AG185,'SFG-rate rm - feb-24'!A:B,2,0)</f>
        <v>19.605380269999998</v>
      </c>
      <c r="AP185" s="55">
        <f>AO185*AN185</f>
        <v>143.92309656206999</v>
      </c>
      <c r="AQ185" s="62"/>
      <c r="AR185" s="63"/>
      <c r="AS185" s="21">
        <f>AS184</f>
        <v>186</v>
      </c>
      <c r="AT185" s="64"/>
      <c r="AU185" s="60"/>
      <c r="AV185" s="60"/>
      <c r="AW185" s="60"/>
      <c r="AX185" s="60"/>
      <c r="AY185" s="60"/>
      <c r="AZ185" s="61"/>
      <c r="BA185" s="61"/>
    </row>
    <row r="186" spans="1:53">
      <c r="A186" s="6">
        <v>5</v>
      </c>
      <c r="B186" s="19">
        <f t="shared" ref="B186:C186" si="456">B185</f>
        <v>31</v>
      </c>
      <c r="C186" s="19" t="str">
        <f t="shared" si="456"/>
        <v>ET-COVER</v>
      </c>
      <c r="D186" s="19" t="str">
        <f>MID(E186,9,2)</f>
        <v>PT</v>
      </c>
      <c r="E186" s="20" t="str">
        <f t="shared" si="454"/>
        <v>RTHTMTBNPT80X63X10</v>
      </c>
      <c r="F186" s="15" t="str">
        <f t="shared" si="454"/>
        <v>RTHTMTBNPT</v>
      </c>
      <c r="G186" s="15" t="str">
        <f t="shared" si="454"/>
        <v>80X63X10</v>
      </c>
      <c r="H186" s="15" t="str">
        <f t="shared" si="454"/>
        <v>80X63X10</v>
      </c>
      <c r="I186" s="16">
        <f t="shared" si="454"/>
        <v>3</v>
      </c>
      <c r="J186" s="16">
        <f t="shared" si="454"/>
        <v>6</v>
      </c>
      <c r="K186" s="16" t="str">
        <f t="shared" si="454"/>
        <v>80</v>
      </c>
      <c r="L186" s="16" t="str">
        <f t="shared" si="454"/>
        <v>63</v>
      </c>
      <c r="M186" s="16" t="str">
        <f t="shared" si="454"/>
        <v>10</v>
      </c>
      <c r="N186" s="11" t="str">
        <f t="shared" si="450"/>
        <v>SFG-FRBNPK-ET-CVR-80X63X10</v>
      </c>
      <c r="O186" s="7"/>
      <c r="P186" s="7">
        <v>10</v>
      </c>
      <c r="Q186" s="7" t="b">
        <f>P186=AJ186</f>
        <v>1</v>
      </c>
      <c r="R186" s="7"/>
      <c r="S186" s="8" t="str">
        <f t="shared" si="451"/>
        <v>Restonic Hotel Motel ET Cover 80X63X10</v>
      </c>
      <c r="T186" s="8" t="str">
        <f>T185</f>
        <v>SFG-FRBNPK-ET-CVR-80X63X10</v>
      </c>
      <c r="U186" s="7" t="b">
        <f>T186=N186</f>
        <v>1</v>
      </c>
      <c r="V186" s="7" t="b">
        <f>S186=W186</f>
        <v>1</v>
      </c>
      <c r="W186" s="8" t="str">
        <f>W185</f>
        <v>Restonic Hotel Motel ET Cover 80X63X10</v>
      </c>
      <c r="X186" s="7" t="s">
        <v>34</v>
      </c>
      <c r="Y186" s="7" t="s">
        <v>35</v>
      </c>
      <c r="Z186" s="7" t="s">
        <v>36</v>
      </c>
      <c r="AA186" s="7" t="s">
        <v>37</v>
      </c>
      <c r="AB186" s="13">
        <v>1</v>
      </c>
      <c r="AC186" s="7" t="s">
        <v>38</v>
      </c>
      <c r="AD186" s="7" t="s">
        <v>39</v>
      </c>
      <c r="AE186" s="6">
        <v>50</v>
      </c>
      <c r="AF186" s="7" t="s">
        <v>40</v>
      </c>
      <c r="AG186" s="8" t="s">
        <v>744</v>
      </c>
      <c r="AH186" s="8" t="s">
        <v>745</v>
      </c>
      <c r="AI186" s="8" t="s">
        <v>43</v>
      </c>
      <c r="AJ186" s="17">
        <f>P186</f>
        <v>10</v>
      </c>
      <c r="AK186" s="7" t="s">
        <v>44</v>
      </c>
      <c r="AL186" s="7" t="s">
        <v>27</v>
      </c>
      <c r="AM186" s="50" t="s">
        <v>45</v>
      </c>
      <c r="AN186" s="54">
        <f>AJ186/5000</f>
        <v>2E-3</v>
      </c>
      <c r="AO186" s="55">
        <f>VLOOKUP(AG186,'RM-cost - feb-24'!B:P,15,0)</f>
        <v>58</v>
      </c>
      <c r="AP186" s="55">
        <f>AO186*AN186</f>
        <v>0.11600000000000001</v>
      </c>
      <c r="AQ186" s="62"/>
      <c r="AR186" s="63"/>
      <c r="AS186" s="21">
        <f>AS185</f>
        <v>186</v>
      </c>
      <c r="AT186" s="64"/>
      <c r="AU186" s="60"/>
      <c r="AV186" s="60"/>
      <c r="AW186" s="60"/>
      <c r="AX186" s="60"/>
      <c r="AY186" s="60"/>
      <c r="AZ186" s="61"/>
      <c r="BA186" s="61"/>
    </row>
    <row r="188" spans="1:53">
      <c r="A188" s="6">
        <v>1</v>
      </c>
      <c r="B188" s="19">
        <v>32</v>
      </c>
      <c r="C188" s="19" t="s">
        <v>31528</v>
      </c>
      <c r="D188" s="19" t="str">
        <f>MID(E188,9,2)</f>
        <v>PT</v>
      </c>
      <c r="E188" s="48" t="s">
        <v>31877</v>
      </c>
      <c r="F188" s="9" t="str">
        <f>LEFT(E188,MIN(FIND({0,1,2,3,4,5,6,7,8,9},E188&amp;"0123456789"))-1)</f>
        <v>RTHTMTBNPT</v>
      </c>
      <c r="G188" s="9" t="str">
        <f>SUBSTITUTE(E188,F188,"")</f>
        <v>80X69X10</v>
      </c>
      <c r="H188" s="9" t="str">
        <f>IFERROR(LEFT(G188,FIND("-",G188)-1),G188)</f>
        <v>80X69X10</v>
      </c>
      <c r="I188" s="10">
        <f>SEARCH("X",H188)</f>
        <v>3</v>
      </c>
      <c r="J188" s="10">
        <f>SEARCH("X",H188,I188+1)</f>
        <v>6</v>
      </c>
      <c r="K188" s="10" t="str">
        <f>LEFT(G188,SEARCH("x",G188)-1)</f>
        <v>80</v>
      </c>
      <c r="L188" s="10" t="str">
        <f>MID(H188,I188+1,J188-I188-1)</f>
        <v>69</v>
      </c>
      <c r="M188" s="10" t="str">
        <f>MID(H188,J188+1,20)</f>
        <v>10</v>
      </c>
      <c r="N188" s="11" t="str">
        <f>"SFG-FRBNPK-ET-CVR-"&amp;K188&amp;"X"&amp;L188&amp;"X"&amp;M188</f>
        <v>SFG-FRBNPK-ET-CVR-80X69X10</v>
      </c>
      <c r="O188" s="7"/>
      <c r="P188" s="12">
        <f>ROUND(((((K188+L188+K188+L188)+3)*0.0254)*5.3196),3)</f>
        <v>40.67</v>
      </c>
      <c r="Q188" s="7">
        <v>0</v>
      </c>
      <c r="R188" s="12">
        <f>P188+Q188</f>
        <v>40.67</v>
      </c>
      <c r="S188" s="8" t="str">
        <f>"Restonic Hotel Motel ET Cover "&amp;K188&amp;"X"&amp;L188&amp;"X"&amp;M188</f>
        <v>Restonic Hotel Motel ET Cover 80X69X10</v>
      </c>
      <c r="T188" s="8" t="str">
        <f>N188</f>
        <v>SFG-FRBNPK-ET-CVR-80X69X10</v>
      </c>
      <c r="U188" s="7" t="b">
        <f>T188=N188</f>
        <v>1</v>
      </c>
      <c r="V188" s="7" t="b">
        <f>S188=W188</f>
        <v>1</v>
      </c>
      <c r="W188" s="8" t="str">
        <f>S188</f>
        <v>Restonic Hotel Motel ET Cover 80X69X10</v>
      </c>
      <c r="X188" s="7" t="s">
        <v>34</v>
      </c>
      <c r="Y188" s="7" t="s">
        <v>35</v>
      </c>
      <c r="Z188" s="7" t="s">
        <v>36</v>
      </c>
      <c r="AA188" s="7" t="s">
        <v>37</v>
      </c>
      <c r="AB188" s="13">
        <v>1</v>
      </c>
      <c r="AC188" s="7" t="s">
        <v>38</v>
      </c>
      <c r="AD188" s="7" t="s">
        <v>39</v>
      </c>
      <c r="AE188" s="6">
        <v>10</v>
      </c>
      <c r="AF188" s="7" t="s">
        <v>40</v>
      </c>
      <c r="AG188" s="8" t="s">
        <v>41</v>
      </c>
      <c r="AH188" s="8" t="s">
        <v>42</v>
      </c>
      <c r="AI188" s="8" t="s">
        <v>43</v>
      </c>
      <c r="AJ188" s="13">
        <f>R188</f>
        <v>40.67</v>
      </c>
      <c r="AK188" s="7" t="s">
        <v>44</v>
      </c>
      <c r="AL188" s="7" t="s">
        <v>27</v>
      </c>
      <c r="AM188" s="50" t="s">
        <v>45</v>
      </c>
      <c r="AN188" s="54">
        <f>AJ188/10000</f>
        <v>4.0670000000000003E-3</v>
      </c>
      <c r="AO188" s="55">
        <f>VLOOKUP(AG188,'RM-cost - feb-24'!B:P,15,0)</f>
        <v>231.14230000000001</v>
      </c>
      <c r="AP188" s="55">
        <f>AO188*AN188</f>
        <v>0.9400557341000001</v>
      </c>
      <c r="AQ188" s="62">
        <f>SUM(AP188:AP192)</f>
        <v>192.52864289824998</v>
      </c>
      <c r="AR188" s="62">
        <f>ROUND(AQ188,0)</f>
        <v>193</v>
      </c>
      <c r="AS188" s="21">
        <f>AR188</f>
        <v>193</v>
      </c>
      <c r="AT188" s="64">
        <f>+AS188+AY188</f>
        <v>216.883557</v>
      </c>
      <c r="AU188" s="60">
        <f t="shared" ref="AU188" si="457">+SUM(((AS188*3%*18%)))</f>
        <v>1.0422</v>
      </c>
      <c r="AV188" s="60">
        <f t="shared" ref="AV188" si="458">+SUM(((AS188*14.33%*53%)))</f>
        <v>14.658157000000003</v>
      </c>
      <c r="AW188" s="60">
        <f t="shared" ref="AW188" si="459">+SUM(((AS188*5.92%*53%)))</f>
        <v>6.0555680000000009</v>
      </c>
      <c r="AX188" s="60">
        <f t="shared" ref="AX188" si="460">+SUM(((AS188*2.08%*53%)))</f>
        <v>2.1276320000000002</v>
      </c>
      <c r="AY188" s="60">
        <f>SUM(AU188:AX192)</f>
        <v>23.883557000000003</v>
      </c>
      <c r="AZ188" s="61">
        <f>ROUNDUP(AT188,0)</f>
        <v>217</v>
      </c>
      <c r="BA188" s="61">
        <f>AZ188</f>
        <v>217</v>
      </c>
    </row>
    <row r="189" spans="1:53">
      <c r="A189" s="6">
        <v>2</v>
      </c>
      <c r="B189" s="19">
        <f t="shared" ref="B189:C189" si="461">B188</f>
        <v>32</v>
      </c>
      <c r="C189" s="19" t="str">
        <f t="shared" si="461"/>
        <v>ET-COVER</v>
      </c>
      <c r="D189" s="19" t="str">
        <f>MID(E189,9,2)</f>
        <v>PT</v>
      </c>
      <c r="E189" s="20" t="str">
        <f t="shared" ref="E189:M189" si="462">E188</f>
        <v>RTHTMTBNPT80X69X10</v>
      </c>
      <c r="F189" s="15" t="str">
        <f t="shared" si="462"/>
        <v>RTHTMTBNPT</v>
      </c>
      <c r="G189" s="15" t="str">
        <f t="shared" si="462"/>
        <v>80X69X10</v>
      </c>
      <c r="H189" s="15" t="str">
        <f t="shared" si="462"/>
        <v>80X69X10</v>
      </c>
      <c r="I189" s="16">
        <f t="shared" si="462"/>
        <v>3</v>
      </c>
      <c r="J189" s="16">
        <f t="shared" si="462"/>
        <v>6</v>
      </c>
      <c r="K189" s="16" t="str">
        <f t="shared" si="462"/>
        <v>80</v>
      </c>
      <c r="L189" s="16" t="str">
        <f t="shared" si="462"/>
        <v>69</v>
      </c>
      <c r="M189" s="16" t="str">
        <f t="shared" si="462"/>
        <v>10</v>
      </c>
      <c r="N189" s="11" t="str">
        <f t="shared" ref="N189:N192" si="463">"SFG-FRBNPK-ET-CVR-"&amp;K189&amp;"X"&amp;L189&amp;"X"&amp;M189</f>
        <v>SFG-FRBNPK-ET-CVR-80X69X10</v>
      </c>
      <c r="O189" s="12">
        <f>K189*L189/144</f>
        <v>38.333333333333336</v>
      </c>
      <c r="P189" s="12">
        <f>ROUNDUP((((K189*L189/144)*0.003)),3)</f>
        <v>0.115</v>
      </c>
      <c r="Q189" s="7"/>
      <c r="R189" s="7"/>
      <c r="S189" s="8" t="str">
        <f t="shared" ref="S189:S192" si="464">"Restonic Hotel Motel ET Cover "&amp;K189&amp;"X"&amp;L189&amp;"X"&amp;M189</f>
        <v>Restonic Hotel Motel ET Cover 80X69X10</v>
      </c>
      <c r="T189" s="8" t="str">
        <f>T188</f>
        <v>SFG-FRBNPK-ET-CVR-80X69X10</v>
      </c>
      <c r="U189" s="7" t="b">
        <f>T189=N189</f>
        <v>1</v>
      </c>
      <c r="V189" s="7" t="b">
        <f t="shared" ref="V189" si="465">S189=W189</f>
        <v>1</v>
      </c>
      <c r="W189" s="8" t="str">
        <f>W188</f>
        <v>Restonic Hotel Motel ET Cover 80X69X10</v>
      </c>
      <c r="X189" s="7" t="s">
        <v>34</v>
      </c>
      <c r="Y189" s="7" t="s">
        <v>35</v>
      </c>
      <c r="Z189" s="7" t="s">
        <v>36</v>
      </c>
      <c r="AA189" s="7" t="s">
        <v>37</v>
      </c>
      <c r="AB189" s="13">
        <v>1</v>
      </c>
      <c r="AC189" s="7" t="s">
        <v>38</v>
      </c>
      <c r="AD189" s="7" t="s">
        <v>39</v>
      </c>
      <c r="AE189" s="6">
        <v>20</v>
      </c>
      <c r="AF189" s="7" t="s">
        <v>40</v>
      </c>
      <c r="AG189" s="40" t="s">
        <v>650</v>
      </c>
      <c r="AH189" s="8" t="s">
        <v>31844</v>
      </c>
      <c r="AI189" s="40" t="s">
        <v>48</v>
      </c>
      <c r="AJ189" s="43">
        <v>7.4999999999999997E-2</v>
      </c>
      <c r="AK189" s="7" t="s">
        <v>44</v>
      </c>
      <c r="AL189" s="7" t="s">
        <v>27</v>
      </c>
      <c r="AM189" s="50" t="s">
        <v>45</v>
      </c>
      <c r="AN189" s="56">
        <f>AJ189</f>
        <v>7.4999999999999997E-2</v>
      </c>
      <c r="AO189" s="55">
        <f>VLOOKUP(AG189,'RM-cost - feb-24'!B:P,15,0)</f>
        <v>113.786</v>
      </c>
      <c r="AP189" s="55">
        <f>AO189*AN189</f>
        <v>8.533949999999999</v>
      </c>
      <c r="AQ189" s="62"/>
      <c r="AR189" s="63"/>
      <c r="AS189" s="21">
        <f>AS188</f>
        <v>193</v>
      </c>
      <c r="AT189" s="64"/>
      <c r="AU189" s="60"/>
      <c r="AV189" s="60"/>
      <c r="AW189" s="60"/>
      <c r="AX189" s="60"/>
      <c r="AY189" s="60"/>
      <c r="AZ189" s="61"/>
      <c r="BA189" s="61"/>
    </row>
    <row r="190" spans="1:53">
      <c r="A190" s="6">
        <v>3</v>
      </c>
      <c r="B190" s="19">
        <f t="shared" ref="B190:C190" si="466">B189</f>
        <v>32</v>
      </c>
      <c r="C190" s="19" t="str">
        <f t="shared" si="466"/>
        <v>ET-COVER</v>
      </c>
      <c r="D190" s="19" t="str">
        <f>MID(E190,9,2)</f>
        <v>PT</v>
      </c>
      <c r="E190" s="20" t="str">
        <f t="shared" ref="E190:M190" si="467">E189</f>
        <v>RTHTMTBNPT80X69X10</v>
      </c>
      <c r="F190" s="15" t="str">
        <f t="shared" si="467"/>
        <v>RTHTMTBNPT</v>
      </c>
      <c r="G190" s="15" t="str">
        <f t="shared" si="467"/>
        <v>80X69X10</v>
      </c>
      <c r="H190" s="15" t="str">
        <f t="shared" si="467"/>
        <v>80X69X10</v>
      </c>
      <c r="I190" s="16">
        <f t="shared" si="467"/>
        <v>3</v>
      </c>
      <c r="J190" s="16">
        <f t="shared" si="467"/>
        <v>6</v>
      </c>
      <c r="K190" s="16" t="str">
        <f t="shared" si="467"/>
        <v>80</v>
      </c>
      <c r="L190" s="16" t="str">
        <f t="shared" si="467"/>
        <v>69</v>
      </c>
      <c r="M190" s="16" t="str">
        <f t="shared" si="467"/>
        <v>10</v>
      </c>
      <c r="N190" s="11" t="str">
        <f t="shared" si="463"/>
        <v>SFG-FRBNPK-ET-CVR-80X69X10</v>
      </c>
      <c r="O190" s="7"/>
      <c r="P190" s="12">
        <f>ROUNDUP((((K190*L190/144)*0.00692)),3)</f>
        <v>0.26600000000000001</v>
      </c>
      <c r="Q190" s="7" t="b">
        <f>P190=AJ190</f>
        <v>0</v>
      </c>
      <c r="R190" s="7"/>
      <c r="S190" s="8" t="str">
        <f t="shared" si="464"/>
        <v>Restonic Hotel Motel ET Cover 80X69X10</v>
      </c>
      <c r="T190" s="8" t="str">
        <f>T189</f>
        <v>SFG-FRBNPK-ET-CVR-80X69X10</v>
      </c>
      <c r="U190" s="7" t="b">
        <f>T190=N190</f>
        <v>1</v>
      </c>
      <c r="V190" s="7" t="b">
        <f>S190=W190</f>
        <v>1</v>
      </c>
      <c r="W190" s="8" t="str">
        <f>W189</f>
        <v>Restonic Hotel Motel ET Cover 80X69X10</v>
      </c>
      <c r="X190" s="7" t="s">
        <v>34</v>
      </c>
      <c r="Y190" s="7" t="s">
        <v>35</v>
      </c>
      <c r="Z190" s="7" t="s">
        <v>36</v>
      </c>
      <c r="AA190" s="7" t="s">
        <v>37</v>
      </c>
      <c r="AB190" s="13">
        <v>1</v>
      </c>
      <c r="AC190" s="7" t="s">
        <v>38</v>
      </c>
      <c r="AD190" s="7" t="s">
        <v>39</v>
      </c>
      <c r="AE190" s="6">
        <v>30</v>
      </c>
      <c r="AF190" s="7" t="s">
        <v>40</v>
      </c>
      <c r="AG190" s="40" t="s">
        <v>287</v>
      </c>
      <c r="AH190" s="8" t="s">
        <v>31886</v>
      </c>
      <c r="AI190" s="40" t="s">
        <v>48</v>
      </c>
      <c r="AJ190" s="46">
        <v>0.28999999999999998</v>
      </c>
      <c r="AK190" s="7" t="s">
        <v>44</v>
      </c>
      <c r="AL190" s="7" t="s">
        <v>27</v>
      </c>
      <c r="AM190" s="50" t="s">
        <v>45</v>
      </c>
      <c r="AN190" s="56">
        <f>AJ190</f>
        <v>0.28999999999999998</v>
      </c>
      <c r="AO190" s="55">
        <f>VLOOKUP(AG190,'RM-cost - feb-24'!B:P,15,0)</f>
        <v>113.9845</v>
      </c>
      <c r="AP190" s="55">
        <f>AO190*AN190</f>
        <v>33.055504999999997</v>
      </c>
      <c r="AQ190" s="62"/>
      <c r="AR190" s="63"/>
      <c r="AS190" s="21">
        <f>AS189</f>
        <v>193</v>
      </c>
      <c r="AT190" s="64"/>
      <c r="AU190" s="60"/>
      <c r="AV190" s="60"/>
      <c r="AW190" s="60"/>
      <c r="AX190" s="60"/>
      <c r="AY190" s="60"/>
      <c r="AZ190" s="61"/>
      <c r="BA190" s="61"/>
    </row>
    <row r="191" spans="1:53">
      <c r="A191" s="6">
        <v>4</v>
      </c>
      <c r="B191" s="19">
        <f t="shared" ref="B191:C191" si="468">B190</f>
        <v>32</v>
      </c>
      <c r="C191" s="19" t="str">
        <f t="shared" si="468"/>
        <v>ET-COVER</v>
      </c>
      <c r="D191" s="19" t="str">
        <f>MID(E191,9,2)</f>
        <v>PT</v>
      </c>
      <c r="E191" s="20" t="str">
        <f t="shared" ref="E191:M191" si="469">E190</f>
        <v>RTHTMTBNPT80X69X10</v>
      </c>
      <c r="F191" s="15" t="str">
        <f t="shared" si="469"/>
        <v>RTHTMTBNPT</v>
      </c>
      <c r="G191" s="15" t="str">
        <f t="shared" si="469"/>
        <v>80X69X10</v>
      </c>
      <c r="H191" s="15" t="str">
        <f t="shared" si="469"/>
        <v>80X69X10</v>
      </c>
      <c r="I191" s="16">
        <f t="shared" si="469"/>
        <v>3</v>
      </c>
      <c r="J191" s="16">
        <f t="shared" si="469"/>
        <v>6</v>
      </c>
      <c r="K191" s="16" t="str">
        <f t="shared" si="469"/>
        <v>80</v>
      </c>
      <c r="L191" s="16" t="str">
        <f t="shared" si="469"/>
        <v>69</v>
      </c>
      <c r="M191" s="16" t="str">
        <f t="shared" si="469"/>
        <v>10</v>
      </c>
      <c r="N191" s="11" t="str">
        <f t="shared" si="463"/>
        <v>SFG-FRBNPK-ET-CVR-80X69X10</v>
      </c>
      <c r="O191" s="7"/>
      <c r="P191" s="7">
        <f>ROUND(((((K191+L191+K191+L191)+3))*0.0254),3)</f>
        <v>7.6449999999999996</v>
      </c>
      <c r="Q191" s="7" t="b">
        <f>P191=AJ191</f>
        <v>1</v>
      </c>
      <c r="R191" s="7"/>
      <c r="S191" s="8" t="str">
        <f t="shared" si="464"/>
        <v>Restonic Hotel Motel ET Cover 80X69X10</v>
      </c>
      <c r="T191" s="8" t="str">
        <f>T190</f>
        <v>SFG-FRBNPK-ET-CVR-80X69X10</v>
      </c>
      <c r="U191" s="7" t="b">
        <f>T191=N191</f>
        <v>1</v>
      </c>
      <c r="V191" s="7" t="b">
        <f>S191=W191</f>
        <v>1</v>
      </c>
      <c r="W191" s="8" t="str">
        <f>W190</f>
        <v>Restonic Hotel Motel ET Cover 80X69X10</v>
      </c>
      <c r="X191" s="7" t="s">
        <v>34</v>
      </c>
      <c r="Y191" s="7" t="s">
        <v>35</v>
      </c>
      <c r="Z191" s="7" t="s">
        <v>36</v>
      </c>
      <c r="AA191" s="7" t="s">
        <v>37</v>
      </c>
      <c r="AB191" s="13">
        <v>1</v>
      </c>
      <c r="AC191" s="7" t="s">
        <v>38</v>
      </c>
      <c r="AD191" s="7" t="s">
        <v>39</v>
      </c>
      <c r="AE191" s="6">
        <v>40</v>
      </c>
      <c r="AF191" s="7" t="s">
        <v>40</v>
      </c>
      <c r="AG191" s="8" t="s">
        <v>18728</v>
      </c>
      <c r="AH191" s="8" t="s">
        <v>31845</v>
      </c>
      <c r="AI191" s="8" t="s">
        <v>43</v>
      </c>
      <c r="AJ191" s="17">
        <f>P191</f>
        <v>7.6449999999999996</v>
      </c>
      <c r="AK191" s="7" t="s">
        <v>39</v>
      </c>
      <c r="AL191" s="7" t="s">
        <v>27</v>
      </c>
      <c r="AM191" s="50" t="s">
        <v>45</v>
      </c>
      <c r="AN191" s="56">
        <f>AJ191</f>
        <v>7.6449999999999996</v>
      </c>
      <c r="AO191" s="55">
        <f>VLOOKUP(AG191,'SFG-rate rm - feb-24'!A:B,2,0)</f>
        <v>19.605380269999998</v>
      </c>
      <c r="AP191" s="55">
        <f>AO191*AN191</f>
        <v>149.88313216414997</v>
      </c>
      <c r="AQ191" s="62"/>
      <c r="AR191" s="63"/>
      <c r="AS191" s="21">
        <f>AS190</f>
        <v>193</v>
      </c>
      <c r="AT191" s="64"/>
      <c r="AU191" s="60"/>
      <c r="AV191" s="60"/>
      <c r="AW191" s="60"/>
      <c r="AX191" s="60"/>
      <c r="AY191" s="60"/>
      <c r="AZ191" s="61"/>
      <c r="BA191" s="61"/>
    </row>
    <row r="192" spans="1:53">
      <c r="A192" s="6">
        <v>5</v>
      </c>
      <c r="B192" s="19">
        <f t="shared" ref="B192:C192" si="470">B191</f>
        <v>32</v>
      </c>
      <c r="C192" s="19" t="str">
        <f t="shared" si="470"/>
        <v>ET-COVER</v>
      </c>
      <c r="D192" s="19" t="str">
        <f>MID(E192,9,2)</f>
        <v>PT</v>
      </c>
      <c r="E192" s="20" t="str">
        <f t="shared" ref="E192:M192" si="471">E191</f>
        <v>RTHTMTBNPT80X69X10</v>
      </c>
      <c r="F192" s="15" t="str">
        <f t="shared" si="471"/>
        <v>RTHTMTBNPT</v>
      </c>
      <c r="G192" s="15" t="str">
        <f t="shared" si="471"/>
        <v>80X69X10</v>
      </c>
      <c r="H192" s="15" t="str">
        <f t="shared" si="471"/>
        <v>80X69X10</v>
      </c>
      <c r="I192" s="16">
        <f t="shared" si="471"/>
        <v>3</v>
      </c>
      <c r="J192" s="16">
        <f t="shared" si="471"/>
        <v>6</v>
      </c>
      <c r="K192" s="16" t="str">
        <f t="shared" si="471"/>
        <v>80</v>
      </c>
      <c r="L192" s="16" t="str">
        <f t="shared" si="471"/>
        <v>69</v>
      </c>
      <c r="M192" s="16" t="str">
        <f t="shared" si="471"/>
        <v>10</v>
      </c>
      <c r="N192" s="11" t="str">
        <f t="shared" si="463"/>
        <v>SFG-FRBNPK-ET-CVR-80X69X10</v>
      </c>
      <c r="O192" s="7"/>
      <c r="P192" s="7">
        <v>10</v>
      </c>
      <c r="Q192" s="7" t="b">
        <f>P192=AJ192</f>
        <v>1</v>
      </c>
      <c r="R192" s="7"/>
      <c r="S192" s="8" t="str">
        <f t="shared" si="464"/>
        <v>Restonic Hotel Motel ET Cover 80X69X10</v>
      </c>
      <c r="T192" s="8" t="str">
        <f>T191</f>
        <v>SFG-FRBNPK-ET-CVR-80X69X10</v>
      </c>
      <c r="U192" s="7" t="b">
        <f>T192=N192</f>
        <v>1</v>
      </c>
      <c r="V192" s="7" t="b">
        <f>S192=W192</f>
        <v>1</v>
      </c>
      <c r="W192" s="8" t="str">
        <f>W191</f>
        <v>Restonic Hotel Motel ET Cover 80X69X10</v>
      </c>
      <c r="X192" s="7" t="s">
        <v>34</v>
      </c>
      <c r="Y192" s="7" t="s">
        <v>35</v>
      </c>
      <c r="Z192" s="7" t="s">
        <v>36</v>
      </c>
      <c r="AA192" s="7" t="s">
        <v>37</v>
      </c>
      <c r="AB192" s="13">
        <v>1</v>
      </c>
      <c r="AC192" s="7" t="s">
        <v>38</v>
      </c>
      <c r="AD192" s="7" t="s">
        <v>39</v>
      </c>
      <c r="AE192" s="6">
        <v>50</v>
      </c>
      <c r="AF192" s="7" t="s">
        <v>40</v>
      </c>
      <c r="AG192" s="8" t="s">
        <v>744</v>
      </c>
      <c r="AH192" s="8" t="s">
        <v>745</v>
      </c>
      <c r="AI192" s="8" t="s">
        <v>43</v>
      </c>
      <c r="AJ192" s="17">
        <f>P192</f>
        <v>10</v>
      </c>
      <c r="AK192" s="7" t="s">
        <v>44</v>
      </c>
      <c r="AL192" s="7" t="s">
        <v>27</v>
      </c>
      <c r="AM192" s="50" t="s">
        <v>45</v>
      </c>
      <c r="AN192" s="54">
        <f>AJ192/5000</f>
        <v>2E-3</v>
      </c>
      <c r="AO192" s="55">
        <f>VLOOKUP(AG192,'RM-cost - feb-24'!B:P,15,0)</f>
        <v>58</v>
      </c>
      <c r="AP192" s="55">
        <f>AO192*AN192</f>
        <v>0.11600000000000001</v>
      </c>
      <c r="AQ192" s="62"/>
      <c r="AR192" s="63"/>
      <c r="AS192" s="21">
        <f>AS191</f>
        <v>193</v>
      </c>
      <c r="AT192" s="64"/>
      <c r="AU192" s="60"/>
      <c r="AV192" s="60"/>
      <c r="AW192" s="60"/>
      <c r="AX192" s="60"/>
      <c r="AY192" s="60"/>
      <c r="AZ192" s="61"/>
      <c r="BA192" s="61"/>
    </row>
    <row r="194" spans="1:53">
      <c r="A194" s="6">
        <v>1</v>
      </c>
      <c r="B194" s="19">
        <v>33</v>
      </c>
      <c r="C194" s="19" t="s">
        <v>31528</v>
      </c>
      <c r="D194" s="19" t="str">
        <f>MID(E194,9,2)</f>
        <v>PT</v>
      </c>
      <c r="E194" s="48" t="s">
        <v>31878</v>
      </c>
      <c r="F194" s="9" t="str">
        <f>LEFT(E194,MIN(FIND({0,1,2,3,4,5,6,7,8,9},E194&amp;"0123456789"))-1)</f>
        <v>RTHTMTBNPT</v>
      </c>
      <c r="G194" s="9" t="str">
        <f>SUBSTITUTE(E194,F194,"")</f>
        <v>84X33X10</v>
      </c>
      <c r="H194" s="9" t="str">
        <f>IFERROR(LEFT(G194,FIND("-",G194)-1),G194)</f>
        <v>84X33X10</v>
      </c>
      <c r="I194" s="10">
        <f>SEARCH("X",H194)</f>
        <v>3</v>
      </c>
      <c r="J194" s="10">
        <f>SEARCH("X",H194,I194+1)</f>
        <v>6</v>
      </c>
      <c r="K194" s="10" t="str">
        <f>LEFT(G194,SEARCH("x",G194)-1)</f>
        <v>84</v>
      </c>
      <c r="L194" s="10" t="str">
        <f>MID(H194,I194+1,J194-I194-1)</f>
        <v>33</v>
      </c>
      <c r="M194" s="10" t="str">
        <f>MID(H194,J194+1,20)</f>
        <v>10</v>
      </c>
      <c r="N194" s="11" t="str">
        <f>"SFG-FRBNPK-ET-CVR-"&amp;K194&amp;"X"&amp;L194&amp;"X"&amp;M194</f>
        <v>SFG-FRBNPK-ET-CVR-84X33X10</v>
      </c>
      <c r="O194" s="7"/>
      <c r="P194" s="12">
        <f>ROUND(((((K194+L194+K194+L194)+3)*0.0254)*5.3196),3)</f>
        <v>32.023000000000003</v>
      </c>
      <c r="Q194" s="7">
        <v>0</v>
      </c>
      <c r="R194" s="12">
        <f>P194+Q194</f>
        <v>32.023000000000003</v>
      </c>
      <c r="S194" s="8" t="str">
        <f>"Restonic Hotel Motel ET Cover "&amp;K194&amp;"X"&amp;L194&amp;"X"&amp;M194</f>
        <v>Restonic Hotel Motel ET Cover 84X33X10</v>
      </c>
      <c r="T194" s="8" t="str">
        <f>N194</f>
        <v>SFG-FRBNPK-ET-CVR-84X33X10</v>
      </c>
      <c r="U194" s="7" t="b">
        <f>T194=N194</f>
        <v>1</v>
      </c>
      <c r="V194" s="7" t="b">
        <f>S194=W194</f>
        <v>1</v>
      </c>
      <c r="W194" s="8" t="str">
        <f>S194</f>
        <v>Restonic Hotel Motel ET Cover 84X33X10</v>
      </c>
      <c r="X194" s="7" t="s">
        <v>34</v>
      </c>
      <c r="Y194" s="7" t="s">
        <v>35</v>
      </c>
      <c r="Z194" s="7" t="s">
        <v>36</v>
      </c>
      <c r="AA194" s="7" t="s">
        <v>37</v>
      </c>
      <c r="AB194" s="13">
        <v>1</v>
      </c>
      <c r="AC194" s="7" t="s">
        <v>38</v>
      </c>
      <c r="AD194" s="7" t="s">
        <v>39</v>
      </c>
      <c r="AE194" s="6">
        <v>10</v>
      </c>
      <c r="AF194" s="7" t="s">
        <v>40</v>
      </c>
      <c r="AG194" s="8" t="s">
        <v>41</v>
      </c>
      <c r="AH194" s="8" t="s">
        <v>42</v>
      </c>
      <c r="AI194" s="8" t="s">
        <v>43</v>
      </c>
      <c r="AJ194" s="13">
        <f>R194</f>
        <v>32.023000000000003</v>
      </c>
      <c r="AK194" s="7" t="s">
        <v>44</v>
      </c>
      <c r="AL194" s="7" t="s">
        <v>27</v>
      </c>
      <c r="AM194" s="50" t="s">
        <v>45</v>
      </c>
      <c r="AN194" s="54">
        <f>AJ194/10000</f>
        <v>3.2023000000000004E-3</v>
      </c>
      <c r="AO194" s="55">
        <f>VLOOKUP(AG194,'RM-cost - feb-24'!B:P,15,0)</f>
        <v>231.14230000000001</v>
      </c>
      <c r="AP194" s="55">
        <f>AO194*AN194</f>
        <v>0.7401869872900001</v>
      </c>
      <c r="AQ194" s="62">
        <f>SUM(AP194:AP198)</f>
        <v>142.80580821268998</v>
      </c>
      <c r="AR194" s="62">
        <f>ROUND(AQ194,0)</f>
        <v>143</v>
      </c>
      <c r="AS194" s="21">
        <f>AR194</f>
        <v>143</v>
      </c>
      <c r="AT194" s="64">
        <f>+AS194+AY194</f>
        <v>160.69610700000001</v>
      </c>
      <c r="AU194" s="60">
        <f t="shared" ref="AU194" si="472">+SUM(((AS194*3%*18%)))</f>
        <v>0.7722</v>
      </c>
      <c r="AV194" s="60">
        <f t="shared" ref="AV194" si="473">+SUM(((AS194*14.33%*53%)))</f>
        <v>10.860707000000001</v>
      </c>
      <c r="AW194" s="60">
        <f t="shared" ref="AW194" si="474">+SUM(((AS194*5.92%*53%)))</f>
        <v>4.4867680000000005</v>
      </c>
      <c r="AX194" s="60">
        <f t="shared" ref="AX194" si="475">+SUM(((AS194*2.08%*53%)))</f>
        <v>1.5764319999999998</v>
      </c>
      <c r="AY194" s="60">
        <f>SUM(AU194:AX198)</f>
        <v>17.696107000000001</v>
      </c>
      <c r="AZ194" s="61">
        <f>ROUNDUP(AT194,0)</f>
        <v>161</v>
      </c>
      <c r="BA194" s="61">
        <f>AZ194</f>
        <v>161</v>
      </c>
    </row>
    <row r="195" spans="1:53">
      <c r="A195" s="6">
        <v>2</v>
      </c>
      <c r="B195" s="19">
        <f t="shared" ref="B195:C195" si="476">B194</f>
        <v>33</v>
      </c>
      <c r="C195" s="19" t="str">
        <f t="shared" si="476"/>
        <v>ET-COVER</v>
      </c>
      <c r="D195" s="19" t="str">
        <f>MID(E195,9,2)</f>
        <v>PT</v>
      </c>
      <c r="E195" s="20" t="str">
        <f t="shared" ref="E195:M195" si="477">E194</f>
        <v>RTHTMTBNPT84X33X10</v>
      </c>
      <c r="F195" s="15" t="str">
        <f t="shared" si="477"/>
        <v>RTHTMTBNPT</v>
      </c>
      <c r="G195" s="15" t="str">
        <f t="shared" si="477"/>
        <v>84X33X10</v>
      </c>
      <c r="H195" s="15" t="str">
        <f t="shared" si="477"/>
        <v>84X33X10</v>
      </c>
      <c r="I195" s="16">
        <f t="shared" si="477"/>
        <v>3</v>
      </c>
      <c r="J195" s="16">
        <f t="shared" si="477"/>
        <v>6</v>
      </c>
      <c r="K195" s="16" t="str">
        <f t="shared" si="477"/>
        <v>84</v>
      </c>
      <c r="L195" s="16" t="str">
        <f t="shared" si="477"/>
        <v>33</v>
      </c>
      <c r="M195" s="16" t="str">
        <f t="shared" si="477"/>
        <v>10</v>
      </c>
      <c r="N195" s="11" t="str">
        <f t="shared" ref="N195:N198" si="478">"SFG-FRBNPK-ET-CVR-"&amp;K195&amp;"X"&amp;L195&amp;"X"&amp;M195</f>
        <v>SFG-FRBNPK-ET-CVR-84X33X10</v>
      </c>
      <c r="O195" s="12">
        <f>K195*L195/144</f>
        <v>19.25</v>
      </c>
      <c r="P195" s="12">
        <f>ROUNDUP((((K195*L195/144)*0.003)),3)</f>
        <v>5.8000000000000003E-2</v>
      </c>
      <c r="Q195" s="7"/>
      <c r="R195" s="7"/>
      <c r="S195" s="8" t="str">
        <f t="shared" ref="S195:S198" si="479">"Restonic Hotel Motel ET Cover "&amp;K195&amp;"X"&amp;L195&amp;"X"&amp;M195</f>
        <v>Restonic Hotel Motel ET Cover 84X33X10</v>
      </c>
      <c r="T195" s="8" t="str">
        <f>T194</f>
        <v>SFG-FRBNPK-ET-CVR-84X33X10</v>
      </c>
      <c r="U195" s="7" t="b">
        <f>T195=N195</f>
        <v>1</v>
      </c>
      <c r="V195" s="7" t="b">
        <f t="shared" ref="V195" si="480">S195=W195</f>
        <v>1</v>
      </c>
      <c r="W195" s="8" t="str">
        <f>W194</f>
        <v>Restonic Hotel Motel ET Cover 84X33X10</v>
      </c>
      <c r="X195" s="7" t="s">
        <v>34</v>
      </c>
      <c r="Y195" s="7" t="s">
        <v>35</v>
      </c>
      <c r="Z195" s="7" t="s">
        <v>36</v>
      </c>
      <c r="AA195" s="7" t="s">
        <v>37</v>
      </c>
      <c r="AB195" s="13">
        <v>1</v>
      </c>
      <c r="AC195" s="7" t="s">
        <v>38</v>
      </c>
      <c r="AD195" s="7" t="s">
        <v>39</v>
      </c>
      <c r="AE195" s="6">
        <v>20</v>
      </c>
      <c r="AF195" s="7" t="s">
        <v>40</v>
      </c>
      <c r="AG195" s="40" t="s">
        <v>650</v>
      </c>
      <c r="AH195" s="8" t="s">
        <v>31844</v>
      </c>
      <c r="AI195" s="40" t="s">
        <v>48</v>
      </c>
      <c r="AJ195" s="43">
        <v>5.8000000000000003E-2</v>
      </c>
      <c r="AK195" s="7" t="s">
        <v>44</v>
      </c>
      <c r="AL195" s="7" t="s">
        <v>27</v>
      </c>
      <c r="AM195" s="50" t="s">
        <v>45</v>
      </c>
      <c r="AN195" s="56">
        <f>AJ195</f>
        <v>5.8000000000000003E-2</v>
      </c>
      <c r="AO195" s="55">
        <f>VLOOKUP(AG195,'RM-cost - feb-24'!B:P,15,0)</f>
        <v>113.786</v>
      </c>
      <c r="AP195" s="55">
        <f>AO195*AN195</f>
        <v>6.5995880000000007</v>
      </c>
      <c r="AQ195" s="62"/>
      <c r="AR195" s="63"/>
      <c r="AS195" s="21">
        <f>AS194</f>
        <v>143</v>
      </c>
      <c r="AT195" s="64"/>
      <c r="AU195" s="60"/>
      <c r="AV195" s="60"/>
      <c r="AW195" s="60"/>
      <c r="AX195" s="60"/>
      <c r="AY195" s="60"/>
      <c r="AZ195" s="61"/>
      <c r="BA195" s="61"/>
    </row>
    <row r="196" spans="1:53">
      <c r="A196" s="6">
        <v>3</v>
      </c>
      <c r="B196" s="19">
        <f t="shared" ref="B196:C196" si="481">B195</f>
        <v>33</v>
      </c>
      <c r="C196" s="19" t="str">
        <f t="shared" si="481"/>
        <v>ET-COVER</v>
      </c>
      <c r="D196" s="19" t="str">
        <f>MID(E196,9,2)</f>
        <v>PT</v>
      </c>
      <c r="E196" s="20" t="str">
        <f t="shared" ref="E196:M196" si="482">E195</f>
        <v>RTHTMTBNPT84X33X10</v>
      </c>
      <c r="F196" s="15" t="str">
        <f t="shared" si="482"/>
        <v>RTHTMTBNPT</v>
      </c>
      <c r="G196" s="15" t="str">
        <f t="shared" si="482"/>
        <v>84X33X10</v>
      </c>
      <c r="H196" s="15" t="str">
        <f t="shared" si="482"/>
        <v>84X33X10</v>
      </c>
      <c r="I196" s="16">
        <f t="shared" si="482"/>
        <v>3</v>
      </c>
      <c r="J196" s="16">
        <f t="shared" si="482"/>
        <v>6</v>
      </c>
      <c r="K196" s="16" t="str">
        <f t="shared" si="482"/>
        <v>84</v>
      </c>
      <c r="L196" s="16" t="str">
        <f t="shared" si="482"/>
        <v>33</v>
      </c>
      <c r="M196" s="16" t="str">
        <f t="shared" si="482"/>
        <v>10</v>
      </c>
      <c r="N196" s="11" t="str">
        <f t="shared" si="478"/>
        <v>SFG-FRBNPK-ET-CVR-84X33X10</v>
      </c>
      <c r="O196" s="7"/>
      <c r="P196" s="12">
        <f>ROUNDUP((((K196*L196/144)*0.00692)),3)</f>
        <v>0.13400000000000001</v>
      </c>
      <c r="Q196" s="7" t="b">
        <f>P196=AJ196</f>
        <v>0</v>
      </c>
      <c r="R196" s="7"/>
      <c r="S196" s="8" t="str">
        <f t="shared" si="479"/>
        <v>Restonic Hotel Motel ET Cover 84X33X10</v>
      </c>
      <c r="T196" s="8" t="str">
        <f>T195</f>
        <v>SFG-FRBNPK-ET-CVR-84X33X10</v>
      </c>
      <c r="U196" s="7" t="b">
        <f>T196=N196</f>
        <v>1</v>
      </c>
      <c r="V196" s="7" t="b">
        <f>S196=W196</f>
        <v>1</v>
      </c>
      <c r="W196" s="8" t="str">
        <f>W195</f>
        <v>Restonic Hotel Motel ET Cover 84X33X10</v>
      </c>
      <c r="X196" s="7" t="s">
        <v>34</v>
      </c>
      <c r="Y196" s="7" t="s">
        <v>35</v>
      </c>
      <c r="Z196" s="7" t="s">
        <v>36</v>
      </c>
      <c r="AA196" s="7" t="s">
        <v>37</v>
      </c>
      <c r="AB196" s="13">
        <v>1</v>
      </c>
      <c r="AC196" s="7" t="s">
        <v>38</v>
      </c>
      <c r="AD196" s="7" t="s">
        <v>39</v>
      </c>
      <c r="AE196" s="6">
        <v>30</v>
      </c>
      <c r="AF196" s="7" t="s">
        <v>40</v>
      </c>
      <c r="AG196" s="40" t="s">
        <v>287</v>
      </c>
      <c r="AH196" s="8" t="s">
        <v>31886</v>
      </c>
      <c r="AI196" s="40" t="s">
        <v>48</v>
      </c>
      <c r="AJ196" s="36">
        <v>0.152</v>
      </c>
      <c r="AK196" s="7" t="s">
        <v>44</v>
      </c>
      <c r="AL196" s="7" t="s">
        <v>27</v>
      </c>
      <c r="AM196" s="50" t="s">
        <v>45</v>
      </c>
      <c r="AN196" s="56">
        <f>AJ196</f>
        <v>0.152</v>
      </c>
      <c r="AO196" s="55">
        <f>VLOOKUP(AG196,'RM-cost - feb-24'!B:P,15,0)</f>
        <v>113.9845</v>
      </c>
      <c r="AP196" s="55">
        <f>AO196*AN196</f>
        <v>17.325644</v>
      </c>
      <c r="AQ196" s="62"/>
      <c r="AR196" s="63"/>
      <c r="AS196" s="21">
        <f>AS195</f>
        <v>143</v>
      </c>
      <c r="AT196" s="64"/>
      <c r="AU196" s="60"/>
      <c r="AV196" s="60"/>
      <c r="AW196" s="60"/>
      <c r="AX196" s="60"/>
      <c r="AY196" s="60"/>
      <c r="AZ196" s="61"/>
      <c r="BA196" s="61"/>
    </row>
    <row r="197" spans="1:53">
      <c r="A197" s="6">
        <v>4</v>
      </c>
      <c r="B197" s="19">
        <f t="shared" ref="B197:C197" si="483">B196</f>
        <v>33</v>
      </c>
      <c r="C197" s="19" t="str">
        <f t="shared" si="483"/>
        <v>ET-COVER</v>
      </c>
      <c r="D197" s="19" t="str">
        <f>MID(E197,9,2)</f>
        <v>PT</v>
      </c>
      <c r="E197" s="20" t="str">
        <f t="shared" ref="E197:M197" si="484">E196</f>
        <v>RTHTMTBNPT84X33X10</v>
      </c>
      <c r="F197" s="15" t="str">
        <f t="shared" si="484"/>
        <v>RTHTMTBNPT</v>
      </c>
      <c r="G197" s="15" t="str">
        <f t="shared" si="484"/>
        <v>84X33X10</v>
      </c>
      <c r="H197" s="15" t="str">
        <f t="shared" si="484"/>
        <v>84X33X10</v>
      </c>
      <c r="I197" s="16">
        <f t="shared" si="484"/>
        <v>3</v>
      </c>
      <c r="J197" s="16">
        <f t="shared" si="484"/>
        <v>6</v>
      </c>
      <c r="K197" s="16" t="str">
        <f t="shared" si="484"/>
        <v>84</v>
      </c>
      <c r="L197" s="16" t="str">
        <f t="shared" si="484"/>
        <v>33</v>
      </c>
      <c r="M197" s="16" t="str">
        <f t="shared" si="484"/>
        <v>10</v>
      </c>
      <c r="N197" s="11" t="str">
        <f t="shared" si="478"/>
        <v>SFG-FRBNPK-ET-CVR-84X33X10</v>
      </c>
      <c r="O197" s="7"/>
      <c r="P197" s="7">
        <f>ROUND(((((K197+L197+K197+L197)+3))*0.0254),3)</f>
        <v>6.02</v>
      </c>
      <c r="Q197" s="7" t="b">
        <f>P197=AJ197</f>
        <v>1</v>
      </c>
      <c r="R197" s="7"/>
      <c r="S197" s="8" t="str">
        <f t="shared" si="479"/>
        <v>Restonic Hotel Motel ET Cover 84X33X10</v>
      </c>
      <c r="T197" s="8" t="str">
        <f>T196</f>
        <v>SFG-FRBNPK-ET-CVR-84X33X10</v>
      </c>
      <c r="U197" s="7" t="b">
        <f>T197=N197</f>
        <v>1</v>
      </c>
      <c r="V197" s="7" t="b">
        <f>S197=W197</f>
        <v>1</v>
      </c>
      <c r="W197" s="8" t="str">
        <f>W196</f>
        <v>Restonic Hotel Motel ET Cover 84X33X10</v>
      </c>
      <c r="X197" s="7" t="s">
        <v>34</v>
      </c>
      <c r="Y197" s="7" t="s">
        <v>35</v>
      </c>
      <c r="Z197" s="7" t="s">
        <v>36</v>
      </c>
      <c r="AA197" s="7" t="s">
        <v>37</v>
      </c>
      <c r="AB197" s="13">
        <v>1</v>
      </c>
      <c r="AC197" s="7" t="s">
        <v>38</v>
      </c>
      <c r="AD197" s="7" t="s">
        <v>39</v>
      </c>
      <c r="AE197" s="6">
        <v>40</v>
      </c>
      <c r="AF197" s="7" t="s">
        <v>40</v>
      </c>
      <c r="AG197" s="8" t="s">
        <v>18728</v>
      </c>
      <c r="AH197" s="8" t="s">
        <v>31845</v>
      </c>
      <c r="AI197" s="8" t="s">
        <v>43</v>
      </c>
      <c r="AJ197" s="17">
        <f>P197</f>
        <v>6.02</v>
      </c>
      <c r="AK197" s="7" t="s">
        <v>39</v>
      </c>
      <c r="AL197" s="7" t="s">
        <v>27</v>
      </c>
      <c r="AM197" s="50" t="s">
        <v>45</v>
      </c>
      <c r="AN197" s="56">
        <f>AJ197</f>
        <v>6.02</v>
      </c>
      <c r="AO197" s="55">
        <f>VLOOKUP(AG197,'SFG-rate rm - feb-24'!A:B,2,0)</f>
        <v>19.605380269999998</v>
      </c>
      <c r="AP197" s="55">
        <f>AO197*AN197</f>
        <v>118.02438922539997</v>
      </c>
      <c r="AQ197" s="62"/>
      <c r="AR197" s="63"/>
      <c r="AS197" s="21">
        <f>AS196</f>
        <v>143</v>
      </c>
      <c r="AT197" s="64"/>
      <c r="AU197" s="60"/>
      <c r="AV197" s="60"/>
      <c r="AW197" s="60"/>
      <c r="AX197" s="60"/>
      <c r="AY197" s="60"/>
      <c r="AZ197" s="61"/>
      <c r="BA197" s="61"/>
    </row>
    <row r="198" spans="1:53">
      <c r="A198" s="6">
        <v>5</v>
      </c>
      <c r="B198" s="19">
        <f t="shared" ref="B198:C198" si="485">B197</f>
        <v>33</v>
      </c>
      <c r="C198" s="19" t="str">
        <f t="shared" si="485"/>
        <v>ET-COVER</v>
      </c>
      <c r="D198" s="19" t="str">
        <f>MID(E198,9,2)</f>
        <v>PT</v>
      </c>
      <c r="E198" s="20" t="str">
        <f t="shared" ref="E198:M198" si="486">E197</f>
        <v>RTHTMTBNPT84X33X10</v>
      </c>
      <c r="F198" s="15" t="str">
        <f t="shared" si="486"/>
        <v>RTHTMTBNPT</v>
      </c>
      <c r="G198" s="15" t="str">
        <f t="shared" si="486"/>
        <v>84X33X10</v>
      </c>
      <c r="H198" s="15" t="str">
        <f t="shared" si="486"/>
        <v>84X33X10</v>
      </c>
      <c r="I198" s="16">
        <f t="shared" si="486"/>
        <v>3</v>
      </c>
      <c r="J198" s="16">
        <f t="shared" si="486"/>
        <v>6</v>
      </c>
      <c r="K198" s="16" t="str">
        <f t="shared" si="486"/>
        <v>84</v>
      </c>
      <c r="L198" s="16" t="str">
        <f t="shared" si="486"/>
        <v>33</v>
      </c>
      <c r="M198" s="16" t="str">
        <f t="shared" si="486"/>
        <v>10</v>
      </c>
      <c r="N198" s="11" t="str">
        <f t="shared" si="478"/>
        <v>SFG-FRBNPK-ET-CVR-84X33X10</v>
      </c>
      <c r="O198" s="7"/>
      <c r="P198" s="7">
        <v>10</v>
      </c>
      <c r="Q198" s="7" t="b">
        <f>P198=AJ198</f>
        <v>1</v>
      </c>
      <c r="R198" s="7"/>
      <c r="S198" s="8" t="str">
        <f t="shared" si="479"/>
        <v>Restonic Hotel Motel ET Cover 84X33X10</v>
      </c>
      <c r="T198" s="8" t="str">
        <f>T197</f>
        <v>SFG-FRBNPK-ET-CVR-84X33X10</v>
      </c>
      <c r="U198" s="7" t="b">
        <f>T198=N198</f>
        <v>1</v>
      </c>
      <c r="V198" s="7" t="b">
        <f>S198=W198</f>
        <v>1</v>
      </c>
      <c r="W198" s="8" t="str">
        <f>W197</f>
        <v>Restonic Hotel Motel ET Cover 84X33X10</v>
      </c>
      <c r="X198" s="7" t="s">
        <v>34</v>
      </c>
      <c r="Y198" s="7" t="s">
        <v>35</v>
      </c>
      <c r="Z198" s="7" t="s">
        <v>36</v>
      </c>
      <c r="AA198" s="7" t="s">
        <v>37</v>
      </c>
      <c r="AB198" s="13">
        <v>1</v>
      </c>
      <c r="AC198" s="7" t="s">
        <v>38</v>
      </c>
      <c r="AD198" s="7" t="s">
        <v>39</v>
      </c>
      <c r="AE198" s="6">
        <v>50</v>
      </c>
      <c r="AF198" s="7" t="s">
        <v>40</v>
      </c>
      <c r="AG198" s="8" t="s">
        <v>744</v>
      </c>
      <c r="AH198" s="8" t="s">
        <v>745</v>
      </c>
      <c r="AI198" s="8" t="s">
        <v>43</v>
      </c>
      <c r="AJ198" s="17">
        <f>P198</f>
        <v>10</v>
      </c>
      <c r="AK198" s="7" t="s">
        <v>44</v>
      </c>
      <c r="AL198" s="7" t="s">
        <v>27</v>
      </c>
      <c r="AM198" s="50" t="s">
        <v>45</v>
      </c>
      <c r="AN198" s="54">
        <f>AJ198/5000</f>
        <v>2E-3</v>
      </c>
      <c r="AO198" s="55">
        <f>VLOOKUP(AG198,'RM-cost - feb-24'!B:P,15,0)</f>
        <v>58</v>
      </c>
      <c r="AP198" s="55">
        <f>AO198*AN198</f>
        <v>0.11600000000000001</v>
      </c>
      <c r="AQ198" s="62"/>
      <c r="AR198" s="63"/>
      <c r="AS198" s="21">
        <f>AS197</f>
        <v>143</v>
      </c>
      <c r="AT198" s="64"/>
      <c r="AU198" s="60"/>
      <c r="AV198" s="60"/>
      <c r="AW198" s="60"/>
      <c r="AX198" s="60"/>
      <c r="AY198" s="60"/>
      <c r="AZ198" s="61"/>
      <c r="BA198" s="61"/>
    </row>
    <row r="200" spans="1:53">
      <c r="A200" s="6">
        <v>1</v>
      </c>
      <c r="B200" s="19">
        <v>34</v>
      </c>
      <c r="C200" s="19" t="s">
        <v>31528</v>
      </c>
      <c r="D200" s="19" t="str">
        <f>MID(E200,9,2)</f>
        <v>PT</v>
      </c>
      <c r="E200" s="48" t="s">
        <v>31879</v>
      </c>
      <c r="F200" s="9" t="str">
        <f>LEFT(E200,MIN(FIND({0,1,2,3,4,5,6,7,8,9},E200&amp;"0123456789"))-1)</f>
        <v>RTHTMTBNPT</v>
      </c>
      <c r="G200" s="9" t="str">
        <f>SUBSTITUTE(E200,F200,"")</f>
        <v>84X39X10</v>
      </c>
      <c r="H200" s="9" t="str">
        <f>IFERROR(LEFT(G200,FIND("-",G200)-1),G200)</f>
        <v>84X39X10</v>
      </c>
      <c r="I200" s="10">
        <f>SEARCH("X",H200)</f>
        <v>3</v>
      </c>
      <c r="J200" s="10">
        <f>SEARCH("X",H200,I200+1)</f>
        <v>6</v>
      </c>
      <c r="K200" s="10" t="str">
        <f>LEFT(G200,SEARCH("x",G200)-1)</f>
        <v>84</v>
      </c>
      <c r="L200" s="10" t="str">
        <f>MID(H200,I200+1,J200-I200-1)</f>
        <v>39</v>
      </c>
      <c r="M200" s="10" t="str">
        <f>MID(H200,J200+1,20)</f>
        <v>10</v>
      </c>
      <c r="N200" s="11" t="str">
        <f>"SFG-FRBNPK-ET-CVR-"&amp;K200&amp;"X"&amp;L200&amp;"X"&amp;M200</f>
        <v>SFG-FRBNPK-ET-CVR-84X39X10</v>
      </c>
      <c r="O200" s="7"/>
      <c r="P200" s="12">
        <f>ROUND(((((K200+L200+K200+L200)+3)*0.0254)*5.3196),3)</f>
        <v>33.643999999999998</v>
      </c>
      <c r="Q200" s="7">
        <v>0</v>
      </c>
      <c r="R200" s="12">
        <f>P200+Q200</f>
        <v>33.643999999999998</v>
      </c>
      <c r="S200" s="8" t="str">
        <f>"Restonic Hotel Motel ET Cover "&amp;K200&amp;"X"&amp;L200&amp;"X"&amp;M200</f>
        <v>Restonic Hotel Motel ET Cover 84X39X10</v>
      </c>
      <c r="T200" s="8" t="str">
        <f>N200</f>
        <v>SFG-FRBNPK-ET-CVR-84X39X10</v>
      </c>
      <c r="U200" s="7" t="b">
        <f>T200=N200</f>
        <v>1</v>
      </c>
      <c r="V200" s="7" t="b">
        <f>S200=W200</f>
        <v>1</v>
      </c>
      <c r="W200" s="8" t="str">
        <f>S200</f>
        <v>Restonic Hotel Motel ET Cover 84X39X10</v>
      </c>
      <c r="X200" s="7" t="s">
        <v>34</v>
      </c>
      <c r="Y200" s="7" t="s">
        <v>35</v>
      </c>
      <c r="Z200" s="7" t="s">
        <v>36</v>
      </c>
      <c r="AA200" s="7" t="s">
        <v>37</v>
      </c>
      <c r="AB200" s="13">
        <v>1</v>
      </c>
      <c r="AC200" s="7" t="s">
        <v>38</v>
      </c>
      <c r="AD200" s="7" t="s">
        <v>39</v>
      </c>
      <c r="AE200" s="6">
        <v>10</v>
      </c>
      <c r="AF200" s="7" t="s">
        <v>40</v>
      </c>
      <c r="AG200" s="8" t="s">
        <v>41</v>
      </c>
      <c r="AH200" s="8" t="s">
        <v>42</v>
      </c>
      <c r="AI200" s="8" t="s">
        <v>43</v>
      </c>
      <c r="AJ200" s="13">
        <f>R200</f>
        <v>33.643999999999998</v>
      </c>
      <c r="AK200" s="7" t="s">
        <v>44</v>
      </c>
      <c r="AL200" s="7" t="s">
        <v>27</v>
      </c>
      <c r="AM200" s="50" t="s">
        <v>45</v>
      </c>
      <c r="AN200" s="54">
        <f>AJ200/10000</f>
        <v>3.3644E-3</v>
      </c>
      <c r="AO200" s="55">
        <f>VLOOKUP(AG200,'RM-cost - feb-24'!B:P,15,0)</f>
        <v>231.14230000000001</v>
      </c>
      <c r="AP200" s="55">
        <f>AO200*AN200</f>
        <v>0.77765515412000008</v>
      </c>
      <c r="AQ200" s="62">
        <f>SUM(AP200:AP204)</f>
        <v>149.27806136187002</v>
      </c>
      <c r="AR200" s="62">
        <f>ROUND(AQ200,0)</f>
        <v>149</v>
      </c>
      <c r="AS200" s="21">
        <f>AR200</f>
        <v>149</v>
      </c>
      <c r="AT200" s="64">
        <f>+AS200+AY200</f>
        <v>167.43860100000001</v>
      </c>
      <c r="AU200" s="60">
        <f t="shared" ref="AU200" si="487">+SUM(((AS200*3%*18%)))</f>
        <v>0.80459999999999987</v>
      </c>
      <c r="AV200" s="60">
        <f t="shared" ref="AV200" si="488">+SUM(((AS200*14.33%*53%)))</f>
        <v>11.316401000000001</v>
      </c>
      <c r="AW200" s="60">
        <f t="shared" ref="AW200" si="489">+SUM(((AS200*5.92%*53%)))</f>
        <v>4.6750240000000005</v>
      </c>
      <c r="AX200" s="60">
        <f t="shared" ref="AX200" si="490">+SUM(((AS200*2.08%*53%)))</f>
        <v>1.642576</v>
      </c>
      <c r="AY200" s="60">
        <f>SUM(AU200:AX204)</f>
        <v>18.438600999999998</v>
      </c>
      <c r="AZ200" s="61">
        <f>ROUNDUP(AT200,0)</f>
        <v>168</v>
      </c>
      <c r="BA200" s="61">
        <f>AZ200</f>
        <v>168</v>
      </c>
    </row>
    <row r="201" spans="1:53">
      <c r="A201" s="6">
        <v>2</v>
      </c>
      <c r="B201" s="19">
        <f t="shared" ref="B201:C201" si="491">B200</f>
        <v>34</v>
      </c>
      <c r="C201" s="19" t="str">
        <f t="shared" si="491"/>
        <v>ET-COVER</v>
      </c>
      <c r="D201" s="19" t="str">
        <f>MID(E201,9,2)</f>
        <v>PT</v>
      </c>
      <c r="E201" s="20" t="str">
        <f t="shared" ref="E201:M201" si="492">E200</f>
        <v>RTHTMTBNPT84X39X10</v>
      </c>
      <c r="F201" s="15" t="str">
        <f t="shared" si="492"/>
        <v>RTHTMTBNPT</v>
      </c>
      <c r="G201" s="15" t="str">
        <f t="shared" si="492"/>
        <v>84X39X10</v>
      </c>
      <c r="H201" s="15" t="str">
        <f t="shared" si="492"/>
        <v>84X39X10</v>
      </c>
      <c r="I201" s="16">
        <f t="shared" si="492"/>
        <v>3</v>
      </c>
      <c r="J201" s="16">
        <f t="shared" si="492"/>
        <v>6</v>
      </c>
      <c r="K201" s="16" t="str">
        <f t="shared" si="492"/>
        <v>84</v>
      </c>
      <c r="L201" s="16" t="str">
        <f t="shared" si="492"/>
        <v>39</v>
      </c>
      <c r="M201" s="16" t="str">
        <f t="shared" si="492"/>
        <v>10</v>
      </c>
      <c r="N201" s="11" t="str">
        <f t="shared" ref="N201:N204" si="493">"SFG-FRBNPK-ET-CVR-"&amp;K201&amp;"X"&amp;L201&amp;"X"&amp;M201</f>
        <v>SFG-FRBNPK-ET-CVR-84X39X10</v>
      </c>
      <c r="O201" s="12">
        <f>K201*L201/144</f>
        <v>22.75</v>
      </c>
      <c r="P201" s="12">
        <f>ROUNDUP((((K201*L201/144)*0.003)),3)</f>
        <v>6.9000000000000006E-2</v>
      </c>
      <c r="Q201" s="7"/>
      <c r="R201" s="7"/>
      <c r="S201" s="8" t="str">
        <f t="shared" ref="S201:S204" si="494">"Restonic Hotel Motel ET Cover "&amp;K201&amp;"X"&amp;L201&amp;"X"&amp;M201</f>
        <v>Restonic Hotel Motel ET Cover 84X39X10</v>
      </c>
      <c r="T201" s="8" t="str">
        <f>T200</f>
        <v>SFG-FRBNPK-ET-CVR-84X39X10</v>
      </c>
      <c r="U201" s="7" t="b">
        <f>T201=N201</f>
        <v>1</v>
      </c>
      <c r="V201" s="7" t="b">
        <f t="shared" ref="V201" si="495">S201=W201</f>
        <v>1</v>
      </c>
      <c r="W201" s="8" t="str">
        <f>W200</f>
        <v>Restonic Hotel Motel ET Cover 84X39X10</v>
      </c>
      <c r="X201" s="7" t="s">
        <v>34</v>
      </c>
      <c r="Y201" s="7" t="s">
        <v>35</v>
      </c>
      <c r="Z201" s="7" t="s">
        <v>36</v>
      </c>
      <c r="AA201" s="7" t="s">
        <v>37</v>
      </c>
      <c r="AB201" s="13">
        <v>1</v>
      </c>
      <c r="AC201" s="7" t="s">
        <v>38</v>
      </c>
      <c r="AD201" s="7" t="s">
        <v>39</v>
      </c>
      <c r="AE201" s="6">
        <v>20</v>
      </c>
      <c r="AF201" s="7" t="s">
        <v>40</v>
      </c>
      <c r="AG201" s="40" t="s">
        <v>650</v>
      </c>
      <c r="AH201" s="8" t="s">
        <v>31844</v>
      </c>
      <c r="AI201" s="40" t="s">
        <v>48</v>
      </c>
      <c r="AJ201" s="43">
        <v>6.2E-2</v>
      </c>
      <c r="AK201" s="7" t="s">
        <v>44</v>
      </c>
      <c r="AL201" s="7" t="s">
        <v>27</v>
      </c>
      <c r="AM201" s="50" t="s">
        <v>45</v>
      </c>
      <c r="AN201" s="56">
        <f>AJ201</f>
        <v>6.2E-2</v>
      </c>
      <c r="AO201" s="55">
        <f>VLOOKUP(AG201,'RM-cost - feb-24'!B:P,15,0)</f>
        <v>113.786</v>
      </c>
      <c r="AP201" s="55">
        <f>AO201*AN201</f>
        <v>7.0547320000000004</v>
      </c>
      <c r="AQ201" s="62"/>
      <c r="AR201" s="63"/>
      <c r="AS201" s="21">
        <f>AS200</f>
        <v>149</v>
      </c>
      <c r="AT201" s="64"/>
      <c r="AU201" s="60"/>
      <c r="AV201" s="60"/>
      <c r="AW201" s="60"/>
      <c r="AX201" s="60"/>
      <c r="AY201" s="60"/>
      <c r="AZ201" s="61"/>
      <c r="BA201" s="61"/>
    </row>
    <row r="202" spans="1:53">
      <c r="A202" s="6">
        <v>3</v>
      </c>
      <c r="B202" s="19">
        <f t="shared" ref="B202:C202" si="496">B201</f>
        <v>34</v>
      </c>
      <c r="C202" s="19" t="str">
        <f t="shared" si="496"/>
        <v>ET-COVER</v>
      </c>
      <c r="D202" s="19" t="str">
        <f>MID(E202,9,2)</f>
        <v>PT</v>
      </c>
      <c r="E202" s="20" t="str">
        <f t="shared" ref="E202:M202" si="497">E201</f>
        <v>RTHTMTBNPT84X39X10</v>
      </c>
      <c r="F202" s="15" t="str">
        <f t="shared" si="497"/>
        <v>RTHTMTBNPT</v>
      </c>
      <c r="G202" s="15" t="str">
        <f t="shared" si="497"/>
        <v>84X39X10</v>
      </c>
      <c r="H202" s="15" t="str">
        <f t="shared" si="497"/>
        <v>84X39X10</v>
      </c>
      <c r="I202" s="16">
        <f t="shared" si="497"/>
        <v>3</v>
      </c>
      <c r="J202" s="16">
        <f t="shared" si="497"/>
        <v>6</v>
      </c>
      <c r="K202" s="16" t="str">
        <f t="shared" si="497"/>
        <v>84</v>
      </c>
      <c r="L202" s="16" t="str">
        <f t="shared" si="497"/>
        <v>39</v>
      </c>
      <c r="M202" s="16" t="str">
        <f t="shared" si="497"/>
        <v>10</v>
      </c>
      <c r="N202" s="11" t="str">
        <f t="shared" si="493"/>
        <v>SFG-FRBNPK-ET-CVR-84X39X10</v>
      </c>
      <c r="O202" s="7"/>
      <c r="P202" s="12">
        <f>ROUNDUP((((K202*L202/144)*0.00692)),3)</f>
        <v>0.158</v>
      </c>
      <c r="Q202" s="7" t="b">
        <f>P202=AJ202</f>
        <v>0</v>
      </c>
      <c r="R202" s="7"/>
      <c r="S202" s="8" t="str">
        <f t="shared" si="494"/>
        <v>Restonic Hotel Motel ET Cover 84X39X10</v>
      </c>
      <c r="T202" s="8" t="str">
        <f>T201</f>
        <v>SFG-FRBNPK-ET-CVR-84X39X10</v>
      </c>
      <c r="U202" s="7" t="b">
        <f>T202=N202</f>
        <v>1</v>
      </c>
      <c r="V202" s="7" t="b">
        <f>S202=W202</f>
        <v>1</v>
      </c>
      <c r="W202" s="8" t="str">
        <f>W201</f>
        <v>Restonic Hotel Motel ET Cover 84X39X10</v>
      </c>
      <c r="X202" s="7" t="s">
        <v>34</v>
      </c>
      <c r="Y202" s="7" t="s">
        <v>35</v>
      </c>
      <c r="Z202" s="7" t="s">
        <v>36</v>
      </c>
      <c r="AA202" s="7" t="s">
        <v>37</v>
      </c>
      <c r="AB202" s="13">
        <v>1</v>
      </c>
      <c r="AC202" s="7" t="s">
        <v>38</v>
      </c>
      <c r="AD202" s="7" t="s">
        <v>39</v>
      </c>
      <c r="AE202" s="6">
        <v>30</v>
      </c>
      <c r="AF202" s="7" t="s">
        <v>40</v>
      </c>
      <c r="AG202" s="40" t="s">
        <v>287</v>
      </c>
      <c r="AH202" s="8" t="s">
        <v>31886</v>
      </c>
      <c r="AI202" s="40" t="s">
        <v>48</v>
      </c>
      <c r="AJ202" s="36">
        <v>0.152</v>
      </c>
      <c r="AK202" s="7" t="s">
        <v>44</v>
      </c>
      <c r="AL202" s="7" t="s">
        <v>27</v>
      </c>
      <c r="AM202" s="50" t="s">
        <v>45</v>
      </c>
      <c r="AN202" s="56">
        <f>AJ202</f>
        <v>0.152</v>
      </c>
      <c r="AO202" s="55">
        <f>VLOOKUP(AG202,'RM-cost - feb-24'!B:P,15,0)</f>
        <v>113.9845</v>
      </c>
      <c r="AP202" s="55">
        <f>AO202*AN202</f>
        <v>17.325644</v>
      </c>
      <c r="AQ202" s="62"/>
      <c r="AR202" s="63"/>
      <c r="AS202" s="21">
        <f>AS201</f>
        <v>149</v>
      </c>
      <c r="AT202" s="64"/>
      <c r="AU202" s="60"/>
      <c r="AV202" s="60"/>
      <c r="AW202" s="60"/>
      <c r="AX202" s="60"/>
      <c r="AY202" s="60"/>
      <c r="AZ202" s="61"/>
      <c r="BA202" s="61"/>
    </row>
    <row r="203" spans="1:53">
      <c r="A203" s="6">
        <v>4</v>
      </c>
      <c r="B203" s="19">
        <f t="shared" ref="B203:C203" si="498">B202</f>
        <v>34</v>
      </c>
      <c r="C203" s="19" t="str">
        <f t="shared" si="498"/>
        <v>ET-COVER</v>
      </c>
      <c r="D203" s="19" t="str">
        <f>MID(E203,9,2)</f>
        <v>PT</v>
      </c>
      <c r="E203" s="20" t="str">
        <f t="shared" ref="E203:M203" si="499">E202</f>
        <v>RTHTMTBNPT84X39X10</v>
      </c>
      <c r="F203" s="15" t="str">
        <f t="shared" si="499"/>
        <v>RTHTMTBNPT</v>
      </c>
      <c r="G203" s="15" t="str">
        <f t="shared" si="499"/>
        <v>84X39X10</v>
      </c>
      <c r="H203" s="15" t="str">
        <f t="shared" si="499"/>
        <v>84X39X10</v>
      </c>
      <c r="I203" s="16">
        <f t="shared" si="499"/>
        <v>3</v>
      </c>
      <c r="J203" s="16">
        <f t="shared" si="499"/>
        <v>6</v>
      </c>
      <c r="K203" s="16" t="str">
        <f t="shared" si="499"/>
        <v>84</v>
      </c>
      <c r="L203" s="16" t="str">
        <f t="shared" si="499"/>
        <v>39</v>
      </c>
      <c r="M203" s="16" t="str">
        <f t="shared" si="499"/>
        <v>10</v>
      </c>
      <c r="N203" s="11" t="str">
        <f t="shared" si="493"/>
        <v>SFG-FRBNPK-ET-CVR-84X39X10</v>
      </c>
      <c r="O203" s="7"/>
      <c r="P203" s="7">
        <f>ROUND(((((K203+L203+K203+L203)+3))*0.0254),3)</f>
        <v>6.3250000000000002</v>
      </c>
      <c r="Q203" s="7" t="b">
        <f>P203=AJ203</f>
        <v>1</v>
      </c>
      <c r="R203" s="7"/>
      <c r="S203" s="8" t="str">
        <f t="shared" si="494"/>
        <v>Restonic Hotel Motel ET Cover 84X39X10</v>
      </c>
      <c r="T203" s="8" t="str">
        <f>T202</f>
        <v>SFG-FRBNPK-ET-CVR-84X39X10</v>
      </c>
      <c r="U203" s="7" t="b">
        <f>T203=N203</f>
        <v>1</v>
      </c>
      <c r="V203" s="7" t="b">
        <f>S203=W203</f>
        <v>1</v>
      </c>
      <c r="W203" s="8" t="str">
        <f>W202</f>
        <v>Restonic Hotel Motel ET Cover 84X39X10</v>
      </c>
      <c r="X203" s="7" t="s">
        <v>34</v>
      </c>
      <c r="Y203" s="7" t="s">
        <v>35</v>
      </c>
      <c r="Z203" s="7" t="s">
        <v>36</v>
      </c>
      <c r="AA203" s="7" t="s">
        <v>37</v>
      </c>
      <c r="AB203" s="13">
        <v>1</v>
      </c>
      <c r="AC203" s="7" t="s">
        <v>38</v>
      </c>
      <c r="AD203" s="7" t="s">
        <v>39</v>
      </c>
      <c r="AE203" s="6">
        <v>40</v>
      </c>
      <c r="AF203" s="7" t="s">
        <v>40</v>
      </c>
      <c r="AG203" s="8" t="s">
        <v>18728</v>
      </c>
      <c r="AH203" s="8" t="s">
        <v>31845</v>
      </c>
      <c r="AI203" s="8" t="s">
        <v>43</v>
      </c>
      <c r="AJ203" s="17">
        <f>P203</f>
        <v>6.3250000000000002</v>
      </c>
      <c r="AK203" s="7" t="s">
        <v>39</v>
      </c>
      <c r="AL203" s="7" t="s">
        <v>27</v>
      </c>
      <c r="AM203" s="50" t="s">
        <v>45</v>
      </c>
      <c r="AN203" s="56">
        <f>AJ203</f>
        <v>6.3250000000000002</v>
      </c>
      <c r="AO203" s="55">
        <f>VLOOKUP(AG203,'SFG-rate rm - feb-24'!A:B,2,0)</f>
        <v>19.605380269999998</v>
      </c>
      <c r="AP203" s="55">
        <f>AO203*AN203</f>
        <v>124.00403020774999</v>
      </c>
      <c r="AQ203" s="62"/>
      <c r="AR203" s="63"/>
      <c r="AS203" s="21">
        <f>AS202</f>
        <v>149</v>
      </c>
      <c r="AT203" s="64"/>
      <c r="AU203" s="60"/>
      <c r="AV203" s="60"/>
      <c r="AW203" s="60"/>
      <c r="AX203" s="60"/>
      <c r="AY203" s="60"/>
      <c r="AZ203" s="61"/>
      <c r="BA203" s="61"/>
    </row>
    <row r="204" spans="1:53">
      <c r="A204" s="6">
        <v>5</v>
      </c>
      <c r="B204" s="19">
        <f t="shared" ref="B204:C204" si="500">B203</f>
        <v>34</v>
      </c>
      <c r="C204" s="19" t="str">
        <f t="shared" si="500"/>
        <v>ET-COVER</v>
      </c>
      <c r="D204" s="19" t="str">
        <f>MID(E204,9,2)</f>
        <v>PT</v>
      </c>
      <c r="E204" s="20" t="str">
        <f t="shared" ref="E204:M204" si="501">E203</f>
        <v>RTHTMTBNPT84X39X10</v>
      </c>
      <c r="F204" s="15" t="str">
        <f t="shared" si="501"/>
        <v>RTHTMTBNPT</v>
      </c>
      <c r="G204" s="15" t="str">
        <f t="shared" si="501"/>
        <v>84X39X10</v>
      </c>
      <c r="H204" s="15" t="str">
        <f t="shared" si="501"/>
        <v>84X39X10</v>
      </c>
      <c r="I204" s="16">
        <f t="shared" si="501"/>
        <v>3</v>
      </c>
      <c r="J204" s="16">
        <f t="shared" si="501"/>
        <v>6</v>
      </c>
      <c r="K204" s="16" t="str">
        <f t="shared" si="501"/>
        <v>84</v>
      </c>
      <c r="L204" s="16" t="str">
        <f t="shared" si="501"/>
        <v>39</v>
      </c>
      <c r="M204" s="16" t="str">
        <f t="shared" si="501"/>
        <v>10</v>
      </c>
      <c r="N204" s="11" t="str">
        <f t="shared" si="493"/>
        <v>SFG-FRBNPK-ET-CVR-84X39X10</v>
      </c>
      <c r="O204" s="7"/>
      <c r="P204" s="7">
        <v>10</v>
      </c>
      <c r="Q204" s="7" t="b">
        <f>P204=AJ204</f>
        <v>1</v>
      </c>
      <c r="R204" s="7"/>
      <c r="S204" s="8" t="str">
        <f t="shared" si="494"/>
        <v>Restonic Hotel Motel ET Cover 84X39X10</v>
      </c>
      <c r="T204" s="8" t="str">
        <f>T203</f>
        <v>SFG-FRBNPK-ET-CVR-84X39X10</v>
      </c>
      <c r="U204" s="7" t="b">
        <f>T204=N204</f>
        <v>1</v>
      </c>
      <c r="V204" s="7" t="b">
        <f>S204=W204</f>
        <v>1</v>
      </c>
      <c r="W204" s="8" t="str">
        <f>W203</f>
        <v>Restonic Hotel Motel ET Cover 84X39X10</v>
      </c>
      <c r="X204" s="7" t="s">
        <v>34</v>
      </c>
      <c r="Y204" s="7" t="s">
        <v>35</v>
      </c>
      <c r="Z204" s="7" t="s">
        <v>36</v>
      </c>
      <c r="AA204" s="7" t="s">
        <v>37</v>
      </c>
      <c r="AB204" s="13">
        <v>1</v>
      </c>
      <c r="AC204" s="7" t="s">
        <v>38</v>
      </c>
      <c r="AD204" s="7" t="s">
        <v>39</v>
      </c>
      <c r="AE204" s="6">
        <v>50</v>
      </c>
      <c r="AF204" s="7" t="s">
        <v>40</v>
      </c>
      <c r="AG204" s="8" t="s">
        <v>744</v>
      </c>
      <c r="AH204" s="8" t="s">
        <v>745</v>
      </c>
      <c r="AI204" s="8" t="s">
        <v>43</v>
      </c>
      <c r="AJ204" s="17">
        <f>P204</f>
        <v>10</v>
      </c>
      <c r="AK204" s="7" t="s">
        <v>44</v>
      </c>
      <c r="AL204" s="7" t="s">
        <v>27</v>
      </c>
      <c r="AM204" s="50" t="s">
        <v>45</v>
      </c>
      <c r="AN204" s="54">
        <f>AJ204/5000</f>
        <v>2E-3</v>
      </c>
      <c r="AO204" s="55">
        <f>VLOOKUP(AG204,'RM-cost - feb-24'!B:P,15,0)</f>
        <v>58</v>
      </c>
      <c r="AP204" s="55">
        <f>AO204*AN204</f>
        <v>0.11600000000000001</v>
      </c>
      <c r="AQ204" s="62"/>
      <c r="AR204" s="63"/>
      <c r="AS204" s="21">
        <f>AS203</f>
        <v>149</v>
      </c>
      <c r="AT204" s="64"/>
      <c r="AU204" s="60"/>
      <c r="AV204" s="60"/>
      <c r="AW204" s="60"/>
      <c r="AX204" s="60"/>
      <c r="AY204" s="60"/>
      <c r="AZ204" s="61"/>
      <c r="BA204" s="61"/>
    </row>
    <row r="206" spans="1:53">
      <c r="A206" s="6">
        <v>1</v>
      </c>
      <c r="B206" s="19">
        <v>35</v>
      </c>
      <c r="C206" s="19" t="s">
        <v>31528</v>
      </c>
      <c r="D206" s="19" t="str">
        <f>MID(E206,9,2)</f>
        <v>PT</v>
      </c>
      <c r="E206" s="48" t="s">
        <v>31880</v>
      </c>
      <c r="F206" s="9" t="str">
        <f>LEFT(E206,MIN(FIND({0,1,2,3,4,5,6,7,8,9},E206&amp;"0123456789"))-1)</f>
        <v>RTHTMTBNPT</v>
      </c>
      <c r="G206" s="9" t="str">
        <f>SUBSTITUTE(E206,F206,"")</f>
        <v>84X45X10</v>
      </c>
      <c r="H206" s="9" t="str">
        <f>IFERROR(LEFT(G206,FIND("-",G206)-1),G206)</f>
        <v>84X45X10</v>
      </c>
      <c r="I206" s="10">
        <f>SEARCH("X",H206)</f>
        <v>3</v>
      </c>
      <c r="J206" s="10">
        <f>SEARCH("X",H206,I206+1)</f>
        <v>6</v>
      </c>
      <c r="K206" s="10" t="str">
        <f>LEFT(G206,SEARCH("x",G206)-1)</f>
        <v>84</v>
      </c>
      <c r="L206" s="10" t="str">
        <f>MID(H206,I206+1,J206-I206-1)</f>
        <v>45</v>
      </c>
      <c r="M206" s="10" t="str">
        <f>MID(H206,J206+1,20)</f>
        <v>10</v>
      </c>
      <c r="N206" s="11" t="str">
        <f>"SFG-FRBNPK-ET-CVR-"&amp;K206&amp;"X"&amp;L206&amp;"X"&amp;M206</f>
        <v>SFG-FRBNPK-ET-CVR-84X45X10</v>
      </c>
      <c r="O206" s="7"/>
      <c r="P206" s="12">
        <f>ROUND(((((K206+L206+K206+L206)+3)*0.0254)*5.3196),3)</f>
        <v>35.265999999999998</v>
      </c>
      <c r="Q206" s="7">
        <v>0</v>
      </c>
      <c r="R206" s="12">
        <f>P206+Q206</f>
        <v>35.265999999999998</v>
      </c>
      <c r="S206" s="8" t="str">
        <f>"Restonic Hotel Motel ET Cover "&amp;K206&amp;"X"&amp;L206&amp;"X"&amp;M206</f>
        <v>Restonic Hotel Motel ET Cover 84X45X10</v>
      </c>
      <c r="T206" s="8" t="str">
        <f>N206</f>
        <v>SFG-FRBNPK-ET-CVR-84X45X10</v>
      </c>
      <c r="U206" s="7" t="b">
        <f>T206=N206</f>
        <v>1</v>
      </c>
      <c r="V206" s="7" t="b">
        <f>S206=W206</f>
        <v>1</v>
      </c>
      <c r="W206" s="8" t="str">
        <f>S206</f>
        <v>Restonic Hotel Motel ET Cover 84X45X10</v>
      </c>
      <c r="X206" s="7" t="s">
        <v>34</v>
      </c>
      <c r="Y206" s="7" t="s">
        <v>35</v>
      </c>
      <c r="Z206" s="7" t="s">
        <v>36</v>
      </c>
      <c r="AA206" s="7" t="s">
        <v>37</v>
      </c>
      <c r="AB206" s="13">
        <v>1</v>
      </c>
      <c r="AC206" s="7" t="s">
        <v>38</v>
      </c>
      <c r="AD206" s="7" t="s">
        <v>39</v>
      </c>
      <c r="AE206" s="6">
        <v>10</v>
      </c>
      <c r="AF206" s="7" t="s">
        <v>40</v>
      </c>
      <c r="AG206" s="8" t="s">
        <v>41</v>
      </c>
      <c r="AH206" s="8" t="s">
        <v>42</v>
      </c>
      <c r="AI206" s="8" t="s">
        <v>43</v>
      </c>
      <c r="AJ206" s="13">
        <f>R206</f>
        <v>35.265999999999998</v>
      </c>
      <c r="AK206" s="7" t="s">
        <v>44</v>
      </c>
      <c r="AL206" s="7" t="s">
        <v>27</v>
      </c>
      <c r="AM206" s="50" t="s">
        <v>45</v>
      </c>
      <c r="AN206" s="54">
        <f>AJ206/10000</f>
        <v>3.5266E-3</v>
      </c>
      <c r="AO206" s="55">
        <f>VLOOKUP(AG206,'RM-cost - feb-24'!B:P,15,0)</f>
        <v>231.14230000000001</v>
      </c>
      <c r="AP206" s="55">
        <f>AO206*AN206</f>
        <v>0.81514643517999996</v>
      </c>
      <c r="AQ206" s="62">
        <f>SUM(AP206:AP210)</f>
        <v>172.94259024501</v>
      </c>
      <c r="AR206" s="62">
        <f>ROUND(AQ206,0)</f>
        <v>173</v>
      </c>
      <c r="AS206" s="21">
        <f>AR206</f>
        <v>173</v>
      </c>
      <c r="AT206" s="64">
        <f>+AS206+AY206</f>
        <v>194.40857700000001</v>
      </c>
      <c r="AU206" s="60">
        <f t="shared" ref="AU206" si="502">+SUM(((AS206*3%*18%)))</f>
        <v>0.93419999999999992</v>
      </c>
      <c r="AV206" s="60">
        <f t="shared" ref="AV206" si="503">+SUM(((AS206*14.33%*53%)))</f>
        <v>13.139177</v>
      </c>
      <c r="AW206" s="60">
        <f t="shared" ref="AW206" si="504">+SUM(((AS206*5.92%*53%)))</f>
        <v>5.4280480000000004</v>
      </c>
      <c r="AX206" s="60">
        <f t="shared" ref="AX206" si="505">+SUM(((AS206*2.08%*53%)))</f>
        <v>1.907152</v>
      </c>
      <c r="AY206" s="60">
        <f>SUM(AU206:AX210)</f>
        <v>21.408577000000001</v>
      </c>
      <c r="AZ206" s="61">
        <f>ROUNDUP(AT206,0)</f>
        <v>195</v>
      </c>
      <c r="BA206" s="61">
        <f>AZ206</f>
        <v>195</v>
      </c>
    </row>
    <row r="207" spans="1:53">
      <c r="A207" s="6">
        <v>2</v>
      </c>
      <c r="B207" s="19">
        <f t="shared" ref="B207:C207" si="506">B206</f>
        <v>35</v>
      </c>
      <c r="C207" s="19" t="str">
        <f t="shared" si="506"/>
        <v>ET-COVER</v>
      </c>
      <c r="D207" s="19" t="str">
        <f>MID(E207,9,2)</f>
        <v>PT</v>
      </c>
      <c r="E207" s="20" t="str">
        <f t="shared" ref="E207:M207" si="507">E206</f>
        <v>RTHTMTBNPT84X45X10</v>
      </c>
      <c r="F207" s="15" t="str">
        <f t="shared" si="507"/>
        <v>RTHTMTBNPT</v>
      </c>
      <c r="G207" s="15" t="str">
        <f t="shared" si="507"/>
        <v>84X45X10</v>
      </c>
      <c r="H207" s="15" t="str">
        <f t="shared" si="507"/>
        <v>84X45X10</v>
      </c>
      <c r="I207" s="16">
        <f t="shared" si="507"/>
        <v>3</v>
      </c>
      <c r="J207" s="16">
        <f t="shared" si="507"/>
        <v>6</v>
      </c>
      <c r="K207" s="16" t="str">
        <f t="shared" si="507"/>
        <v>84</v>
      </c>
      <c r="L207" s="16" t="str">
        <f t="shared" si="507"/>
        <v>45</v>
      </c>
      <c r="M207" s="16" t="str">
        <f t="shared" si="507"/>
        <v>10</v>
      </c>
      <c r="N207" s="11" t="str">
        <f t="shared" ref="N207:N210" si="508">"SFG-FRBNPK-ET-CVR-"&amp;K207&amp;"X"&amp;L207&amp;"X"&amp;M207</f>
        <v>SFG-FRBNPK-ET-CVR-84X45X10</v>
      </c>
      <c r="O207" s="12">
        <f>K207*L207/144</f>
        <v>26.25</v>
      </c>
      <c r="P207" s="12">
        <f>ROUNDUP((((K207*L207/144)*0.003)),3)</f>
        <v>7.9000000000000001E-2</v>
      </c>
      <c r="Q207" s="7"/>
      <c r="R207" s="7"/>
      <c r="S207" s="8" t="str">
        <f t="shared" ref="S207:S210" si="509">"Restonic Hotel Motel ET Cover "&amp;K207&amp;"X"&amp;L207&amp;"X"&amp;M207</f>
        <v>Restonic Hotel Motel ET Cover 84X45X10</v>
      </c>
      <c r="T207" s="8" t="str">
        <f>T206</f>
        <v>SFG-FRBNPK-ET-CVR-84X45X10</v>
      </c>
      <c r="U207" s="7" t="b">
        <f>T207=N207</f>
        <v>1</v>
      </c>
      <c r="V207" s="7" t="b">
        <f t="shared" ref="V207" si="510">S207=W207</f>
        <v>1</v>
      </c>
      <c r="W207" s="8" t="str">
        <f>W206</f>
        <v>Restonic Hotel Motel ET Cover 84X45X10</v>
      </c>
      <c r="X207" s="7" t="s">
        <v>34</v>
      </c>
      <c r="Y207" s="7" t="s">
        <v>35</v>
      </c>
      <c r="Z207" s="7" t="s">
        <v>36</v>
      </c>
      <c r="AA207" s="7" t="s">
        <v>37</v>
      </c>
      <c r="AB207" s="13">
        <v>1</v>
      </c>
      <c r="AC207" s="7" t="s">
        <v>38</v>
      </c>
      <c r="AD207" s="7" t="s">
        <v>39</v>
      </c>
      <c r="AE207" s="6">
        <v>20</v>
      </c>
      <c r="AF207" s="7" t="s">
        <v>40</v>
      </c>
      <c r="AG207" s="40" t="s">
        <v>650</v>
      </c>
      <c r="AH207" s="8" t="s">
        <v>31844</v>
      </c>
      <c r="AI207" s="40" t="s">
        <v>48</v>
      </c>
      <c r="AJ207" s="43">
        <v>6.5000000000000002E-2</v>
      </c>
      <c r="AK207" s="7" t="s">
        <v>44</v>
      </c>
      <c r="AL207" s="7" t="s">
        <v>27</v>
      </c>
      <c r="AM207" s="50" t="s">
        <v>45</v>
      </c>
      <c r="AN207" s="56">
        <f>AJ207</f>
        <v>6.5000000000000002E-2</v>
      </c>
      <c r="AO207" s="55">
        <f>VLOOKUP(AG207,'RM-cost - feb-24'!B:P,15,0)</f>
        <v>113.786</v>
      </c>
      <c r="AP207" s="55">
        <f>AO207*AN207</f>
        <v>7.3960900000000001</v>
      </c>
      <c r="AQ207" s="62"/>
      <c r="AR207" s="63"/>
      <c r="AS207" s="21">
        <f>AS206</f>
        <v>173</v>
      </c>
      <c r="AT207" s="64"/>
      <c r="AU207" s="60"/>
      <c r="AV207" s="60"/>
      <c r="AW207" s="60"/>
      <c r="AX207" s="60"/>
      <c r="AY207" s="60"/>
      <c r="AZ207" s="61"/>
      <c r="BA207" s="61"/>
    </row>
    <row r="208" spans="1:53">
      <c r="A208" s="6">
        <v>3</v>
      </c>
      <c r="B208" s="19">
        <f t="shared" ref="B208:C208" si="511">B207</f>
        <v>35</v>
      </c>
      <c r="C208" s="19" t="str">
        <f t="shared" si="511"/>
        <v>ET-COVER</v>
      </c>
      <c r="D208" s="19" t="str">
        <f>MID(E208,9,2)</f>
        <v>PT</v>
      </c>
      <c r="E208" s="20" t="str">
        <f t="shared" ref="E208:M208" si="512">E207</f>
        <v>RTHTMTBNPT84X45X10</v>
      </c>
      <c r="F208" s="15" t="str">
        <f t="shared" si="512"/>
        <v>RTHTMTBNPT</v>
      </c>
      <c r="G208" s="15" t="str">
        <f t="shared" si="512"/>
        <v>84X45X10</v>
      </c>
      <c r="H208" s="15" t="str">
        <f t="shared" si="512"/>
        <v>84X45X10</v>
      </c>
      <c r="I208" s="16">
        <f t="shared" si="512"/>
        <v>3</v>
      </c>
      <c r="J208" s="16">
        <f t="shared" si="512"/>
        <v>6</v>
      </c>
      <c r="K208" s="16" t="str">
        <f t="shared" si="512"/>
        <v>84</v>
      </c>
      <c r="L208" s="16" t="str">
        <f t="shared" si="512"/>
        <v>45</v>
      </c>
      <c r="M208" s="16" t="str">
        <f t="shared" si="512"/>
        <v>10</v>
      </c>
      <c r="N208" s="11" t="str">
        <f t="shared" si="508"/>
        <v>SFG-FRBNPK-ET-CVR-84X45X10</v>
      </c>
      <c r="O208" s="7"/>
      <c r="P208" s="12">
        <f>ROUNDUP((((K208*L208/144)*0.00692)),3)</f>
        <v>0.182</v>
      </c>
      <c r="Q208" s="7" t="b">
        <f>P208=AJ208</f>
        <v>0</v>
      </c>
      <c r="R208" s="7"/>
      <c r="S208" s="8" t="str">
        <f t="shared" si="509"/>
        <v>Restonic Hotel Motel ET Cover 84X45X10</v>
      </c>
      <c r="T208" s="8" t="str">
        <f>T207</f>
        <v>SFG-FRBNPK-ET-CVR-84X45X10</v>
      </c>
      <c r="U208" s="7" t="b">
        <f>T208=N208</f>
        <v>1</v>
      </c>
      <c r="V208" s="7" t="b">
        <f>S208=W208</f>
        <v>1</v>
      </c>
      <c r="W208" s="8" t="str">
        <f>W207</f>
        <v>Restonic Hotel Motel ET Cover 84X45X10</v>
      </c>
      <c r="X208" s="7" t="s">
        <v>34</v>
      </c>
      <c r="Y208" s="7" t="s">
        <v>35</v>
      </c>
      <c r="Z208" s="7" t="s">
        <v>36</v>
      </c>
      <c r="AA208" s="7" t="s">
        <v>37</v>
      </c>
      <c r="AB208" s="13">
        <v>1</v>
      </c>
      <c r="AC208" s="7" t="s">
        <v>38</v>
      </c>
      <c r="AD208" s="7" t="s">
        <v>39</v>
      </c>
      <c r="AE208" s="6">
        <v>30</v>
      </c>
      <c r="AF208" s="7" t="s">
        <v>40</v>
      </c>
      <c r="AG208" s="40" t="s">
        <v>287</v>
      </c>
      <c r="AH208" s="8" t="s">
        <v>31886</v>
      </c>
      <c r="AI208" s="40" t="s">
        <v>48</v>
      </c>
      <c r="AJ208" s="36">
        <v>0.30399999999999999</v>
      </c>
      <c r="AK208" s="7" t="s">
        <v>44</v>
      </c>
      <c r="AL208" s="7" t="s">
        <v>27</v>
      </c>
      <c r="AM208" s="50" t="s">
        <v>45</v>
      </c>
      <c r="AN208" s="56">
        <f>AJ208</f>
        <v>0.30399999999999999</v>
      </c>
      <c r="AO208" s="55">
        <f>VLOOKUP(AG208,'RM-cost - feb-24'!B:P,15,0)</f>
        <v>113.9845</v>
      </c>
      <c r="AP208" s="55">
        <f>AO208*AN208</f>
        <v>34.651288000000001</v>
      </c>
      <c r="AQ208" s="62"/>
      <c r="AR208" s="63"/>
      <c r="AS208" s="21">
        <f>AS207</f>
        <v>173</v>
      </c>
      <c r="AT208" s="64"/>
      <c r="AU208" s="60"/>
      <c r="AV208" s="60"/>
      <c r="AW208" s="60"/>
      <c r="AX208" s="60"/>
      <c r="AY208" s="60"/>
      <c r="AZ208" s="61"/>
      <c r="BA208" s="61"/>
    </row>
    <row r="209" spans="1:53">
      <c r="A209" s="6">
        <v>4</v>
      </c>
      <c r="B209" s="19">
        <f t="shared" ref="B209:C209" si="513">B208</f>
        <v>35</v>
      </c>
      <c r="C209" s="19" t="str">
        <f t="shared" si="513"/>
        <v>ET-COVER</v>
      </c>
      <c r="D209" s="19" t="str">
        <f>MID(E209,9,2)</f>
        <v>PT</v>
      </c>
      <c r="E209" s="20" t="str">
        <f t="shared" ref="E209:M209" si="514">E208</f>
        <v>RTHTMTBNPT84X45X10</v>
      </c>
      <c r="F209" s="15" t="str">
        <f t="shared" si="514"/>
        <v>RTHTMTBNPT</v>
      </c>
      <c r="G209" s="15" t="str">
        <f t="shared" si="514"/>
        <v>84X45X10</v>
      </c>
      <c r="H209" s="15" t="str">
        <f t="shared" si="514"/>
        <v>84X45X10</v>
      </c>
      <c r="I209" s="16">
        <f t="shared" si="514"/>
        <v>3</v>
      </c>
      <c r="J209" s="16">
        <f t="shared" si="514"/>
        <v>6</v>
      </c>
      <c r="K209" s="16" t="str">
        <f t="shared" si="514"/>
        <v>84</v>
      </c>
      <c r="L209" s="16" t="str">
        <f t="shared" si="514"/>
        <v>45</v>
      </c>
      <c r="M209" s="16" t="str">
        <f t="shared" si="514"/>
        <v>10</v>
      </c>
      <c r="N209" s="11" t="str">
        <f t="shared" si="508"/>
        <v>SFG-FRBNPK-ET-CVR-84X45X10</v>
      </c>
      <c r="O209" s="7"/>
      <c r="P209" s="7">
        <f>ROUND(((((K209+L209+K209+L209)+3))*0.0254),3)</f>
        <v>6.6289999999999996</v>
      </c>
      <c r="Q209" s="7" t="b">
        <f>P209=AJ209</f>
        <v>1</v>
      </c>
      <c r="R209" s="7"/>
      <c r="S209" s="8" t="str">
        <f t="shared" si="509"/>
        <v>Restonic Hotel Motel ET Cover 84X45X10</v>
      </c>
      <c r="T209" s="8" t="str">
        <f>T208</f>
        <v>SFG-FRBNPK-ET-CVR-84X45X10</v>
      </c>
      <c r="U209" s="7" t="b">
        <f>T209=N209</f>
        <v>1</v>
      </c>
      <c r="V209" s="7" t="b">
        <f>S209=W209</f>
        <v>1</v>
      </c>
      <c r="W209" s="8" t="str">
        <f>W208</f>
        <v>Restonic Hotel Motel ET Cover 84X45X10</v>
      </c>
      <c r="X209" s="7" t="s">
        <v>34</v>
      </c>
      <c r="Y209" s="7" t="s">
        <v>35</v>
      </c>
      <c r="Z209" s="7" t="s">
        <v>36</v>
      </c>
      <c r="AA209" s="7" t="s">
        <v>37</v>
      </c>
      <c r="AB209" s="13">
        <v>1</v>
      </c>
      <c r="AC209" s="7" t="s">
        <v>38</v>
      </c>
      <c r="AD209" s="7" t="s">
        <v>39</v>
      </c>
      <c r="AE209" s="6">
        <v>40</v>
      </c>
      <c r="AF209" s="7" t="s">
        <v>40</v>
      </c>
      <c r="AG209" s="8" t="s">
        <v>18728</v>
      </c>
      <c r="AH209" s="8" t="s">
        <v>31845</v>
      </c>
      <c r="AI209" s="8" t="s">
        <v>43</v>
      </c>
      <c r="AJ209" s="17">
        <f>P209</f>
        <v>6.6289999999999996</v>
      </c>
      <c r="AK209" s="7" t="s">
        <v>39</v>
      </c>
      <c r="AL209" s="7" t="s">
        <v>27</v>
      </c>
      <c r="AM209" s="50" t="s">
        <v>45</v>
      </c>
      <c r="AN209" s="56">
        <f>AJ209</f>
        <v>6.6289999999999996</v>
      </c>
      <c r="AO209" s="55">
        <f>VLOOKUP(AG209,'SFG-rate rm - feb-24'!A:B,2,0)</f>
        <v>19.605380269999998</v>
      </c>
      <c r="AP209" s="55">
        <f>AO209*AN209</f>
        <v>129.96406580982998</v>
      </c>
      <c r="AQ209" s="62"/>
      <c r="AR209" s="63"/>
      <c r="AS209" s="21">
        <f>AS208</f>
        <v>173</v>
      </c>
      <c r="AT209" s="64"/>
      <c r="AU209" s="60"/>
      <c r="AV209" s="60"/>
      <c r="AW209" s="60"/>
      <c r="AX209" s="60"/>
      <c r="AY209" s="60"/>
      <c r="AZ209" s="61"/>
      <c r="BA209" s="61"/>
    </row>
    <row r="210" spans="1:53">
      <c r="A210" s="6">
        <v>5</v>
      </c>
      <c r="B210" s="19">
        <f t="shared" ref="B210:C210" si="515">B209</f>
        <v>35</v>
      </c>
      <c r="C210" s="19" t="str">
        <f t="shared" si="515"/>
        <v>ET-COVER</v>
      </c>
      <c r="D210" s="19" t="str">
        <f>MID(E210,9,2)</f>
        <v>PT</v>
      </c>
      <c r="E210" s="20" t="str">
        <f t="shared" ref="E210:M210" si="516">E209</f>
        <v>RTHTMTBNPT84X45X10</v>
      </c>
      <c r="F210" s="15" t="str">
        <f t="shared" si="516"/>
        <v>RTHTMTBNPT</v>
      </c>
      <c r="G210" s="15" t="str">
        <f t="shared" si="516"/>
        <v>84X45X10</v>
      </c>
      <c r="H210" s="15" t="str">
        <f t="shared" si="516"/>
        <v>84X45X10</v>
      </c>
      <c r="I210" s="16">
        <f t="shared" si="516"/>
        <v>3</v>
      </c>
      <c r="J210" s="16">
        <f t="shared" si="516"/>
        <v>6</v>
      </c>
      <c r="K210" s="16" t="str">
        <f t="shared" si="516"/>
        <v>84</v>
      </c>
      <c r="L210" s="16" t="str">
        <f t="shared" si="516"/>
        <v>45</v>
      </c>
      <c r="M210" s="16" t="str">
        <f t="shared" si="516"/>
        <v>10</v>
      </c>
      <c r="N210" s="11" t="str">
        <f t="shared" si="508"/>
        <v>SFG-FRBNPK-ET-CVR-84X45X10</v>
      </c>
      <c r="O210" s="7"/>
      <c r="P210" s="7">
        <v>10</v>
      </c>
      <c r="Q210" s="7" t="b">
        <f>P210=AJ210</f>
        <v>1</v>
      </c>
      <c r="R210" s="7"/>
      <c r="S210" s="8" t="str">
        <f t="shared" si="509"/>
        <v>Restonic Hotel Motel ET Cover 84X45X10</v>
      </c>
      <c r="T210" s="8" t="str">
        <f>T209</f>
        <v>SFG-FRBNPK-ET-CVR-84X45X10</v>
      </c>
      <c r="U210" s="7" t="b">
        <f>T210=N210</f>
        <v>1</v>
      </c>
      <c r="V210" s="7" t="b">
        <f>S210=W210</f>
        <v>1</v>
      </c>
      <c r="W210" s="8" t="str">
        <f>W209</f>
        <v>Restonic Hotel Motel ET Cover 84X45X10</v>
      </c>
      <c r="X210" s="7" t="s">
        <v>34</v>
      </c>
      <c r="Y210" s="7" t="s">
        <v>35</v>
      </c>
      <c r="Z210" s="7" t="s">
        <v>36</v>
      </c>
      <c r="AA210" s="7" t="s">
        <v>37</v>
      </c>
      <c r="AB210" s="13">
        <v>1</v>
      </c>
      <c r="AC210" s="7" t="s">
        <v>38</v>
      </c>
      <c r="AD210" s="7" t="s">
        <v>39</v>
      </c>
      <c r="AE210" s="6">
        <v>50</v>
      </c>
      <c r="AF210" s="7" t="s">
        <v>40</v>
      </c>
      <c r="AG210" s="8" t="s">
        <v>744</v>
      </c>
      <c r="AH210" s="8" t="s">
        <v>745</v>
      </c>
      <c r="AI210" s="8" t="s">
        <v>43</v>
      </c>
      <c r="AJ210" s="17">
        <f>P210</f>
        <v>10</v>
      </c>
      <c r="AK210" s="7" t="s">
        <v>44</v>
      </c>
      <c r="AL210" s="7" t="s">
        <v>27</v>
      </c>
      <c r="AM210" s="50" t="s">
        <v>45</v>
      </c>
      <c r="AN210" s="54">
        <f>AJ210/5000</f>
        <v>2E-3</v>
      </c>
      <c r="AO210" s="55">
        <f>VLOOKUP(AG210,'RM-cost - feb-24'!B:P,15,0)</f>
        <v>58</v>
      </c>
      <c r="AP210" s="55">
        <f>AO210*AN210</f>
        <v>0.11600000000000001</v>
      </c>
      <c r="AQ210" s="62"/>
      <c r="AR210" s="63"/>
      <c r="AS210" s="21">
        <f>AS209</f>
        <v>173</v>
      </c>
      <c r="AT210" s="64"/>
      <c r="AU210" s="60"/>
      <c r="AV210" s="60"/>
      <c r="AW210" s="60"/>
      <c r="AX210" s="60"/>
      <c r="AY210" s="60"/>
      <c r="AZ210" s="61"/>
      <c r="BA210" s="61"/>
    </row>
    <row r="212" spans="1:53">
      <c r="A212" s="6">
        <v>1</v>
      </c>
      <c r="B212" s="19">
        <v>36</v>
      </c>
      <c r="C212" s="19" t="s">
        <v>31528</v>
      </c>
      <c r="D212" s="19" t="str">
        <f>MID(E212,9,2)</f>
        <v>PT</v>
      </c>
      <c r="E212" s="48" t="s">
        <v>31881</v>
      </c>
      <c r="F212" s="9" t="str">
        <f>LEFT(E212,MIN(FIND({0,1,2,3,4,5,6,7,8,9},E212&amp;"0123456789"))-1)</f>
        <v>RTHTMTBNPT</v>
      </c>
      <c r="G212" s="9" t="str">
        <f>SUBSTITUTE(E212,F212,"")</f>
        <v>84X51X10</v>
      </c>
      <c r="H212" s="9" t="str">
        <f>IFERROR(LEFT(G212,FIND("-",G212)-1),G212)</f>
        <v>84X51X10</v>
      </c>
      <c r="I212" s="10">
        <f>SEARCH("X",H212)</f>
        <v>3</v>
      </c>
      <c r="J212" s="10">
        <f>SEARCH("X",H212,I212+1)</f>
        <v>6</v>
      </c>
      <c r="K212" s="10" t="str">
        <f>LEFT(G212,SEARCH("x",G212)-1)</f>
        <v>84</v>
      </c>
      <c r="L212" s="10" t="str">
        <f>MID(H212,I212+1,J212-I212-1)</f>
        <v>51</v>
      </c>
      <c r="M212" s="10" t="str">
        <f>MID(H212,J212+1,20)</f>
        <v>10</v>
      </c>
      <c r="N212" s="11" t="str">
        <f>"SFG-FRBNPK-ET-CVR-"&amp;K212&amp;"X"&amp;L212&amp;"X"&amp;M212</f>
        <v>SFG-FRBNPK-ET-CVR-84X51X10</v>
      </c>
      <c r="O212" s="7"/>
      <c r="P212" s="12">
        <f>ROUND(((((K212+L212+K212+L212)+3)*0.0254)*5.3196),3)</f>
        <v>36.887</v>
      </c>
      <c r="Q212" s="7">
        <v>0</v>
      </c>
      <c r="R212" s="12">
        <f>P212+Q212</f>
        <v>36.887</v>
      </c>
      <c r="S212" s="8" t="str">
        <f>"Restonic Hotel Motel ET Cover "&amp;K212&amp;"X"&amp;L212&amp;"X"&amp;M212</f>
        <v>Restonic Hotel Motel ET Cover 84X51X10</v>
      </c>
      <c r="T212" s="8" t="str">
        <f>N212</f>
        <v>SFG-FRBNPK-ET-CVR-84X51X10</v>
      </c>
      <c r="U212" s="7" t="b">
        <f>T212=N212</f>
        <v>1</v>
      </c>
      <c r="V212" s="7" t="b">
        <f>S212=W212</f>
        <v>1</v>
      </c>
      <c r="W212" s="8" t="str">
        <f>S212</f>
        <v>Restonic Hotel Motel ET Cover 84X51X10</v>
      </c>
      <c r="X212" s="7" t="s">
        <v>34</v>
      </c>
      <c r="Y212" s="7" t="s">
        <v>35</v>
      </c>
      <c r="Z212" s="7" t="s">
        <v>36</v>
      </c>
      <c r="AA212" s="7" t="s">
        <v>37</v>
      </c>
      <c r="AB212" s="13">
        <v>1</v>
      </c>
      <c r="AC212" s="7" t="s">
        <v>38</v>
      </c>
      <c r="AD212" s="7" t="s">
        <v>39</v>
      </c>
      <c r="AE212" s="6">
        <v>10</v>
      </c>
      <c r="AF212" s="7" t="s">
        <v>40</v>
      </c>
      <c r="AG212" s="8" t="s">
        <v>41</v>
      </c>
      <c r="AH212" s="8" t="s">
        <v>42</v>
      </c>
      <c r="AI212" s="8" t="s">
        <v>43</v>
      </c>
      <c r="AJ212" s="13">
        <f>R212</f>
        <v>36.887</v>
      </c>
      <c r="AK212" s="7" t="s">
        <v>44</v>
      </c>
      <c r="AL212" s="7" t="s">
        <v>27</v>
      </c>
      <c r="AM212" s="50" t="s">
        <v>45</v>
      </c>
      <c r="AN212" s="54">
        <f>AJ212/10000</f>
        <v>3.6887000000000001E-3</v>
      </c>
      <c r="AO212" s="55">
        <f>VLOOKUP(AG212,'RM-cost - feb-24'!B:P,15,0)</f>
        <v>231.14230000000001</v>
      </c>
      <c r="AP212" s="55">
        <f>AO212*AN212</f>
        <v>0.85261460201000006</v>
      </c>
      <c r="AQ212" s="62">
        <f>SUM(AP212:AP216)</f>
        <v>179.30105739419</v>
      </c>
      <c r="AR212" s="62">
        <f>ROUND(AQ212,0)</f>
        <v>179</v>
      </c>
      <c r="AS212" s="21">
        <f>AR212</f>
        <v>179</v>
      </c>
      <c r="AT212" s="64">
        <f>+AS212+AY212</f>
        <v>201.151071</v>
      </c>
      <c r="AU212" s="60">
        <f t="shared" ref="AU212" si="517">+SUM(((AS212*3%*18%)))</f>
        <v>0.96660000000000001</v>
      </c>
      <c r="AV212" s="60">
        <f t="shared" ref="AV212" si="518">+SUM(((AS212*14.33%*53%)))</f>
        <v>13.594871000000001</v>
      </c>
      <c r="AW212" s="60">
        <f t="shared" ref="AW212" si="519">+SUM(((AS212*5.92%*53%)))</f>
        <v>5.6163040000000004</v>
      </c>
      <c r="AX212" s="60">
        <f t="shared" ref="AX212" si="520">+SUM(((AS212*2.08%*53%)))</f>
        <v>1.9732959999999999</v>
      </c>
      <c r="AY212" s="60">
        <f>SUM(AU212:AX216)</f>
        <v>22.151071000000002</v>
      </c>
      <c r="AZ212" s="61">
        <f>ROUNDUP(AT212,0)</f>
        <v>202</v>
      </c>
      <c r="BA212" s="61">
        <f>AZ212</f>
        <v>202</v>
      </c>
    </row>
    <row r="213" spans="1:53">
      <c r="A213" s="6">
        <v>2</v>
      </c>
      <c r="B213" s="19">
        <f t="shared" ref="B213:C213" si="521">B212</f>
        <v>36</v>
      </c>
      <c r="C213" s="19" t="str">
        <f t="shared" si="521"/>
        <v>ET-COVER</v>
      </c>
      <c r="D213" s="19" t="str">
        <f>MID(E213,9,2)</f>
        <v>PT</v>
      </c>
      <c r="E213" s="20" t="str">
        <f t="shared" ref="E213:M213" si="522">E212</f>
        <v>RTHTMTBNPT84X51X10</v>
      </c>
      <c r="F213" s="15" t="str">
        <f t="shared" si="522"/>
        <v>RTHTMTBNPT</v>
      </c>
      <c r="G213" s="15" t="str">
        <f t="shared" si="522"/>
        <v>84X51X10</v>
      </c>
      <c r="H213" s="15" t="str">
        <f t="shared" si="522"/>
        <v>84X51X10</v>
      </c>
      <c r="I213" s="16">
        <f t="shared" si="522"/>
        <v>3</v>
      </c>
      <c r="J213" s="16">
        <f t="shared" si="522"/>
        <v>6</v>
      </c>
      <c r="K213" s="16" t="str">
        <f t="shared" si="522"/>
        <v>84</v>
      </c>
      <c r="L213" s="16" t="str">
        <f t="shared" si="522"/>
        <v>51</v>
      </c>
      <c r="M213" s="16" t="str">
        <f t="shared" si="522"/>
        <v>10</v>
      </c>
      <c r="N213" s="11" t="str">
        <f t="shared" ref="N213:N216" si="523">"SFG-FRBNPK-ET-CVR-"&amp;K213&amp;"X"&amp;L213&amp;"X"&amp;M213</f>
        <v>SFG-FRBNPK-ET-CVR-84X51X10</v>
      </c>
      <c r="O213" s="12">
        <f>K213*L213/144</f>
        <v>29.75</v>
      </c>
      <c r="P213" s="12">
        <f>ROUNDUP((((K213*L213/144)*0.003)),3)</f>
        <v>0.09</v>
      </c>
      <c r="Q213" s="7"/>
      <c r="R213" s="7"/>
      <c r="S213" s="8" t="str">
        <f t="shared" ref="S213:S216" si="524">"Restonic Hotel Motel ET Cover "&amp;K213&amp;"X"&amp;L213&amp;"X"&amp;M213</f>
        <v>Restonic Hotel Motel ET Cover 84X51X10</v>
      </c>
      <c r="T213" s="8" t="str">
        <f>T212</f>
        <v>SFG-FRBNPK-ET-CVR-84X51X10</v>
      </c>
      <c r="U213" s="7" t="b">
        <f>T213=N213</f>
        <v>1</v>
      </c>
      <c r="V213" s="7" t="b">
        <f t="shared" ref="V213" si="525">S213=W213</f>
        <v>1</v>
      </c>
      <c r="W213" s="8" t="str">
        <f>W212</f>
        <v>Restonic Hotel Motel ET Cover 84X51X10</v>
      </c>
      <c r="X213" s="7" t="s">
        <v>34</v>
      </c>
      <c r="Y213" s="7" t="s">
        <v>35</v>
      </c>
      <c r="Z213" s="7" t="s">
        <v>36</v>
      </c>
      <c r="AA213" s="7" t="s">
        <v>37</v>
      </c>
      <c r="AB213" s="13">
        <v>1</v>
      </c>
      <c r="AC213" s="7" t="s">
        <v>38</v>
      </c>
      <c r="AD213" s="7" t="s">
        <v>39</v>
      </c>
      <c r="AE213" s="6">
        <v>20</v>
      </c>
      <c r="AF213" s="7" t="s">
        <v>40</v>
      </c>
      <c r="AG213" s="40" t="s">
        <v>650</v>
      </c>
      <c r="AH213" s="8" t="s">
        <v>31844</v>
      </c>
      <c r="AI213" s="40" t="s">
        <v>48</v>
      </c>
      <c r="AJ213" s="43">
        <v>6.8000000000000005E-2</v>
      </c>
      <c r="AK213" s="7" t="s">
        <v>44</v>
      </c>
      <c r="AL213" s="7" t="s">
        <v>27</v>
      </c>
      <c r="AM213" s="50" t="s">
        <v>45</v>
      </c>
      <c r="AN213" s="56">
        <f>AJ213</f>
        <v>6.8000000000000005E-2</v>
      </c>
      <c r="AO213" s="55">
        <f>VLOOKUP(AG213,'RM-cost - feb-24'!B:P,15,0)</f>
        <v>113.786</v>
      </c>
      <c r="AP213" s="55">
        <f>AO213*AN213</f>
        <v>7.7374480000000005</v>
      </c>
      <c r="AQ213" s="62"/>
      <c r="AR213" s="63"/>
      <c r="AS213" s="21">
        <f>AS212</f>
        <v>179</v>
      </c>
      <c r="AT213" s="64"/>
      <c r="AU213" s="60"/>
      <c r="AV213" s="60"/>
      <c r="AW213" s="60"/>
      <c r="AX213" s="60"/>
      <c r="AY213" s="60"/>
      <c r="AZ213" s="61"/>
      <c r="BA213" s="61"/>
    </row>
    <row r="214" spans="1:53">
      <c r="A214" s="6">
        <v>3</v>
      </c>
      <c r="B214" s="19">
        <f t="shared" ref="B214:C214" si="526">B213</f>
        <v>36</v>
      </c>
      <c r="C214" s="19" t="str">
        <f t="shared" si="526"/>
        <v>ET-COVER</v>
      </c>
      <c r="D214" s="19" t="str">
        <f>MID(E214,9,2)</f>
        <v>PT</v>
      </c>
      <c r="E214" s="20" t="str">
        <f t="shared" ref="E214:M216" si="527">E213</f>
        <v>RTHTMTBNPT84X51X10</v>
      </c>
      <c r="F214" s="15" t="str">
        <f t="shared" si="527"/>
        <v>RTHTMTBNPT</v>
      </c>
      <c r="G214" s="15" t="str">
        <f t="shared" si="527"/>
        <v>84X51X10</v>
      </c>
      <c r="H214" s="15" t="str">
        <f t="shared" si="527"/>
        <v>84X51X10</v>
      </c>
      <c r="I214" s="16">
        <f t="shared" si="527"/>
        <v>3</v>
      </c>
      <c r="J214" s="16">
        <f t="shared" si="527"/>
        <v>6</v>
      </c>
      <c r="K214" s="16" t="str">
        <f t="shared" si="527"/>
        <v>84</v>
      </c>
      <c r="L214" s="16" t="str">
        <f t="shared" si="527"/>
        <v>51</v>
      </c>
      <c r="M214" s="16" t="str">
        <f t="shared" si="527"/>
        <v>10</v>
      </c>
      <c r="N214" s="11" t="str">
        <f t="shared" si="523"/>
        <v>SFG-FRBNPK-ET-CVR-84X51X10</v>
      </c>
      <c r="O214" s="7"/>
      <c r="P214" s="12">
        <f>ROUNDUP((((K214*L214/144)*0.00692)),3)</f>
        <v>0.20599999999999999</v>
      </c>
      <c r="Q214" s="7" t="b">
        <f>P214=AJ214</f>
        <v>0</v>
      </c>
      <c r="R214" s="7"/>
      <c r="S214" s="8" t="str">
        <f t="shared" si="524"/>
        <v>Restonic Hotel Motel ET Cover 84X51X10</v>
      </c>
      <c r="T214" s="8" t="str">
        <f>T213</f>
        <v>SFG-FRBNPK-ET-CVR-84X51X10</v>
      </c>
      <c r="U214" s="7" t="b">
        <f>T214=N214</f>
        <v>1</v>
      </c>
      <c r="V214" s="7" t="b">
        <f>S214=W214</f>
        <v>1</v>
      </c>
      <c r="W214" s="8" t="str">
        <f>W213</f>
        <v>Restonic Hotel Motel ET Cover 84X51X10</v>
      </c>
      <c r="X214" s="7" t="s">
        <v>34</v>
      </c>
      <c r="Y214" s="7" t="s">
        <v>35</v>
      </c>
      <c r="Z214" s="7" t="s">
        <v>36</v>
      </c>
      <c r="AA214" s="7" t="s">
        <v>37</v>
      </c>
      <c r="AB214" s="13">
        <v>1</v>
      </c>
      <c r="AC214" s="7" t="s">
        <v>38</v>
      </c>
      <c r="AD214" s="7" t="s">
        <v>39</v>
      </c>
      <c r="AE214" s="6">
        <v>30</v>
      </c>
      <c r="AF214" s="7" t="s">
        <v>40</v>
      </c>
      <c r="AG214" s="40" t="s">
        <v>287</v>
      </c>
      <c r="AH214" s="8" t="s">
        <v>31886</v>
      </c>
      <c r="AI214" s="40" t="s">
        <v>48</v>
      </c>
      <c r="AJ214" s="36">
        <v>0.30399999999999999</v>
      </c>
      <c r="AK214" s="7" t="s">
        <v>44</v>
      </c>
      <c r="AL214" s="7" t="s">
        <v>27</v>
      </c>
      <c r="AM214" s="50" t="s">
        <v>45</v>
      </c>
      <c r="AN214" s="56">
        <f>AJ214</f>
        <v>0.30399999999999999</v>
      </c>
      <c r="AO214" s="55">
        <f>VLOOKUP(AG214,'RM-cost - feb-24'!B:P,15,0)</f>
        <v>113.9845</v>
      </c>
      <c r="AP214" s="55">
        <f>AO214*AN214</f>
        <v>34.651288000000001</v>
      </c>
      <c r="AQ214" s="62"/>
      <c r="AR214" s="63"/>
      <c r="AS214" s="21">
        <f>AS213</f>
        <v>179</v>
      </c>
      <c r="AT214" s="64"/>
      <c r="AU214" s="60"/>
      <c r="AV214" s="60"/>
      <c r="AW214" s="60"/>
      <c r="AX214" s="60"/>
      <c r="AY214" s="60"/>
      <c r="AZ214" s="61"/>
      <c r="BA214" s="61"/>
    </row>
    <row r="215" spans="1:53">
      <c r="A215" s="6">
        <v>4</v>
      </c>
      <c r="B215" s="19">
        <f t="shared" ref="B215:C215" si="528">B214</f>
        <v>36</v>
      </c>
      <c r="C215" s="19" t="str">
        <f t="shared" si="528"/>
        <v>ET-COVER</v>
      </c>
      <c r="D215" s="19" t="str">
        <f>MID(E215,9,2)</f>
        <v>PT</v>
      </c>
      <c r="E215" s="20" t="str">
        <f t="shared" si="527"/>
        <v>RTHTMTBNPT84X51X10</v>
      </c>
      <c r="F215" s="15" t="str">
        <f t="shared" si="527"/>
        <v>RTHTMTBNPT</v>
      </c>
      <c r="G215" s="15" t="str">
        <f t="shared" si="527"/>
        <v>84X51X10</v>
      </c>
      <c r="H215" s="15" t="str">
        <f t="shared" si="527"/>
        <v>84X51X10</v>
      </c>
      <c r="I215" s="16">
        <f t="shared" si="527"/>
        <v>3</v>
      </c>
      <c r="J215" s="16">
        <f t="shared" si="527"/>
        <v>6</v>
      </c>
      <c r="K215" s="16" t="str">
        <f t="shared" si="527"/>
        <v>84</v>
      </c>
      <c r="L215" s="16" t="str">
        <f t="shared" si="527"/>
        <v>51</v>
      </c>
      <c r="M215" s="16" t="str">
        <f t="shared" si="527"/>
        <v>10</v>
      </c>
      <c r="N215" s="11" t="str">
        <f t="shared" si="523"/>
        <v>SFG-FRBNPK-ET-CVR-84X51X10</v>
      </c>
      <c r="O215" s="7"/>
      <c r="P215" s="7">
        <f>ROUND(((((K215+L215+K215+L215)+3))*0.0254),3)</f>
        <v>6.9340000000000002</v>
      </c>
      <c r="Q215" s="7" t="b">
        <f>P215=AJ215</f>
        <v>1</v>
      </c>
      <c r="R215" s="7"/>
      <c r="S215" s="8" t="str">
        <f t="shared" si="524"/>
        <v>Restonic Hotel Motel ET Cover 84X51X10</v>
      </c>
      <c r="T215" s="8" t="str">
        <f>T214</f>
        <v>SFG-FRBNPK-ET-CVR-84X51X10</v>
      </c>
      <c r="U215" s="7" t="b">
        <f>T215=N215</f>
        <v>1</v>
      </c>
      <c r="V215" s="7" t="b">
        <f>S215=W215</f>
        <v>1</v>
      </c>
      <c r="W215" s="8" t="str">
        <f>W214</f>
        <v>Restonic Hotel Motel ET Cover 84X51X10</v>
      </c>
      <c r="X215" s="7" t="s">
        <v>34</v>
      </c>
      <c r="Y215" s="7" t="s">
        <v>35</v>
      </c>
      <c r="Z215" s="7" t="s">
        <v>36</v>
      </c>
      <c r="AA215" s="7" t="s">
        <v>37</v>
      </c>
      <c r="AB215" s="13">
        <v>1</v>
      </c>
      <c r="AC215" s="7" t="s">
        <v>38</v>
      </c>
      <c r="AD215" s="7" t="s">
        <v>39</v>
      </c>
      <c r="AE215" s="6">
        <v>40</v>
      </c>
      <c r="AF215" s="7" t="s">
        <v>40</v>
      </c>
      <c r="AG215" s="8" t="s">
        <v>18728</v>
      </c>
      <c r="AH215" s="8" t="s">
        <v>31845</v>
      </c>
      <c r="AI215" s="8" t="s">
        <v>43</v>
      </c>
      <c r="AJ215" s="17">
        <f>P215</f>
        <v>6.9340000000000002</v>
      </c>
      <c r="AK215" s="7" t="s">
        <v>39</v>
      </c>
      <c r="AL215" s="7" t="s">
        <v>27</v>
      </c>
      <c r="AM215" s="50" t="s">
        <v>45</v>
      </c>
      <c r="AN215" s="56">
        <f>AJ215</f>
        <v>6.9340000000000002</v>
      </c>
      <c r="AO215" s="55">
        <f>VLOOKUP(AG215,'SFG-rate rm - feb-24'!A:B,2,0)</f>
        <v>19.605380269999998</v>
      </c>
      <c r="AP215" s="55">
        <f>AO215*AN215</f>
        <v>135.94370679218</v>
      </c>
      <c r="AQ215" s="62"/>
      <c r="AR215" s="63"/>
      <c r="AS215" s="21">
        <f>AS214</f>
        <v>179</v>
      </c>
      <c r="AT215" s="64"/>
      <c r="AU215" s="60"/>
      <c r="AV215" s="60"/>
      <c r="AW215" s="60"/>
      <c r="AX215" s="60"/>
      <c r="AY215" s="60"/>
      <c r="AZ215" s="61"/>
      <c r="BA215" s="61"/>
    </row>
    <row r="216" spans="1:53">
      <c r="A216" s="6">
        <v>5</v>
      </c>
      <c r="B216" s="19">
        <f t="shared" ref="B216:C216" si="529">B215</f>
        <v>36</v>
      </c>
      <c r="C216" s="19" t="str">
        <f t="shared" si="529"/>
        <v>ET-COVER</v>
      </c>
      <c r="D216" s="19" t="str">
        <f>MID(E216,9,2)</f>
        <v>PT</v>
      </c>
      <c r="E216" s="20" t="str">
        <f t="shared" si="527"/>
        <v>RTHTMTBNPT84X51X10</v>
      </c>
      <c r="F216" s="15" t="str">
        <f t="shared" si="527"/>
        <v>RTHTMTBNPT</v>
      </c>
      <c r="G216" s="15" t="str">
        <f t="shared" si="527"/>
        <v>84X51X10</v>
      </c>
      <c r="H216" s="15" t="str">
        <f t="shared" si="527"/>
        <v>84X51X10</v>
      </c>
      <c r="I216" s="16">
        <f t="shared" si="527"/>
        <v>3</v>
      </c>
      <c r="J216" s="16">
        <f t="shared" si="527"/>
        <v>6</v>
      </c>
      <c r="K216" s="16" t="str">
        <f t="shared" si="527"/>
        <v>84</v>
      </c>
      <c r="L216" s="16" t="str">
        <f t="shared" si="527"/>
        <v>51</v>
      </c>
      <c r="M216" s="16" t="str">
        <f t="shared" si="527"/>
        <v>10</v>
      </c>
      <c r="N216" s="11" t="str">
        <f t="shared" si="523"/>
        <v>SFG-FRBNPK-ET-CVR-84X51X10</v>
      </c>
      <c r="O216" s="7"/>
      <c r="P216" s="7">
        <v>10</v>
      </c>
      <c r="Q216" s="7" t="b">
        <f>P216=AJ216</f>
        <v>1</v>
      </c>
      <c r="R216" s="7"/>
      <c r="S216" s="8" t="str">
        <f t="shared" si="524"/>
        <v>Restonic Hotel Motel ET Cover 84X51X10</v>
      </c>
      <c r="T216" s="8" t="str">
        <f>T215</f>
        <v>SFG-FRBNPK-ET-CVR-84X51X10</v>
      </c>
      <c r="U216" s="7" t="b">
        <f>T216=N216</f>
        <v>1</v>
      </c>
      <c r="V216" s="7" t="b">
        <f>S216=W216</f>
        <v>1</v>
      </c>
      <c r="W216" s="8" t="str">
        <f>W215</f>
        <v>Restonic Hotel Motel ET Cover 84X51X10</v>
      </c>
      <c r="X216" s="7" t="s">
        <v>34</v>
      </c>
      <c r="Y216" s="7" t="s">
        <v>35</v>
      </c>
      <c r="Z216" s="7" t="s">
        <v>36</v>
      </c>
      <c r="AA216" s="7" t="s">
        <v>37</v>
      </c>
      <c r="AB216" s="13">
        <v>1</v>
      </c>
      <c r="AC216" s="7" t="s">
        <v>38</v>
      </c>
      <c r="AD216" s="7" t="s">
        <v>39</v>
      </c>
      <c r="AE216" s="6">
        <v>50</v>
      </c>
      <c r="AF216" s="7" t="s">
        <v>40</v>
      </c>
      <c r="AG216" s="8" t="s">
        <v>744</v>
      </c>
      <c r="AH216" s="8" t="s">
        <v>745</v>
      </c>
      <c r="AI216" s="8" t="s">
        <v>43</v>
      </c>
      <c r="AJ216" s="17">
        <f>P216</f>
        <v>10</v>
      </c>
      <c r="AK216" s="7" t="s">
        <v>44</v>
      </c>
      <c r="AL216" s="7" t="s">
        <v>27</v>
      </c>
      <c r="AM216" s="50" t="s">
        <v>45</v>
      </c>
      <c r="AN216" s="54">
        <f>AJ216/5000</f>
        <v>2E-3</v>
      </c>
      <c r="AO216" s="55">
        <f>VLOOKUP(AG216,'RM-cost - feb-24'!B:P,15,0)</f>
        <v>58</v>
      </c>
      <c r="AP216" s="55">
        <f>AO216*AN216</f>
        <v>0.11600000000000001</v>
      </c>
      <c r="AQ216" s="62"/>
      <c r="AR216" s="63"/>
      <c r="AS216" s="21">
        <f>AS215</f>
        <v>179</v>
      </c>
      <c r="AT216" s="64"/>
      <c r="AU216" s="60"/>
      <c r="AV216" s="60"/>
      <c r="AW216" s="60"/>
      <c r="AX216" s="60"/>
      <c r="AY216" s="60"/>
      <c r="AZ216" s="61"/>
      <c r="BA216" s="61"/>
    </row>
    <row r="218" spans="1:53">
      <c r="A218" s="6">
        <v>1</v>
      </c>
      <c r="B218" s="19">
        <v>37</v>
      </c>
      <c r="C218" s="19" t="s">
        <v>31528</v>
      </c>
      <c r="D218" s="19" t="str">
        <f>MID(E218,9,2)</f>
        <v>PT</v>
      </c>
      <c r="E218" s="48" t="s">
        <v>31882</v>
      </c>
      <c r="F218" s="9" t="str">
        <f>LEFT(E218,MIN(FIND({0,1,2,3,4,5,6,7,8,9},E218&amp;"0123456789"))-1)</f>
        <v>RTHTMTBNPT</v>
      </c>
      <c r="G218" s="9" t="str">
        <f>SUBSTITUTE(E218,F218,"")</f>
        <v>84X54X10</v>
      </c>
      <c r="H218" s="9" t="str">
        <f>IFERROR(LEFT(G218,FIND("-",G218)-1),G218)</f>
        <v>84X54X10</v>
      </c>
      <c r="I218" s="10">
        <f>SEARCH("X",H218)</f>
        <v>3</v>
      </c>
      <c r="J218" s="10">
        <f>SEARCH("X",H218,I218+1)</f>
        <v>6</v>
      </c>
      <c r="K218" s="10" t="str">
        <f>LEFT(G218,SEARCH("x",G218)-1)</f>
        <v>84</v>
      </c>
      <c r="L218" s="10" t="str">
        <f>MID(H218,I218+1,J218-I218-1)</f>
        <v>54</v>
      </c>
      <c r="M218" s="10" t="str">
        <f>MID(H218,J218+1,20)</f>
        <v>10</v>
      </c>
      <c r="N218" s="11" t="str">
        <f>"SFG-FRBNPK-ET-CVR-"&amp;K218&amp;"X"&amp;L218&amp;"X"&amp;M218</f>
        <v>SFG-FRBNPK-ET-CVR-84X54X10</v>
      </c>
      <c r="O218" s="7"/>
      <c r="P218" s="12">
        <f>ROUND(((((K218+L218+K218+L218)+3)*0.0254)*5.3196),3)</f>
        <v>37.698</v>
      </c>
      <c r="Q218" s="7">
        <v>0</v>
      </c>
      <c r="R218" s="12">
        <f>P218+Q218</f>
        <v>37.698</v>
      </c>
      <c r="S218" s="8" t="str">
        <f>"Restonic Hotel Motel ET Cover "&amp;K218&amp;"X"&amp;L218&amp;"X"&amp;M218</f>
        <v>Restonic Hotel Motel ET Cover 84X54X10</v>
      </c>
      <c r="T218" s="8" t="str">
        <f>N218</f>
        <v>SFG-FRBNPK-ET-CVR-84X54X10</v>
      </c>
      <c r="U218" s="7" t="b">
        <f>T218=N218</f>
        <v>1</v>
      </c>
      <c r="V218" s="7" t="b">
        <f>S218=W218</f>
        <v>1</v>
      </c>
      <c r="W218" s="8" t="str">
        <f>S218</f>
        <v>Restonic Hotel Motel ET Cover 84X54X10</v>
      </c>
      <c r="X218" s="7" t="s">
        <v>34</v>
      </c>
      <c r="Y218" s="7" t="s">
        <v>35</v>
      </c>
      <c r="Z218" s="7" t="s">
        <v>36</v>
      </c>
      <c r="AA218" s="7" t="s">
        <v>37</v>
      </c>
      <c r="AB218" s="13">
        <v>1</v>
      </c>
      <c r="AC218" s="7" t="s">
        <v>38</v>
      </c>
      <c r="AD218" s="7" t="s">
        <v>39</v>
      </c>
      <c r="AE218" s="6">
        <v>10</v>
      </c>
      <c r="AF218" s="7" t="s">
        <v>40</v>
      </c>
      <c r="AG218" s="8" t="s">
        <v>41</v>
      </c>
      <c r="AH218" s="8" t="s">
        <v>42</v>
      </c>
      <c r="AI218" s="8" t="s">
        <v>43</v>
      </c>
      <c r="AJ218" s="13">
        <f>R218</f>
        <v>37.698</v>
      </c>
      <c r="AK218" s="7" t="s">
        <v>44</v>
      </c>
      <c r="AL218" s="7" t="s">
        <v>27</v>
      </c>
      <c r="AM218" s="50" t="s">
        <v>45</v>
      </c>
      <c r="AN218" s="54">
        <f>AJ218/10000</f>
        <v>3.7698000000000002E-3</v>
      </c>
      <c r="AO218" s="55">
        <f>VLOOKUP(AG218,'RM-cost - feb-24'!B:P,15,0)</f>
        <v>231.14230000000001</v>
      </c>
      <c r="AP218" s="55">
        <f>AO218*AN218</f>
        <v>0.87136024254000011</v>
      </c>
      <c r="AQ218" s="62">
        <f>SUM(AP218:AP222)</f>
        <v>182.31942621603</v>
      </c>
      <c r="AR218" s="62">
        <f>ROUND(AQ218,0)</f>
        <v>182</v>
      </c>
      <c r="AS218" s="21">
        <f>AR218</f>
        <v>182</v>
      </c>
      <c r="AT218" s="64">
        <f>+AS218+AY218</f>
        <v>204.52231799999998</v>
      </c>
      <c r="AU218" s="60">
        <f t="shared" ref="AU218" si="530">+SUM(((AS218*3%*18%)))</f>
        <v>0.98280000000000001</v>
      </c>
      <c r="AV218" s="60">
        <f t="shared" ref="AV218" si="531">+SUM(((AS218*14.33%*53%)))</f>
        <v>13.822718</v>
      </c>
      <c r="AW218" s="60">
        <f t="shared" ref="AW218" si="532">+SUM(((AS218*5.92%*53%)))</f>
        <v>5.710432</v>
      </c>
      <c r="AX218" s="60">
        <f t="shared" ref="AX218" si="533">+SUM(((AS218*2.08%*53%)))</f>
        <v>2.0063679999999997</v>
      </c>
      <c r="AY218" s="60">
        <f>SUM(AU218:AX222)</f>
        <v>22.522317999999999</v>
      </c>
      <c r="AZ218" s="61">
        <f>ROUNDUP(AT218,0)</f>
        <v>205</v>
      </c>
      <c r="BA218" s="61">
        <f>AZ218</f>
        <v>205</v>
      </c>
    </row>
    <row r="219" spans="1:53">
      <c r="A219" s="6">
        <v>2</v>
      </c>
      <c r="B219" s="19">
        <f t="shared" ref="B219:C219" si="534">B218</f>
        <v>37</v>
      </c>
      <c r="C219" s="19" t="str">
        <f t="shared" si="534"/>
        <v>ET-COVER</v>
      </c>
      <c r="D219" s="19" t="str">
        <f>MID(E219,9,2)</f>
        <v>PT</v>
      </c>
      <c r="E219" s="20" t="str">
        <f t="shared" ref="E219:M219" si="535">E218</f>
        <v>RTHTMTBNPT84X54X10</v>
      </c>
      <c r="F219" s="15" t="str">
        <f t="shared" si="535"/>
        <v>RTHTMTBNPT</v>
      </c>
      <c r="G219" s="15" t="str">
        <f t="shared" si="535"/>
        <v>84X54X10</v>
      </c>
      <c r="H219" s="15" t="str">
        <f t="shared" si="535"/>
        <v>84X54X10</v>
      </c>
      <c r="I219" s="16">
        <f t="shared" si="535"/>
        <v>3</v>
      </c>
      <c r="J219" s="16">
        <f t="shared" si="535"/>
        <v>6</v>
      </c>
      <c r="K219" s="16" t="str">
        <f t="shared" si="535"/>
        <v>84</v>
      </c>
      <c r="L219" s="16" t="str">
        <f t="shared" si="535"/>
        <v>54</v>
      </c>
      <c r="M219" s="16" t="str">
        <f t="shared" si="535"/>
        <v>10</v>
      </c>
      <c r="N219" s="11" t="str">
        <f t="shared" ref="N219:N222" si="536">"SFG-FRBNPK-ET-CVR-"&amp;K219&amp;"X"&amp;L219&amp;"X"&amp;M219</f>
        <v>SFG-FRBNPK-ET-CVR-84X54X10</v>
      </c>
      <c r="O219" s="12">
        <f>K219*L219/144</f>
        <v>31.5</v>
      </c>
      <c r="P219" s="12">
        <f>ROUNDUP((((K219*L219/144)*0.003)),3)</f>
        <v>9.5000000000000001E-2</v>
      </c>
      <c r="Q219" s="7"/>
      <c r="R219" s="7"/>
      <c r="S219" s="8" t="str">
        <f t="shared" ref="S219:S222" si="537">"Restonic Hotel Motel ET Cover "&amp;K219&amp;"X"&amp;L219&amp;"X"&amp;M219</f>
        <v>Restonic Hotel Motel ET Cover 84X54X10</v>
      </c>
      <c r="T219" s="8" t="str">
        <f>T218</f>
        <v>SFG-FRBNPK-ET-CVR-84X54X10</v>
      </c>
      <c r="U219" s="7" t="b">
        <f>T219=N219</f>
        <v>1</v>
      </c>
      <c r="V219" s="7" t="b">
        <f t="shared" ref="V219" si="538">S219=W219</f>
        <v>1</v>
      </c>
      <c r="W219" s="8" t="str">
        <f>W218</f>
        <v>Restonic Hotel Motel ET Cover 84X54X10</v>
      </c>
      <c r="X219" s="7" t="s">
        <v>34</v>
      </c>
      <c r="Y219" s="7" t="s">
        <v>35</v>
      </c>
      <c r="Z219" s="7" t="s">
        <v>36</v>
      </c>
      <c r="AA219" s="7" t="s">
        <v>37</v>
      </c>
      <c r="AB219" s="13">
        <v>1</v>
      </c>
      <c r="AC219" s="7" t="s">
        <v>38</v>
      </c>
      <c r="AD219" s="7" t="s">
        <v>39</v>
      </c>
      <c r="AE219" s="6">
        <v>20</v>
      </c>
      <c r="AF219" s="7" t="s">
        <v>40</v>
      </c>
      <c r="AG219" s="40" t="s">
        <v>650</v>
      </c>
      <c r="AH219" s="8" t="s">
        <v>31844</v>
      </c>
      <c r="AI219" s="40" t="s">
        <v>48</v>
      </c>
      <c r="AJ219" s="43">
        <v>6.8000000000000005E-2</v>
      </c>
      <c r="AK219" s="7" t="s">
        <v>44</v>
      </c>
      <c r="AL219" s="7" t="s">
        <v>27</v>
      </c>
      <c r="AM219" s="50" t="s">
        <v>45</v>
      </c>
      <c r="AN219" s="56">
        <f>AJ219</f>
        <v>6.8000000000000005E-2</v>
      </c>
      <c r="AO219" s="55">
        <f>VLOOKUP(AG219,'RM-cost - feb-24'!B:P,15,0)</f>
        <v>113.786</v>
      </c>
      <c r="AP219" s="55">
        <f>AO219*AN219</f>
        <v>7.7374480000000005</v>
      </c>
      <c r="AQ219" s="62"/>
      <c r="AR219" s="63"/>
      <c r="AS219" s="21">
        <f>AS218</f>
        <v>182</v>
      </c>
      <c r="AT219" s="64"/>
      <c r="AU219" s="60"/>
      <c r="AV219" s="60"/>
      <c r="AW219" s="60"/>
      <c r="AX219" s="60"/>
      <c r="AY219" s="60"/>
      <c r="AZ219" s="61"/>
      <c r="BA219" s="61"/>
    </row>
    <row r="220" spans="1:53">
      <c r="A220" s="6">
        <v>3</v>
      </c>
      <c r="B220" s="19">
        <f t="shared" ref="B220:C220" si="539">B219</f>
        <v>37</v>
      </c>
      <c r="C220" s="19" t="str">
        <f t="shared" si="539"/>
        <v>ET-COVER</v>
      </c>
      <c r="D220" s="19" t="str">
        <f>MID(E220,9,2)</f>
        <v>PT</v>
      </c>
      <c r="E220" s="20" t="str">
        <f t="shared" ref="E220:M220" si="540">E219</f>
        <v>RTHTMTBNPT84X54X10</v>
      </c>
      <c r="F220" s="15" t="str">
        <f t="shared" si="540"/>
        <v>RTHTMTBNPT</v>
      </c>
      <c r="G220" s="15" t="str">
        <f t="shared" si="540"/>
        <v>84X54X10</v>
      </c>
      <c r="H220" s="15" t="str">
        <f t="shared" si="540"/>
        <v>84X54X10</v>
      </c>
      <c r="I220" s="16">
        <f t="shared" si="540"/>
        <v>3</v>
      </c>
      <c r="J220" s="16">
        <f t="shared" si="540"/>
        <v>6</v>
      </c>
      <c r="K220" s="16" t="str">
        <f t="shared" si="540"/>
        <v>84</v>
      </c>
      <c r="L220" s="16" t="str">
        <f t="shared" si="540"/>
        <v>54</v>
      </c>
      <c r="M220" s="16" t="str">
        <f t="shared" si="540"/>
        <v>10</v>
      </c>
      <c r="N220" s="11" t="str">
        <f t="shared" si="536"/>
        <v>SFG-FRBNPK-ET-CVR-84X54X10</v>
      </c>
      <c r="O220" s="7"/>
      <c r="P220" s="12">
        <f>ROUNDUP((((K220*L220/144)*0.00692)),3)</f>
        <v>0.218</v>
      </c>
      <c r="Q220" s="7" t="b">
        <f>P220=AJ220</f>
        <v>0</v>
      </c>
      <c r="R220" s="7"/>
      <c r="S220" s="8" t="str">
        <f t="shared" si="537"/>
        <v>Restonic Hotel Motel ET Cover 84X54X10</v>
      </c>
      <c r="T220" s="8" t="str">
        <f>T219</f>
        <v>SFG-FRBNPK-ET-CVR-84X54X10</v>
      </c>
      <c r="U220" s="7" t="b">
        <f>T220=N220</f>
        <v>1</v>
      </c>
      <c r="V220" s="7" t="b">
        <f>S220=W220</f>
        <v>1</v>
      </c>
      <c r="W220" s="8" t="str">
        <f>W219</f>
        <v>Restonic Hotel Motel ET Cover 84X54X10</v>
      </c>
      <c r="X220" s="7" t="s">
        <v>34</v>
      </c>
      <c r="Y220" s="7" t="s">
        <v>35</v>
      </c>
      <c r="Z220" s="7" t="s">
        <v>36</v>
      </c>
      <c r="AA220" s="7" t="s">
        <v>37</v>
      </c>
      <c r="AB220" s="13">
        <v>1</v>
      </c>
      <c r="AC220" s="7" t="s">
        <v>38</v>
      </c>
      <c r="AD220" s="7" t="s">
        <v>39</v>
      </c>
      <c r="AE220" s="6">
        <v>30</v>
      </c>
      <c r="AF220" s="7" t="s">
        <v>40</v>
      </c>
      <c r="AG220" s="40" t="s">
        <v>287</v>
      </c>
      <c r="AH220" s="8" t="s">
        <v>31886</v>
      </c>
      <c r="AI220" s="40" t="s">
        <v>48</v>
      </c>
      <c r="AJ220" s="36">
        <v>0.30399999999999999</v>
      </c>
      <c r="AK220" s="7" t="s">
        <v>44</v>
      </c>
      <c r="AL220" s="7" t="s">
        <v>27</v>
      </c>
      <c r="AM220" s="50" t="s">
        <v>45</v>
      </c>
      <c r="AN220" s="56">
        <f>AJ220</f>
        <v>0.30399999999999999</v>
      </c>
      <c r="AO220" s="55">
        <f>VLOOKUP(AG220,'RM-cost - feb-24'!B:P,15,0)</f>
        <v>113.9845</v>
      </c>
      <c r="AP220" s="55">
        <f>AO220*AN220</f>
        <v>34.651288000000001</v>
      </c>
      <c r="AQ220" s="62"/>
      <c r="AR220" s="63"/>
      <c r="AS220" s="21">
        <f>AS219</f>
        <v>182</v>
      </c>
      <c r="AT220" s="64"/>
      <c r="AU220" s="60"/>
      <c r="AV220" s="60"/>
      <c r="AW220" s="60"/>
      <c r="AX220" s="60"/>
      <c r="AY220" s="60"/>
      <c r="AZ220" s="61"/>
      <c r="BA220" s="61"/>
    </row>
    <row r="221" spans="1:53">
      <c r="A221" s="6">
        <v>4</v>
      </c>
      <c r="B221" s="19">
        <f t="shared" ref="B221:C221" si="541">B220</f>
        <v>37</v>
      </c>
      <c r="C221" s="19" t="str">
        <f t="shared" si="541"/>
        <v>ET-COVER</v>
      </c>
      <c r="D221" s="19" t="str">
        <f>MID(E221,9,2)</f>
        <v>PT</v>
      </c>
      <c r="E221" s="20" t="str">
        <f t="shared" ref="E221:M221" si="542">E220</f>
        <v>RTHTMTBNPT84X54X10</v>
      </c>
      <c r="F221" s="15" t="str">
        <f t="shared" si="542"/>
        <v>RTHTMTBNPT</v>
      </c>
      <c r="G221" s="15" t="str">
        <f t="shared" si="542"/>
        <v>84X54X10</v>
      </c>
      <c r="H221" s="15" t="str">
        <f t="shared" si="542"/>
        <v>84X54X10</v>
      </c>
      <c r="I221" s="16">
        <f t="shared" si="542"/>
        <v>3</v>
      </c>
      <c r="J221" s="16">
        <f t="shared" si="542"/>
        <v>6</v>
      </c>
      <c r="K221" s="16" t="str">
        <f t="shared" si="542"/>
        <v>84</v>
      </c>
      <c r="L221" s="16" t="str">
        <f t="shared" si="542"/>
        <v>54</v>
      </c>
      <c r="M221" s="16" t="str">
        <f t="shared" si="542"/>
        <v>10</v>
      </c>
      <c r="N221" s="11" t="str">
        <f t="shared" si="536"/>
        <v>SFG-FRBNPK-ET-CVR-84X54X10</v>
      </c>
      <c r="O221" s="7"/>
      <c r="P221" s="7">
        <f>ROUND(((((K221+L221+K221+L221)+3))*0.0254),3)</f>
        <v>7.0869999999999997</v>
      </c>
      <c r="Q221" s="7" t="b">
        <f>P221=AJ221</f>
        <v>1</v>
      </c>
      <c r="R221" s="7"/>
      <c r="S221" s="8" t="str">
        <f t="shared" si="537"/>
        <v>Restonic Hotel Motel ET Cover 84X54X10</v>
      </c>
      <c r="T221" s="8" t="str">
        <f>T220</f>
        <v>SFG-FRBNPK-ET-CVR-84X54X10</v>
      </c>
      <c r="U221" s="7" t="b">
        <f>T221=N221</f>
        <v>1</v>
      </c>
      <c r="V221" s="7" t="b">
        <f>S221=W221</f>
        <v>1</v>
      </c>
      <c r="W221" s="8" t="str">
        <f>W220</f>
        <v>Restonic Hotel Motel ET Cover 84X54X10</v>
      </c>
      <c r="X221" s="7" t="s">
        <v>34</v>
      </c>
      <c r="Y221" s="7" t="s">
        <v>35</v>
      </c>
      <c r="Z221" s="7" t="s">
        <v>36</v>
      </c>
      <c r="AA221" s="7" t="s">
        <v>37</v>
      </c>
      <c r="AB221" s="13">
        <v>1</v>
      </c>
      <c r="AC221" s="7" t="s">
        <v>38</v>
      </c>
      <c r="AD221" s="7" t="s">
        <v>39</v>
      </c>
      <c r="AE221" s="6">
        <v>40</v>
      </c>
      <c r="AF221" s="7" t="s">
        <v>40</v>
      </c>
      <c r="AG221" s="8" t="s">
        <v>18728</v>
      </c>
      <c r="AH221" s="8" t="s">
        <v>31845</v>
      </c>
      <c r="AI221" s="8" t="s">
        <v>43</v>
      </c>
      <c r="AJ221" s="17">
        <f>P221</f>
        <v>7.0869999999999997</v>
      </c>
      <c r="AK221" s="7" t="s">
        <v>39</v>
      </c>
      <c r="AL221" s="7" t="s">
        <v>27</v>
      </c>
      <c r="AM221" s="50" t="s">
        <v>45</v>
      </c>
      <c r="AN221" s="56">
        <f>AJ221</f>
        <v>7.0869999999999997</v>
      </c>
      <c r="AO221" s="55">
        <f>VLOOKUP(AG221,'SFG-rate rm - feb-24'!A:B,2,0)</f>
        <v>19.605380269999998</v>
      </c>
      <c r="AP221" s="55">
        <f>AO221*AN221</f>
        <v>138.94332997348997</v>
      </c>
      <c r="AQ221" s="62"/>
      <c r="AR221" s="63"/>
      <c r="AS221" s="21">
        <f>AS220</f>
        <v>182</v>
      </c>
      <c r="AT221" s="64"/>
      <c r="AU221" s="60"/>
      <c r="AV221" s="60"/>
      <c r="AW221" s="60"/>
      <c r="AX221" s="60"/>
      <c r="AY221" s="60"/>
      <c r="AZ221" s="61"/>
      <c r="BA221" s="61"/>
    </row>
    <row r="222" spans="1:53">
      <c r="A222" s="6">
        <v>5</v>
      </c>
      <c r="B222" s="19">
        <f t="shared" ref="B222:C222" si="543">B221</f>
        <v>37</v>
      </c>
      <c r="C222" s="19" t="str">
        <f t="shared" si="543"/>
        <v>ET-COVER</v>
      </c>
      <c r="D222" s="19" t="str">
        <f>MID(E222,9,2)</f>
        <v>PT</v>
      </c>
      <c r="E222" s="20" t="str">
        <f t="shared" ref="E222:M222" si="544">E221</f>
        <v>RTHTMTBNPT84X54X10</v>
      </c>
      <c r="F222" s="15" t="str">
        <f t="shared" si="544"/>
        <v>RTHTMTBNPT</v>
      </c>
      <c r="G222" s="15" t="str">
        <f t="shared" si="544"/>
        <v>84X54X10</v>
      </c>
      <c r="H222" s="15" t="str">
        <f t="shared" si="544"/>
        <v>84X54X10</v>
      </c>
      <c r="I222" s="16">
        <f t="shared" si="544"/>
        <v>3</v>
      </c>
      <c r="J222" s="16">
        <f t="shared" si="544"/>
        <v>6</v>
      </c>
      <c r="K222" s="16" t="str">
        <f t="shared" si="544"/>
        <v>84</v>
      </c>
      <c r="L222" s="16" t="str">
        <f t="shared" si="544"/>
        <v>54</v>
      </c>
      <c r="M222" s="16" t="str">
        <f t="shared" si="544"/>
        <v>10</v>
      </c>
      <c r="N222" s="11" t="str">
        <f t="shared" si="536"/>
        <v>SFG-FRBNPK-ET-CVR-84X54X10</v>
      </c>
      <c r="O222" s="7"/>
      <c r="P222" s="7">
        <v>10</v>
      </c>
      <c r="Q222" s="7" t="b">
        <f>P222=AJ222</f>
        <v>1</v>
      </c>
      <c r="R222" s="7"/>
      <c r="S222" s="8" t="str">
        <f t="shared" si="537"/>
        <v>Restonic Hotel Motel ET Cover 84X54X10</v>
      </c>
      <c r="T222" s="8" t="str">
        <f>T221</f>
        <v>SFG-FRBNPK-ET-CVR-84X54X10</v>
      </c>
      <c r="U222" s="7" t="b">
        <f>T222=N222</f>
        <v>1</v>
      </c>
      <c r="V222" s="7" t="b">
        <f>S222=W222</f>
        <v>1</v>
      </c>
      <c r="W222" s="8" t="str">
        <f>W221</f>
        <v>Restonic Hotel Motel ET Cover 84X54X10</v>
      </c>
      <c r="X222" s="7" t="s">
        <v>34</v>
      </c>
      <c r="Y222" s="7" t="s">
        <v>35</v>
      </c>
      <c r="Z222" s="7" t="s">
        <v>36</v>
      </c>
      <c r="AA222" s="7" t="s">
        <v>37</v>
      </c>
      <c r="AB222" s="13">
        <v>1</v>
      </c>
      <c r="AC222" s="7" t="s">
        <v>38</v>
      </c>
      <c r="AD222" s="7" t="s">
        <v>39</v>
      </c>
      <c r="AE222" s="6">
        <v>50</v>
      </c>
      <c r="AF222" s="7" t="s">
        <v>40</v>
      </c>
      <c r="AG222" s="8" t="s">
        <v>744</v>
      </c>
      <c r="AH222" s="8" t="s">
        <v>745</v>
      </c>
      <c r="AI222" s="8" t="s">
        <v>43</v>
      </c>
      <c r="AJ222" s="17">
        <f>P222</f>
        <v>10</v>
      </c>
      <c r="AK222" s="7" t="s">
        <v>44</v>
      </c>
      <c r="AL222" s="7" t="s">
        <v>27</v>
      </c>
      <c r="AM222" s="50" t="s">
        <v>45</v>
      </c>
      <c r="AN222" s="54">
        <f>AJ222/5000</f>
        <v>2E-3</v>
      </c>
      <c r="AO222" s="55">
        <f>VLOOKUP(AG222,'RM-cost - feb-24'!B:P,15,0)</f>
        <v>58</v>
      </c>
      <c r="AP222" s="55">
        <f>AO222*AN222</f>
        <v>0.11600000000000001</v>
      </c>
      <c r="AQ222" s="62"/>
      <c r="AR222" s="63"/>
      <c r="AS222" s="21">
        <f>AS221</f>
        <v>182</v>
      </c>
      <c r="AT222" s="64"/>
      <c r="AU222" s="60"/>
      <c r="AV222" s="60"/>
      <c r="AW222" s="60"/>
      <c r="AX222" s="60"/>
      <c r="AY222" s="60"/>
      <c r="AZ222" s="61"/>
      <c r="BA222" s="61"/>
    </row>
    <row r="224" spans="1:53">
      <c r="A224" s="6">
        <v>1</v>
      </c>
      <c r="B224" s="19">
        <v>38</v>
      </c>
      <c r="C224" s="19" t="s">
        <v>31528</v>
      </c>
      <c r="D224" s="19" t="str">
        <f>MID(E224,9,2)</f>
        <v>PT</v>
      </c>
      <c r="E224" s="48" t="s">
        <v>31883</v>
      </c>
      <c r="F224" s="9" t="str">
        <f>LEFT(E224,MIN(FIND({0,1,2,3,4,5,6,7,8,9},E224&amp;"0123456789"))-1)</f>
        <v>RTHTMTBNPT</v>
      </c>
      <c r="G224" s="9" t="str">
        <f>SUBSTITUTE(E224,F224,"")</f>
        <v>84X57X10</v>
      </c>
      <c r="H224" s="9" t="str">
        <f>IFERROR(LEFT(G224,FIND("-",G224)-1),G224)</f>
        <v>84X57X10</v>
      </c>
      <c r="I224" s="10">
        <f>SEARCH("X",H224)</f>
        <v>3</v>
      </c>
      <c r="J224" s="10">
        <f>SEARCH("X",H224,I224+1)</f>
        <v>6</v>
      </c>
      <c r="K224" s="10" t="str">
        <f>LEFT(G224,SEARCH("x",G224)-1)</f>
        <v>84</v>
      </c>
      <c r="L224" s="10" t="str">
        <f>MID(H224,I224+1,J224-I224-1)</f>
        <v>57</v>
      </c>
      <c r="M224" s="10" t="str">
        <f>MID(H224,J224+1,20)</f>
        <v>10</v>
      </c>
      <c r="N224" s="11" t="str">
        <f>"SFG-FRBNPK-ET-CVR-"&amp;K224&amp;"X"&amp;L224&amp;"X"&amp;M224</f>
        <v>SFG-FRBNPK-ET-CVR-84X57X10</v>
      </c>
      <c r="O224" s="7"/>
      <c r="P224" s="12">
        <f>ROUND(((((K224+L224+K224+L224)+3)*0.0254)*5.3196),3)</f>
        <v>38.509</v>
      </c>
      <c r="Q224" s="7">
        <v>0</v>
      </c>
      <c r="R224" s="12">
        <f>P224+Q224</f>
        <v>38.509</v>
      </c>
      <c r="S224" s="8" t="str">
        <f>"Restonic Hotel Motel ET Cover "&amp;K224&amp;"X"&amp;L224&amp;"X"&amp;M224</f>
        <v>Restonic Hotel Motel ET Cover 84X57X10</v>
      </c>
      <c r="T224" s="8" t="str">
        <f>N224</f>
        <v>SFG-FRBNPK-ET-CVR-84X57X10</v>
      </c>
      <c r="U224" s="7" t="b">
        <f>T224=N224</f>
        <v>1</v>
      </c>
      <c r="V224" s="7" t="b">
        <f>S224=W224</f>
        <v>1</v>
      </c>
      <c r="W224" s="8" t="str">
        <f>S224</f>
        <v>Restonic Hotel Motel ET Cover 84X57X10</v>
      </c>
      <c r="X224" s="7" t="s">
        <v>34</v>
      </c>
      <c r="Y224" s="7" t="s">
        <v>35</v>
      </c>
      <c r="Z224" s="7" t="s">
        <v>36</v>
      </c>
      <c r="AA224" s="7" t="s">
        <v>37</v>
      </c>
      <c r="AB224" s="13">
        <v>1</v>
      </c>
      <c r="AC224" s="7" t="s">
        <v>38</v>
      </c>
      <c r="AD224" s="7" t="s">
        <v>39</v>
      </c>
      <c r="AE224" s="6">
        <v>10</v>
      </c>
      <c r="AF224" s="7" t="s">
        <v>40</v>
      </c>
      <c r="AG224" s="8" t="s">
        <v>41</v>
      </c>
      <c r="AH224" s="8" t="s">
        <v>42</v>
      </c>
      <c r="AI224" s="8" t="s">
        <v>43</v>
      </c>
      <c r="AJ224" s="13">
        <f>R224</f>
        <v>38.509</v>
      </c>
      <c r="AK224" s="7" t="s">
        <v>44</v>
      </c>
      <c r="AL224" s="7" t="s">
        <v>27</v>
      </c>
      <c r="AM224" s="50" t="s">
        <v>45</v>
      </c>
      <c r="AN224" s="54">
        <f>AJ224/10000</f>
        <v>3.8509E-3</v>
      </c>
      <c r="AO224" s="55">
        <f>VLOOKUP(AG224,'RM-cost - feb-24'!B:P,15,0)</f>
        <v>231.14230000000001</v>
      </c>
      <c r="AP224" s="55">
        <f>AO224*AN224</f>
        <v>0.89010588307000005</v>
      </c>
      <c r="AQ224" s="62">
        <f>SUM(AP224:AP228)</f>
        <v>185.6595476576</v>
      </c>
      <c r="AR224" s="62">
        <f>ROUND(AQ224,0)</f>
        <v>186</v>
      </c>
      <c r="AS224" s="21">
        <f>AR224</f>
        <v>186</v>
      </c>
      <c r="AT224" s="64">
        <f>+AS224+AY224</f>
        <v>209.017314</v>
      </c>
      <c r="AU224" s="60">
        <f t="shared" ref="AU224" si="545">+SUM(((AS224*3%*18%)))</f>
        <v>1.0044</v>
      </c>
      <c r="AV224" s="60">
        <f t="shared" ref="AV224" si="546">+SUM(((AS224*14.33%*53%)))</f>
        <v>14.126514</v>
      </c>
      <c r="AW224" s="60">
        <f t="shared" ref="AW224" si="547">+SUM(((AS224*5.92%*53%)))</f>
        <v>5.8359360000000002</v>
      </c>
      <c r="AX224" s="60">
        <f t="shared" ref="AX224" si="548">+SUM(((AS224*2.08%*53%)))</f>
        <v>2.0504639999999998</v>
      </c>
      <c r="AY224" s="60">
        <f>SUM(AU224:AX228)</f>
        <v>23.017313999999999</v>
      </c>
      <c r="AZ224" s="61">
        <f>ROUNDUP(AT224,0)</f>
        <v>210</v>
      </c>
      <c r="BA224" s="61">
        <f>AZ224</f>
        <v>210</v>
      </c>
    </row>
    <row r="225" spans="1:53">
      <c r="A225" s="6">
        <v>2</v>
      </c>
      <c r="B225" s="19">
        <f t="shared" ref="B225:C225" si="549">B224</f>
        <v>38</v>
      </c>
      <c r="C225" s="19" t="str">
        <f t="shared" si="549"/>
        <v>ET-COVER</v>
      </c>
      <c r="D225" s="19" t="str">
        <f>MID(E225,9,2)</f>
        <v>PT</v>
      </c>
      <c r="E225" s="20" t="str">
        <f t="shared" ref="E225:M225" si="550">E224</f>
        <v>RTHTMTBNPT84X57X10</v>
      </c>
      <c r="F225" s="15" t="str">
        <f t="shared" si="550"/>
        <v>RTHTMTBNPT</v>
      </c>
      <c r="G225" s="15" t="str">
        <f t="shared" si="550"/>
        <v>84X57X10</v>
      </c>
      <c r="H225" s="15" t="str">
        <f t="shared" si="550"/>
        <v>84X57X10</v>
      </c>
      <c r="I225" s="16">
        <f t="shared" si="550"/>
        <v>3</v>
      </c>
      <c r="J225" s="16">
        <f t="shared" si="550"/>
        <v>6</v>
      </c>
      <c r="K225" s="16" t="str">
        <f t="shared" si="550"/>
        <v>84</v>
      </c>
      <c r="L225" s="16" t="str">
        <f t="shared" si="550"/>
        <v>57</v>
      </c>
      <c r="M225" s="16" t="str">
        <f t="shared" si="550"/>
        <v>10</v>
      </c>
      <c r="N225" s="11" t="str">
        <f t="shared" ref="N225:N228" si="551">"SFG-FRBNPK-ET-CVR-"&amp;K225&amp;"X"&amp;L225&amp;"X"&amp;M225</f>
        <v>SFG-FRBNPK-ET-CVR-84X57X10</v>
      </c>
      <c r="O225" s="12">
        <f>K225*L225/144</f>
        <v>33.25</v>
      </c>
      <c r="P225" s="12">
        <f>ROUNDUP((((K225*L225/144)*0.003)),3)</f>
        <v>0.1</v>
      </c>
      <c r="Q225" s="7"/>
      <c r="R225" s="7"/>
      <c r="S225" s="8" t="str">
        <f t="shared" ref="S225:S228" si="552">"Restonic Hotel Motel ET Cover "&amp;K225&amp;"X"&amp;L225&amp;"X"&amp;M225</f>
        <v>Restonic Hotel Motel ET Cover 84X57X10</v>
      </c>
      <c r="T225" s="8" t="str">
        <f>T224</f>
        <v>SFG-FRBNPK-ET-CVR-84X57X10</v>
      </c>
      <c r="U225" s="7" t="b">
        <f>T225=N225</f>
        <v>1</v>
      </c>
      <c r="V225" s="7" t="b">
        <f t="shared" ref="V225" si="553">S225=W225</f>
        <v>1</v>
      </c>
      <c r="W225" s="8" t="str">
        <f>W224</f>
        <v>Restonic Hotel Motel ET Cover 84X57X10</v>
      </c>
      <c r="X225" s="7" t="s">
        <v>34</v>
      </c>
      <c r="Y225" s="7" t="s">
        <v>35</v>
      </c>
      <c r="Z225" s="7" t="s">
        <v>36</v>
      </c>
      <c r="AA225" s="7" t="s">
        <v>37</v>
      </c>
      <c r="AB225" s="13">
        <v>1</v>
      </c>
      <c r="AC225" s="7" t="s">
        <v>38</v>
      </c>
      <c r="AD225" s="7" t="s">
        <v>39</v>
      </c>
      <c r="AE225" s="6">
        <v>20</v>
      </c>
      <c r="AF225" s="7" t="s">
        <v>40</v>
      </c>
      <c r="AG225" s="40" t="s">
        <v>650</v>
      </c>
      <c r="AH225" s="8" t="s">
        <v>31844</v>
      </c>
      <c r="AI225" s="40" t="s">
        <v>48</v>
      </c>
      <c r="AJ225" s="43">
        <v>7.0999999999999994E-2</v>
      </c>
      <c r="AK225" s="7" t="s">
        <v>44</v>
      </c>
      <c r="AL225" s="7" t="s">
        <v>27</v>
      </c>
      <c r="AM225" s="50" t="s">
        <v>45</v>
      </c>
      <c r="AN225" s="56">
        <f>AJ225</f>
        <v>7.0999999999999994E-2</v>
      </c>
      <c r="AO225" s="55">
        <f>VLOOKUP(AG225,'RM-cost - feb-24'!B:P,15,0)</f>
        <v>113.786</v>
      </c>
      <c r="AP225" s="55">
        <f>AO225*AN225</f>
        <v>8.0788060000000002</v>
      </c>
      <c r="AQ225" s="62"/>
      <c r="AR225" s="63"/>
      <c r="AS225" s="21">
        <f>AS224</f>
        <v>186</v>
      </c>
      <c r="AT225" s="64"/>
      <c r="AU225" s="60"/>
      <c r="AV225" s="60"/>
      <c r="AW225" s="60"/>
      <c r="AX225" s="60"/>
      <c r="AY225" s="60"/>
      <c r="AZ225" s="61"/>
      <c r="BA225" s="61"/>
    </row>
    <row r="226" spans="1:53">
      <c r="A226" s="6">
        <v>3</v>
      </c>
      <c r="B226" s="19">
        <f t="shared" ref="B226:C226" si="554">B225</f>
        <v>38</v>
      </c>
      <c r="C226" s="19" t="str">
        <f t="shared" si="554"/>
        <v>ET-COVER</v>
      </c>
      <c r="D226" s="19" t="str">
        <f>MID(E226,9,2)</f>
        <v>PT</v>
      </c>
      <c r="E226" s="20" t="str">
        <f t="shared" ref="E226:M226" si="555">E225</f>
        <v>RTHTMTBNPT84X57X10</v>
      </c>
      <c r="F226" s="15" t="str">
        <f t="shared" si="555"/>
        <v>RTHTMTBNPT</v>
      </c>
      <c r="G226" s="15" t="str">
        <f t="shared" si="555"/>
        <v>84X57X10</v>
      </c>
      <c r="H226" s="15" t="str">
        <f t="shared" si="555"/>
        <v>84X57X10</v>
      </c>
      <c r="I226" s="16">
        <f t="shared" si="555"/>
        <v>3</v>
      </c>
      <c r="J226" s="16">
        <f t="shared" si="555"/>
        <v>6</v>
      </c>
      <c r="K226" s="16" t="str">
        <f t="shared" si="555"/>
        <v>84</v>
      </c>
      <c r="L226" s="16" t="str">
        <f t="shared" si="555"/>
        <v>57</v>
      </c>
      <c r="M226" s="16" t="str">
        <f t="shared" si="555"/>
        <v>10</v>
      </c>
      <c r="N226" s="11" t="str">
        <f t="shared" si="551"/>
        <v>SFG-FRBNPK-ET-CVR-84X57X10</v>
      </c>
      <c r="O226" s="7"/>
      <c r="P226" s="12">
        <f>ROUNDUP((((K226*L226/144)*0.00692)),3)</f>
        <v>0.23100000000000001</v>
      </c>
      <c r="Q226" s="7" t="b">
        <f>P226=AJ226</f>
        <v>0</v>
      </c>
      <c r="R226" s="7"/>
      <c r="S226" s="8" t="str">
        <f t="shared" si="552"/>
        <v>Restonic Hotel Motel ET Cover 84X57X10</v>
      </c>
      <c r="T226" s="8" t="str">
        <f>T225</f>
        <v>SFG-FRBNPK-ET-CVR-84X57X10</v>
      </c>
      <c r="U226" s="7" t="b">
        <f>T226=N226</f>
        <v>1</v>
      </c>
      <c r="V226" s="7" t="b">
        <f>S226=W226</f>
        <v>1</v>
      </c>
      <c r="W226" s="8" t="str">
        <f>W225</f>
        <v>Restonic Hotel Motel ET Cover 84X57X10</v>
      </c>
      <c r="X226" s="7" t="s">
        <v>34</v>
      </c>
      <c r="Y226" s="7" t="s">
        <v>35</v>
      </c>
      <c r="Z226" s="7" t="s">
        <v>36</v>
      </c>
      <c r="AA226" s="7" t="s">
        <v>37</v>
      </c>
      <c r="AB226" s="13">
        <v>1</v>
      </c>
      <c r="AC226" s="7" t="s">
        <v>38</v>
      </c>
      <c r="AD226" s="7" t="s">
        <v>39</v>
      </c>
      <c r="AE226" s="6">
        <v>30</v>
      </c>
      <c r="AF226" s="7" t="s">
        <v>40</v>
      </c>
      <c r="AG226" s="40" t="s">
        <v>287</v>
      </c>
      <c r="AH226" s="8" t="s">
        <v>31886</v>
      </c>
      <c r="AI226" s="40" t="s">
        <v>48</v>
      </c>
      <c r="AJ226" s="36">
        <v>0.30399999999999999</v>
      </c>
      <c r="AK226" s="7" t="s">
        <v>44</v>
      </c>
      <c r="AL226" s="7" t="s">
        <v>27</v>
      </c>
      <c r="AM226" s="50" t="s">
        <v>45</v>
      </c>
      <c r="AN226" s="56">
        <f>AJ226</f>
        <v>0.30399999999999999</v>
      </c>
      <c r="AO226" s="55">
        <f>VLOOKUP(AG226,'RM-cost - feb-24'!B:P,15,0)</f>
        <v>113.9845</v>
      </c>
      <c r="AP226" s="55">
        <f>AO226*AN226</f>
        <v>34.651288000000001</v>
      </c>
      <c r="AQ226" s="62"/>
      <c r="AR226" s="63"/>
      <c r="AS226" s="21">
        <f>AS225</f>
        <v>186</v>
      </c>
      <c r="AT226" s="64"/>
      <c r="AU226" s="60"/>
      <c r="AV226" s="60"/>
      <c r="AW226" s="60"/>
      <c r="AX226" s="60"/>
      <c r="AY226" s="60"/>
      <c r="AZ226" s="61"/>
      <c r="BA226" s="61"/>
    </row>
    <row r="227" spans="1:53">
      <c r="A227" s="6">
        <v>4</v>
      </c>
      <c r="B227" s="19">
        <f t="shared" ref="B227:C227" si="556">B226</f>
        <v>38</v>
      </c>
      <c r="C227" s="19" t="str">
        <f t="shared" si="556"/>
        <v>ET-COVER</v>
      </c>
      <c r="D227" s="19" t="str">
        <f>MID(E227,9,2)</f>
        <v>PT</v>
      </c>
      <c r="E227" s="20" t="str">
        <f t="shared" ref="E227:M227" si="557">E226</f>
        <v>RTHTMTBNPT84X57X10</v>
      </c>
      <c r="F227" s="15" t="str">
        <f t="shared" si="557"/>
        <v>RTHTMTBNPT</v>
      </c>
      <c r="G227" s="15" t="str">
        <f t="shared" si="557"/>
        <v>84X57X10</v>
      </c>
      <c r="H227" s="15" t="str">
        <f t="shared" si="557"/>
        <v>84X57X10</v>
      </c>
      <c r="I227" s="16">
        <f t="shared" si="557"/>
        <v>3</v>
      </c>
      <c r="J227" s="16">
        <f t="shared" si="557"/>
        <v>6</v>
      </c>
      <c r="K227" s="16" t="str">
        <f t="shared" si="557"/>
        <v>84</v>
      </c>
      <c r="L227" s="16" t="str">
        <f t="shared" si="557"/>
        <v>57</v>
      </c>
      <c r="M227" s="16" t="str">
        <f t="shared" si="557"/>
        <v>10</v>
      </c>
      <c r="N227" s="11" t="str">
        <f t="shared" si="551"/>
        <v>SFG-FRBNPK-ET-CVR-84X57X10</v>
      </c>
      <c r="O227" s="7"/>
      <c r="P227" s="7">
        <f>ROUND(((((K227+L227+K227+L227)+3))*0.0254),3)</f>
        <v>7.2389999999999999</v>
      </c>
      <c r="Q227" s="7" t="b">
        <f>P227=AJ227</f>
        <v>1</v>
      </c>
      <c r="R227" s="7"/>
      <c r="S227" s="8" t="str">
        <f t="shared" si="552"/>
        <v>Restonic Hotel Motel ET Cover 84X57X10</v>
      </c>
      <c r="T227" s="8" t="str">
        <f>T226</f>
        <v>SFG-FRBNPK-ET-CVR-84X57X10</v>
      </c>
      <c r="U227" s="7" t="b">
        <f>T227=N227</f>
        <v>1</v>
      </c>
      <c r="V227" s="7" t="b">
        <f>S227=W227</f>
        <v>1</v>
      </c>
      <c r="W227" s="8" t="str">
        <f>W226</f>
        <v>Restonic Hotel Motel ET Cover 84X57X10</v>
      </c>
      <c r="X227" s="7" t="s">
        <v>34</v>
      </c>
      <c r="Y227" s="7" t="s">
        <v>35</v>
      </c>
      <c r="Z227" s="7" t="s">
        <v>36</v>
      </c>
      <c r="AA227" s="7" t="s">
        <v>37</v>
      </c>
      <c r="AB227" s="13">
        <v>1</v>
      </c>
      <c r="AC227" s="7" t="s">
        <v>38</v>
      </c>
      <c r="AD227" s="7" t="s">
        <v>39</v>
      </c>
      <c r="AE227" s="6">
        <v>40</v>
      </c>
      <c r="AF227" s="7" t="s">
        <v>40</v>
      </c>
      <c r="AG227" s="8" t="s">
        <v>18728</v>
      </c>
      <c r="AH227" s="8" t="s">
        <v>31845</v>
      </c>
      <c r="AI227" s="8" t="s">
        <v>43</v>
      </c>
      <c r="AJ227" s="17">
        <f>P227</f>
        <v>7.2389999999999999</v>
      </c>
      <c r="AK227" s="7" t="s">
        <v>39</v>
      </c>
      <c r="AL227" s="7" t="s">
        <v>27</v>
      </c>
      <c r="AM227" s="50" t="s">
        <v>45</v>
      </c>
      <c r="AN227" s="56">
        <f>AJ227</f>
        <v>7.2389999999999999</v>
      </c>
      <c r="AO227" s="55">
        <f>VLOOKUP(AG227,'SFG-rate rm - feb-24'!A:B,2,0)</f>
        <v>19.605380269999998</v>
      </c>
      <c r="AP227" s="55">
        <f>AO227*AN227</f>
        <v>141.92334777452999</v>
      </c>
      <c r="AQ227" s="62"/>
      <c r="AR227" s="63"/>
      <c r="AS227" s="21">
        <f>AS226</f>
        <v>186</v>
      </c>
      <c r="AT227" s="64"/>
      <c r="AU227" s="60"/>
      <c r="AV227" s="60"/>
      <c r="AW227" s="60"/>
      <c r="AX227" s="60"/>
      <c r="AY227" s="60"/>
      <c r="AZ227" s="61"/>
      <c r="BA227" s="61"/>
    </row>
    <row r="228" spans="1:53">
      <c r="A228" s="6">
        <v>5</v>
      </c>
      <c r="B228" s="19">
        <f t="shared" ref="B228:C228" si="558">B227</f>
        <v>38</v>
      </c>
      <c r="C228" s="19" t="str">
        <f t="shared" si="558"/>
        <v>ET-COVER</v>
      </c>
      <c r="D228" s="19" t="str">
        <f>MID(E228,9,2)</f>
        <v>PT</v>
      </c>
      <c r="E228" s="20" t="str">
        <f t="shared" ref="E228:M228" si="559">E227</f>
        <v>RTHTMTBNPT84X57X10</v>
      </c>
      <c r="F228" s="15" t="str">
        <f t="shared" si="559"/>
        <v>RTHTMTBNPT</v>
      </c>
      <c r="G228" s="15" t="str">
        <f t="shared" si="559"/>
        <v>84X57X10</v>
      </c>
      <c r="H228" s="15" t="str">
        <f t="shared" si="559"/>
        <v>84X57X10</v>
      </c>
      <c r="I228" s="16">
        <f t="shared" si="559"/>
        <v>3</v>
      </c>
      <c r="J228" s="16">
        <f t="shared" si="559"/>
        <v>6</v>
      </c>
      <c r="K228" s="16" t="str">
        <f t="shared" si="559"/>
        <v>84</v>
      </c>
      <c r="L228" s="16" t="str">
        <f t="shared" si="559"/>
        <v>57</v>
      </c>
      <c r="M228" s="16" t="str">
        <f t="shared" si="559"/>
        <v>10</v>
      </c>
      <c r="N228" s="11" t="str">
        <f t="shared" si="551"/>
        <v>SFG-FRBNPK-ET-CVR-84X57X10</v>
      </c>
      <c r="O228" s="7"/>
      <c r="P228" s="7">
        <v>10</v>
      </c>
      <c r="Q228" s="7" t="b">
        <f>P228=AJ228</f>
        <v>1</v>
      </c>
      <c r="R228" s="7"/>
      <c r="S228" s="8" t="str">
        <f t="shared" si="552"/>
        <v>Restonic Hotel Motel ET Cover 84X57X10</v>
      </c>
      <c r="T228" s="8" t="str">
        <f>T227</f>
        <v>SFG-FRBNPK-ET-CVR-84X57X10</v>
      </c>
      <c r="U228" s="7" t="b">
        <f>T228=N228</f>
        <v>1</v>
      </c>
      <c r="V228" s="7" t="b">
        <f>S228=W228</f>
        <v>1</v>
      </c>
      <c r="W228" s="8" t="str">
        <f>W227</f>
        <v>Restonic Hotel Motel ET Cover 84X57X10</v>
      </c>
      <c r="X228" s="7" t="s">
        <v>34</v>
      </c>
      <c r="Y228" s="7" t="s">
        <v>35</v>
      </c>
      <c r="Z228" s="7" t="s">
        <v>36</v>
      </c>
      <c r="AA228" s="7" t="s">
        <v>37</v>
      </c>
      <c r="AB228" s="13">
        <v>1</v>
      </c>
      <c r="AC228" s="7" t="s">
        <v>38</v>
      </c>
      <c r="AD228" s="7" t="s">
        <v>39</v>
      </c>
      <c r="AE228" s="6">
        <v>50</v>
      </c>
      <c r="AF228" s="7" t="s">
        <v>40</v>
      </c>
      <c r="AG228" s="8" t="s">
        <v>744</v>
      </c>
      <c r="AH228" s="8" t="s">
        <v>745</v>
      </c>
      <c r="AI228" s="8" t="s">
        <v>43</v>
      </c>
      <c r="AJ228" s="17">
        <f>P228</f>
        <v>10</v>
      </c>
      <c r="AK228" s="7" t="s">
        <v>44</v>
      </c>
      <c r="AL228" s="7" t="s">
        <v>27</v>
      </c>
      <c r="AM228" s="50" t="s">
        <v>45</v>
      </c>
      <c r="AN228" s="54">
        <f>AJ228/5000</f>
        <v>2E-3</v>
      </c>
      <c r="AO228" s="55">
        <f>VLOOKUP(AG228,'RM-cost - feb-24'!B:P,15,0)</f>
        <v>58</v>
      </c>
      <c r="AP228" s="55">
        <f>AO228*AN228</f>
        <v>0.11600000000000001</v>
      </c>
      <c r="AQ228" s="62"/>
      <c r="AR228" s="63"/>
      <c r="AS228" s="21">
        <f>AS227</f>
        <v>186</v>
      </c>
      <c r="AT228" s="64"/>
      <c r="AU228" s="60"/>
      <c r="AV228" s="60"/>
      <c r="AW228" s="60"/>
      <c r="AX228" s="60"/>
      <c r="AY228" s="60"/>
      <c r="AZ228" s="61"/>
      <c r="BA228" s="61"/>
    </row>
    <row r="230" spans="1:53">
      <c r="A230" s="6">
        <v>1</v>
      </c>
      <c r="B230" s="19">
        <v>39</v>
      </c>
      <c r="C230" s="19" t="s">
        <v>31528</v>
      </c>
      <c r="D230" s="19" t="str">
        <f>MID(E230,9,2)</f>
        <v>PT</v>
      </c>
      <c r="E230" s="48" t="s">
        <v>31884</v>
      </c>
      <c r="F230" s="9" t="str">
        <f>LEFT(E230,MIN(FIND({0,1,2,3,4,5,6,7,8,9},E230&amp;"0123456789"))-1)</f>
        <v>RTHTMTBNPT</v>
      </c>
      <c r="G230" s="9" t="str">
        <f>SUBSTITUTE(E230,F230,"")</f>
        <v>84X63X10</v>
      </c>
      <c r="H230" s="9" t="str">
        <f>IFERROR(LEFT(G230,FIND("-",G230)-1),G230)</f>
        <v>84X63X10</v>
      </c>
      <c r="I230" s="10">
        <f>SEARCH("X",H230)</f>
        <v>3</v>
      </c>
      <c r="J230" s="10">
        <f>SEARCH("X",H230,I230+1)</f>
        <v>6</v>
      </c>
      <c r="K230" s="10" t="str">
        <f>LEFT(G230,SEARCH("x",G230)-1)</f>
        <v>84</v>
      </c>
      <c r="L230" s="10" t="str">
        <f>MID(H230,I230+1,J230-I230-1)</f>
        <v>63</v>
      </c>
      <c r="M230" s="10" t="str">
        <f>MID(H230,J230+1,20)</f>
        <v>10</v>
      </c>
      <c r="N230" s="11" t="str">
        <f>"SFG-FRBNPK-ET-CVR-"&amp;K230&amp;"X"&amp;L230&amp;"X"&amp;M230</f>
        <v>SFG-FRBNPK-ET-CVR-84X63X10</v>
      </c>
      <c r="O230" s="7"/>
      <c r="P230" s="12">
        <f>ROUND(((((K230+L230+K230+L230)+3)*0.0254)*5.3196),3)</f>
        <v>40.130000000000003</v>
      </c>
      <c r="Q230" s="7">
        <v>0</v>
      </c>
      <c r="R230" s="12">
        <f>P230+Q230</f>
        <v>40.130000000000003</v>
      </c>
      <c r="S230" s="8" t="str">
        <f>"Restonic Hotel Motel ET Cover "&amp;K230&amp;"X"&amp;L230&amp;"X"&amp;M230</f>
        <v>Restonic Hotel Motel ET Cover 84X63X10</v>
      </c>
      <c r="T230" s="8" t="str">
        <f>N230</f>
        <v>SFG-FRBNPK-ET-CVR-84X63X10</v>
      </c>
      <c r="U230" s="7" t="b">
        <f>T230=N230</f>
        <v>1</v>
      </c>
      <c r="V230" s="7" t="b">
        <f>S230=W230</f>
        <v>1</v>
      </c>
      <c r="W230" s="8" t="str">
        <f>S230</f>
        <v>Restonic Hotel Motel ET Cover 84X63X10</v>
      </c>
      <c r="X230" s="7" t="s">
        <v>34</v>
      </c>
      <c r="Y230" s="7" t="s">
        <v>35</v>
      </c>
      <c r="Z230" s="7" t="s">
        <v>36</v>
      </c>
      <c r="AA230" s="7" t="s">
        <v>37</v>
      </c>
      <c r="AB230" s="13">
        <v>1</v>
      </c>
      <c r="AC230" s="7" t="s">
        <v>38</v>
      </c>
      <c r="AD230" s="7" t="s">
        <v>39</v>
      </c>
      <c r="AE230" s="6">
        <v>10</v>
      </c>
      <c r="AF230" s="7" t="s">
        <v>40</v>
      </c>
      <c r="AG230" s="8" t="s">
        <v>41</v>
      </c>
      <c r="AH230" s="8" t="s">
        <v>42</v>
      </c>
      <c r="AI230" s="8" t="s">
        <v>43</v>
      </c>
      <c r="AJ230" s="13">
        <f>R230</f>
        <v>40.130000000000003</v>
      </c>
      <c r="AK230" s="7" t="s">
        <v>44</v>
      </c>
      <c r="AL230" s="7" t="s">
        <v>27</v>
      </c>
      <c r="AM230" s="50" t="s">
        <v>45</v>
      </c>
      <c r="AN230" s="54">
        <f>AJ230/10000</f>
        <v>4.0130000000000001E-3</v>
      </c>
      <c r="AO230" s="55">
        <f>VLOOKUP(AG230,'RM-cost - feb-24'!B:P,15,0)</f>
        <v>231.14230000000001</v>
      </c>
      <c r="AP230" s="55">
        <f>AO230*AN230</f>
        <v>0.92757404990000003</v>
      </c>
      <c r="AQ230" s="62">
        <f>SUM(AP230:AP234)</f>
        <v>192.01801480678</v>
      </c>
      <c r="AR230" s="62">
        <f>ROUND(AQ230,0)</f>
        <v>192</v>
      </c>
      <c r="AS230" s="21">
        <f>AR230</f>
        <v>192</v>
      </c>
      <c r="AT230" s="64">
        <f>+AS230+AY230</f>
        <v>215.75980799999999</v>
      </c>
      <c r="AU230" s="60">
        <f t="shared" ref="AU230" si="560">+SUM(((AS230*3%*18%)))</f>
        <v>1.0367999999999999</v>
      </c>
      <c r="AV230" s="60">
        <f t="shared" ref="AV230" si="561">+SUM(((AS230*14.33%*53%)))</f>
        <v>14.582208000000003</v>
      </c>
      <c r="AW230" s="60">
        <f t="shared" ref="AW230" si="562">+SUM(((AS230*5.92%*53%)))</f>
        <v>6.0241920000000002</v>
      </c>
      <c r="AX230" s="60">
        <f t="shared" ref="AX230" si="563">+SUM(((AS230*2.08%*53%)))</f>
        <v>2.1166079999999998</v>
      </c>
      <c r="AY230" s="60">
        <f>SUM(AU230:AX234)</f>
        <v>23.759808000000003</v>
      </c>
      <c r="AZ230" s="61">
        <f>ROUNDUP(AT230,0)</f>
        <v>216</v>
      </c>
      <c r="BA230" s="61">
        <f>AZ230</f>
        <v>216</v>
      </c>
    </row>
    <row r="231" spans="1:53">
      <c r="A231" s="6">
        <v>2</v>
      </c>
      <c r="B231" s="19">
        <f t="shared" ref="B231:C231" si="564">B230</f>
        <v>39</v>
      </c>
      <c r="C231" s="19" t="str">
        <f t="shared" si="564"/>
        <v>ET-COVER</v>
      </c>
      <c r="D231" s="19" t="str">
        <f>MID(E231,9,2)</f>
        <v>PT</v>
      </c>
      <c r="E231" s="20" t="str">
        <f t="shared" ref="E231:M231" si="565">E230</f>
        <v>RTHTMTBNPT84X63X10</v>
      </c>
      <c r="F231" s="15" t="str">
        <f t="shared" si="565"/>
        <v>RTHTMTBNPT</v>
      </c>
      <c r="G231" s="15" t="str">
        <f t="shared" si="565"/>
        <v>84X63X10</v>
      </c>
      <c r="H231" s="15" t="str">
        <f t="shared" si="565"/>
        <v>84X63X10</v>
      </c>
      <c r="I231" s="16">
        <f t="shared" si="565"/>
        <v>3</v>
      </c>
      <c r="J231" s="16">
        <f t="shared" si="565"/>
        <v>6</v>
      </c>
      <c r="K231" s="16" t="str">
        <f t="shared" si="565"/>
        <v>84</v>
      </c>
      <c r="L231" s="16" t="str">
        <f t="shared" si="565"/>
        <v>63</v>
      </c>
      <c r="M231" s="16" t="str">
        <f t="shared" si="565"/>
        <v>10</v>
      </c>
      <c r="N231" s="11" t="str">
        <f t="shared" ref="N231:N234" si="566">"SFG-FRBNPK-ET-CVR-"&amp;K231&amp;"X"&amp;L231&amp;"X"&amp;M231</f>
        <v>SFG-FRBNPK-ET-CVR-84X63X10</v>
      </c>
      <c r="O231" s="12">
        <f>K231*L231/144</f>
        <v>36.75</v>
      </c>
      <c r="P231" s="12">
        <f>ROUNDUP((((K231*L231/144)*0.003)),3)</f>
        <v>0.111</v>
      </c>
      <c r="Q231" s="7"/>
      <c r="R231" s="7"/>
      <c r="S231" s="8" t="str">
        <f t="shared" ref="S231:S234" si="567">"Restonic Hotel Motel ET Cover "&amp;K231&amp;"X"&amp;L231&amp;"X"&amp;M231</f>
        <v>Restonic Hotel Motel ET Cover 84X63X10</v>
      </c>
      <c r="T231" s="8" t="str">
        <f>T230</f>
        <v>SFG-FRBNPK-ET-CVR-84X63X10</v>
      </c>
      <c r="U231" s="7" t="b">
        <f>T231=N231</f>
        <v>1</v>
      </c>
      <c r="V231" s="7" t="b">
        <f t="shared" ref="V231" si="568">S231=W231</f>
        <v>1</v>
      </c>
      <c r="W231" s="8" t="str">
        <f>W230</f>
        <v>Restonic Hotel Motel ET Cover 84X63X10</v>
      </c>
      <c r="X231" s="7" t="s">
        <v>34</v>
      </c>
      <c r="Y231" s="7" t="s">
        <v>35</v>
      </c>
      <c r="Z231" s="7" t="s">
        <v>36</v>
      </c>
      <c r="AA231" s="7" t="s">
        <v>37</v>
      </c>
      <c r="AB231" s="13">
        <v>1</v>
      </c>
      <c r="AC231" s="7" t="s">
        <v>38</v>
      </c>
      <c r="AD231" s="7" t="s">
        <v>39</v>
      </c>
      <c r="AE231" s="6">
        <v>20</v>
      </c>
      <c r="AF231" s="7" t="s">
        <v>40</v>
      </c>
      <c r="AG231" s="40" t="s">
        <v>650</v>
      </c>
      <c r="AH231" s="8" t="s">
        <v>31844</v>
      </c>
      <c r="AI231" s="40" t="s">
        <v>48</v>
      </c>
      <c r="AJ231" s="43">
        <v>7.3999999999999996E-2</v>
      </c>
      <c r="AK231" s="7" t="s">
        <v>44</v>
      </c>
      <c r="AL231" s="7" t="s">
        <v>27</v>
      </c>
      <c r="AM231" s="50" t="s">
        <v>45</v>
      </c>
      <c r="AN231" s="56">
        <f>AJ231</f>
        <v>7.3999999999999996E-2</v>
      </c>
      <c r="AO231" s="55">
        <f>VLOOKUP(AG231,'RM-cost - feb-24'!B:P,15,0)</f>
        <v>113.786</v>
      </c>
      <c r="AP231" s="55">
        <f>AO231*AN231</f>
        <v>8.4201639999999998</v>
      </c>
      <c r="AQ231" s="62"/>
      <c r="AR231" s="63"/>
      <c r="AS231" s="21">
        <f>AS230</f>
        <v>192</v>
      </c>
      <c r="AT231" s="64"/>
      <c r="AU231" s="60"/>
      <c r="AV231" s="60"/>
      <c r="AW231" s="60"/>
      <c r="AX231" s="60"/>
      <c r="AY231" s="60"/>
      <c r="AZ231" s="61"/>
      <c r="BA231" s="61"/>
    </row>
    <row r="232" spans="1:53">
      <c r="A232" s="6">
        <v>3</v>
      </c>
      <c r="B232" s="19">
        <f t="shared" ref="B232:C232" si="569">B231</f>
        <v>39</v>
      </c>
      <c r="C232" s="19" t="str">
        <f t="shared" si="569"/>
        <v>ET-COVER</v>
      </c>
      <c r="D232" s="19" t="str">
        <f>MID(E232,9,2)</f>
        <v>PT</v>
      </c>
      <c r="E232" s="20" t="str">
        <f t="shared" ref="E232:M232" si="570">E231</f>
        <v>RTHTMTBNPT84X63X10</v>
      </c>
      <c r="F232" s="15" t="str">
        <f t="shared" si="570"/>
        <v>RTHTMTBNPT</v>
      </c>
      <c r="G232" s="15" t="str">
        <f t="shared" si="570"/>
        <v>84X63X10</v>
      </c>
      <c r="H232" s="15" t="str">
        <f t="shared" si="570"/>
        <v>84X63X10</v>
      </c>
      <c r="I232" s="16">
        <f t="shared" si="570"/>
        <v>3</v>
      </c>
      <c r="J232" s="16">
        <f t="shared" si="570"/>
        <v>6</v>
      </c>
      <c r="K232" s="16" t="str">
        <f t="shared" si="570"/>
        <v>84</v>
      </c>
      <c r="L232" s="16" t="str">
        <f t="shared" si="570"/>
        <v>63</v>
      </c>
      <c r="M232" s="16" t="str">
        <f t="shared" si="570"/>
        <v>10</v>
      </c>
      <c r="N232" s="11" t="str">
        <f t="shared" si="566"/>
        <v>SFG-FRBNPK-ET-CVR-84X63X10</v>
      </c>
      <c r="O232" s="7"/>
      <c r="P232" s="12">
        <f>ROUNDUP((((K232*L232/144)*0.00692)),3)</f>
        <v>0.255</v>
      </c>
      <c r="Q232" s="7" t="b">
        <f>P232=AJ232</f>
        <v>0</v>
      </c>
      <c r="R232" s="7"/>
      <c r="S232" s="8" t="str">
        <f t="shared" si="567"/>
        <v>Restonic Hotel Motel ET Cover 84X63X10</v>
      </c>
      <c r="T232" s="8" t="str">
        <f>T231</f>
        <v>SFG-FRBNPK-ET-CVR-84X63X10</v>
      </c>
      <c r="U232" s="7" t="b">
        <f>T232=N232</f>
        <v>1</v>
      </c>
      <c r="V232" s="7" t="b">
        <f>S232=W232</f>
        <v>1</v>
      </c>
      <c r="W232" s="8" t="str">
        <f>W231</f>
        <v>Restonic Hotel Motel ET Cover 84X63X10</v>
      </c>
      <c r="X232" s="7" t="s">
        <v>34</v>
      </c>
      <c r="Y232" s="7" t="s">
        <v>35</v>
      </c>
      <c r="Z232" s="7" t="s">
        <v>36</v>
      </c>
      <c r="AA232" s="7" t="s">
        <v>37</v>
      </c>
      <c r="AB232" s="13">
        <v>1</v>
      </c>
      <c r="AC232" s="7" t="s">
        <v>38</v>
      </c>
      <c r="AD232" s="7" t="s">
        <v>39</v>
      </c>
      <c r="AE232" s="6">
        <v>30</v>
      </c>
      <c r="AF232" s="7" t="s">
        <v>40</v>
      </c>
      <c r="AG232" s="40" t="s">
        <v>287</v>
      </c>
      <c r="AH232" s="8" t="s">
        <v>31886</v>
      </c>
      <c r="AI232" s="40" t="s">
        <v>48</v>
      </c>
      <c r="AJ232" s="36">
        <v>0.30399999999999999</v>
      </c>
      <c r="AK232" s="7" t="s">
        <v>44</v>
      </c>
      <c r="AL232" s="7" t="s">
        <v>27</v>
      </c>
      <c r="AM232" s="50" t="s">
        <v>45</v>
      </c>
      <c r="AN232" s="56">
        <f>AJ232</f>
        <v>0.30399999999999999</v>
      </c>
      <c r="AO232" s="55">
        <f>VLOOKUP(AG232,'RM-cost - feb-24'!B:P,15,0)</f>
        <v>113.9845</v>
      </c>
      <c r="AP232" s="55">
        <f>AO232*AN232</f>
        <v>34.651288000000001</v>
      </c>
      <c r="AQ232" s="62"/>
      <c r="AR232" s="63"/>
      <c r="AS232" s="21">
        <f>AS231</f>
        <v>192</v>
      </c>
      <c r="AT232" s="64"/>
      <c r="AU232" s="60"/>
      <c r="AV232" s="60"/>
      <c r="AW232" s="60"/>
      <c r="AX232" s="60"/>
      <c r="AY232" s="60"/>
      <c r="AZ232" s="61"/>
      <c r="BA232" s="61"/>
    </row>
    <row r="233" spans="1:53">
      <c r="A233" s="6">
        <v>4</v>
      </c>
      <c r="B233" s="19">
        <f t="shared" ref="B233:C233" si="571">B232</f>
        <v>39</v>
      </c>
      <c r="C233" s="19" t="str">
        <f t="shared" si="571"/>
        <v>ET-COVER</v>
      </c>
      <c r="D233" s="19" t="str">
        <f>MID(E233,9,2)</f>
        <v>PT</v>
      </c>
      <c r="E233" s="20" t="str">
        <f t="shared" ref="E233:M233" si="572">E232</f>
        <v>RTHTMTBNPT84X63X10</v>
      </c>
      <c r="F233" s="15" t="str">
        <f t="shared" si="572"/>
        <v>RTHTMTBNPT</v>
      </c>
      <c r="G233" s="15" t="str">
        <f t="shared" si="572"/>
        <v>84X63X10</v>
      </c>
      <c r="H233" s="15" t="str">
        <f t="shared" si="572"/>
        <v>84X63X10</v>
      </c>
      <c r="I233" s="16">
        <f t="shared" si="572"/>
        <v>3</v>
      </c>
      <c r="J233" s="16">
        <f t="shared" si="572"/>
        <v>6</v>
      </c>
      <c r="K233" s="16" t="str">
        <f t="shared" si="572"/>
        <v>84</v>
      </c>
      <c r="L233" s="16" t="str">
        <f t="shared" si="572"/>
        <v>63</v>
      </c>
      <c r="M233" s="16" t="str">
        <f t="shared" si="572"/>
        <v>10</v>
      </c>
      <c r="N233" s="11" t="str">
        <f t="shared" si="566"/>
        <v>SFG-FRBNPK-ET-CVR-84X63X10</v>
      </c>
      <c r="O233" s="7"/>
      <c r="P233" s="7">
        <f>ROUND(((((K233+L233+K233+L233)+3))*0.0254),3)</f>
        <v>7.5439999999999996</v>
      </c>
      <c r="Q233" s="7" t="b">
        <f>P233=AJ233</f>
        <v>1</v>
      </c>
      <c r="R233" s="7"/>
      <c r="S233" s="8" t="str">
        <f t="shared" si="567"/>
        <v>Restonic Hotel Motel ET Cover 84X63X10</v>
      </c>
      <c r="T233" s="8" t="str">
        <f>T232</f>
        <v>SFG-FRBNPK-ET-CVR-84X63X10</v>
      </c>
      <c r="U233" s="7" t="b">
        <f>T233=N233</f>
        <v>1</v>
      </c>
      <c r="V233" s="7" t="b">
        <f>S233=W233</f>
        <v>1</v>
      </c>
      <c r="W233" s="8" t="str">
        <f>W232</f>
        <v>Restonic Hotel Motel ET Cover 84X63X10</v>
      </c>
      <c r="X233" s="7" t="s">
        <v>34</v>
      </c>
      <c r="Y233" s="7" t="s">
        <v>35</v>
      </c>
      <c r="Z233" s="7" t="s">
        <v>36</v>
      </c>
      <c r="AA233" s="7" t="s">
        <v>37</v>
      </c>
      <c r="AB233" s="13">
        <v>1</v>
      </c>
      <c r="AC233" s="7" t="s">
        <v>38</v>
      </c>
      <c r="AD233" s="7" t="s">
        <v>39</v>
      </c>
      <c r="AE233" s="6">
        <v>40</v>
      </c>
      <c r="AF233" s="7" t="s">
        <v>40</v>
      </c>
      <c r="AG233" s="8" t="s">
        <v>18728</v>
      </c>
      <c r="AH233" s="8" t="s">
        <v>31845</v>
      </c>
      <c r="AI233" s="8" t="s">
        <v>43</v>
      </c>
      <c r="AJ233" s="17">
        <f>P233</f>
        <v>7.5439999999999996</v>
      </c>
      <c r="AK233" s="7" t="s">
        <v>39</v>
      </c>
      <c r="AL233" s="7" t="s">
        <v>27</v>
      </c>
      <c r="AM233" s="50" t="s">
        <v>45</v>
      </c>
      <c r="AN233" s="56">
        <f>AJ233</f>
        <v>7.5439999999999996</v>
      </c>
      <c r="AO233" s="55">
        <f>VLOOKUP(AG233,'SFG-rate rm - feb-24'!A:B,2,0)</f>
        <v>19.605380269999998</v>
      </c>
      <c r="AP233" s="55">
        <f>AO233*AN233</f>
        <v>147.90298875687998</v>
      </c>
      <c r="AQ233" s="62"/>
      <c r="AR233" s="63"/>
      <c r="AS233" s="21">
        <f>AS232</f>
        <v>192</v>
      </c>
      <c r="AT233" s="64"/>
      <c r="AU233" s="60"/>
      <c r="AV233" s="60"/>
      <c r="AW233" s="60"/>
      <c r="AX233" s="60"/>
      <c r="AY233" s="60"/>
      <c r="AZ233" s="61"/>
      <c r="BA233" s="61"/>
    </row>
    <row r="234" spans="1:53">
      <c r="A234" s="6">
        <v>5</v>
      </c>
      <c r="B234" s="19">
        <f t="shared" ref="B234:C234" si="573">B233</f>
        <v>39</v>
      </c>
      <c r="C234" s="19" t="str">
        <f t="shared" si="573"/>
        <v>ET-COVER</v>
      </c>
      <c r="D234" s="19" t="str">
        <f>MID(E234,9,2)</f>
        <v>PT</v>
      </c>
      <c r="E234" s="20" t="str">
        <f t="shared" ref="E234:M234" si="574">E233</f>
        <v>RTHTMTBNPT84X63X10</v>
      </c>
      <c r="F234" s="15" t="str">
        <f t="shared" si="574"/>
        <v>RTHTMTBNPT</v>
      </c>
      <c r="G234" s="15" t="str">
        <f t="shared" si="574"/>
        <v>84X63X10</v>
      </c>
      <c r="H234" s="15" t="str">
        <f t="shared" si="574"/>
        <v>84X63X10</v>
      </c>
      <c r="I234" s="16">
        <f t="shared" si="574"/>
        <v>3</v>
      </c>
      <c r="J234" s="16">
        <f t="shared" si="574"/>
        <v>6</v>
      </c>
      <c r="K234" s="16" t="str">
        <f t="shared" si="574"/>
        <v>84</v>
      </c>
      <c r="L234" s="16" t="str">
        <f t="shared" si="574"/>
        <v>63</v>
      </c>
      <c r="M234" s="16" t="str">
        <f t="shared" si="574"/>
        <v>10</v>
      </c>
      <c r="N234" s="11" t="str">
        <f t="shared" si="566"/>
        <v>SFG-FRBNPK-ET-CVR-84X63X10</v>
      </c>
      <c r="O234" s="7"/>
      <c r="P234" s="7">
        <v>10</v>
      </c>
      <c r="Q234" s="7" t="b">
        <f>P234=AJ234</f>
        <v>1</v>
      </c>
      <c r="R234" s="7"/>
      <c r="S234" s="8" t="str">
        <f t="shared" si="567"/>
        <v>Restonic Hotel Motel ET Cover 84X63X10</v>
      </c>
      <c r="T234" s="8" t="str">
        <f>T233</f>
        <v>SFG-FRBNPK-ET-CVR-84X63X10</v>
      </c>
      <c r="U234" s="7" t="b">
        <f>T234=N234</f>
        <v>1</v>
      </c>
      <c r="V234" s="7" t="b">
        <f>S234=W234</f>
        <v>1</v>
      </c>
      <c r="W234" s="8" t="str">
        <f>W233</f>
        <v>Restonic Hotel Motel ET Cover 84X63X10</v>
      </c>
      <c r="X234" s="7" t="s">
        <v>34</v>
      </c>
      <c r="Y234" s="7" t="s">
        <v>35</v>
      </c>
      <c r="Z234" s="7" t="s">
        <v>36</v>
      </c>
      <c r="AA234" s="7" t="s">
        <v>37</v>
      </c>
      <c r="AB234" s="13">
        <v>1</v>
      </c>
      <c r="AC234" s="7" t="s">
        <v>38</v>
      </c>
      <c r="AD234" s="7" t="s">
        <v>39</v>
      </c>
      <c r="AE234" s="6">
        <v>50</v>
      </c>
      <c r="AF234" s="7" t="s">
        <v>40</v>
      </c>
      <c r="AG234" s="8" t="s">
        <v>744</v>
      </c>
      <c r="AH234" s="8" t="s">
        <v>745</v>
      </c>
      <c r="AI234" s="8" t="s">
        <v>43</v>
      </c>
      <c r="AJ234" s="17">
        <f>P234</f>
        <v>10</v>
      </c>
      <c r="AK234" s="7" t="s">
        <v>44</v>
      </c>
      <c r="AL234" s="7" t="s">
        <v>27</v>
      </c>
      <c r="AM234" s="50" t="s">
        <v>45</v>
      </c>
      <c r="AN234" s="54">
        <f>AJ234/5000</f>
        <v>2E-3</v>
      </c>
      <c r="AO234" s="55">
        <f>VLOOKUP(AG234,'RM-cost - feb-24'!B:P,15,0)</f>
        <v>58</v>
      </c>
      <c r="AP234" s="55">
        <f>AO234*AN234</f>
        <v>0.11600000000000001</v>
      </c>
      <c r="AQ234" s="62"/>
      <c r="AR234" s="63"/>
      <c r="AS234" s="21">
        <f>AS233</f>
        <v>192</v>
      </c>
      <c r="AT234" s="64"/>
      <c r="AU234" s="60"/>
      <c r="AV234" s="60"/>
      <c r="AW234" s="60"/>
      <c r="AX234" s="60"/>
      <c r="AY234" s="60"/>
      <c r="AZ234" s="61"/>
      <c r="BA234" s="61"/>
    </row>
    <row r="236" spans="1:53">
      <c r="A236" s="6">
        <v>1</v>
      </c>
      <c r="B236" s="19">
        <v>40</v>
      </c>
      <c r="C236" s="19" t="s">
        <v>31528</v>
      </c>
      <c r="D236" s="19" t="str">
        <f>MID(E236,9,2)</f>
        <v>PT</v>
      </c>
      <c r="E236" s="48" t="s">
        <v>31885</v>
      </c>
      <c r="F236" s="9" t="str">
        <f>LEFT(E236,MIN(FIND({0,1,2,3,4,5,6,7,8,9},E236&amp;"0123456789"))-1)</f>
        <v>RTHTMTBNPT</v>
      </c>
      <c r="G236" s="9" t="str">
        <f>SUBSTITUTE(E236,F236,"")</f>
        <v>84X69X10</v>
      </c>
      <c r="H236" s="9" t="str">
        <f>IFERROR(LEFT(G236,FIND("-",G236)-1),G236)</f>
        <v>84X69X10</v>
      </c>
      <c r="I236" s="10">
        <f>SEARCH("X",H236)</f>
        <v>3</v>
      </c>
      <c r="J236" s="10">
        <f>SEARCH("X",H236,I236+1)</f>
        <v>6</v>
      </c>
      <c r="K236" s="10" t="str">
        <f>LEFT(G236,SEARCH("x",G236)-1)</f>
        <v>84</v>
      </c>
      <c r="L236" s="10" t="str">
        <f>MID(H236,I236+1,J236-I236-1)</f>
        <v>69</v>
      </c>
      <c r="M236" s="10" t="str">
        <f>MID(H236,J236+1,20)</f>
        <v>10</v>
      </c>
      <c r="N236" s="11" t="str">
        <f>"SFG-FRBNPK-ET-CVR-"&amp;K236&amp;"X"&amp;L236&amp;"X"&amp;M236</f>
        <v>SFG-FRBNPK-ET-CVR-84X69X10</v>
      </c>
      <c r="O236" s="7"/>
      <c r="P236" s="12">
        <f>ROUND(((((K236+L236+K236+L236)+3)*0.0254)*5.3196),3)</f>
        <v>41.750999999999998</v>
      </c>
      <c r="Q236" s="7">
        <v>0</v>
      </c>
      <c r="R236" s="12">
        <f>P236+Q236</f>
        <v>41.750999999999998</v>
      </c>
      <c r="S236" s="8" t="str">
        <f>"Restonic Hotel Motel ET Cover "&amp;K236&amp;"X"&amp;L236&amp;"X"&amp;M236</f>
        <v>Restonic Hotel Motel ET Cover 84X69X10</v>
      </c>
      <c r="T236" s="8" t="str">
        <f>N236</f>
        <v>SFG-FRBNPK-ET-CVR-84X69X10</v>
      </c>
      <c r="U236" s="7" t="b">
        <f>T236=N236</f>
        <v>1</v>
      </c>
      <c r="V236" s="7" t="b">
        <f>S236=W236</f>
        <v>1</v>
      </c>
      <c r="W236" s="8" t="str">
        <f>S236</f>
        <v>Restonic Hotel Motel ET Cover 84X69X10</v>
      </c>
      <c r="X236" s="7" t="s">
        <v>34</v>
      </c>
      <c r="Y236" s="7" t="s">
        <v>35</v>
      </c>
      <c r="Z236" s="7" t="s">
        <v>36</v>
      </c>
      <c r="AA236" s="7" t="s">
        <v>37</v>
      </c>
      <c r="AB236" s="13">
        <v>1</v>
      </c>
      <c r="AC236" s="7" t="s">
        <v>38</v>
      </c>
      <c r="AD236" s="7" t="s">
        <v>39</v>
      </c>
      <c r="AE236" s="6">
        <v>10</v>
      </c>
      <c r="AF236" s="7" t="s">
        <v>40</v>
      </c>
      <c r="AG236" s="8" t="s">
        <v>41</v>
      </c>
      <c r="AH236" s="8" t="s">
        <v>42</v>
      </c>
      <c r="AI236" s="8" t="s">
        <v>43</v>
      </c>
      <c r="AJ236" s="13">
        <f>R236</f>
        <v>41.750999999999998</v>
      </c>
      <c r="AK236" s="7" t="s">
        <v>44</v>
      </c>
      <c r="AL236" s="7" t="s">
        <v>27</v>
      </c>
      <c r="AM236" s="50" t="s">
        <v>45</v>
      </c>
      <c r="AN236" s="54">
        <f>AJ236/10000</f>
        <v>4.1751000000000002E-3</v>
      </c>
      <c r="AO236" s="55">
        <f>VLOOKUP(AG236,'RM-cost - feb-24'!B:P,15,0)</f>
        <v>231.14230000000001</v>
      </c>
      <c r="AP236" s="55">
        <f>AO236*AN236</f>
        <v>0.96504221673000001</v>
      </c>
      <c r="AQ236" s="62">
        <f>SUM(AP236:AP240)</f>
        <v>198.37648195596</v>
      </c>
      <c r="AR236" s="62">
        <f>ROUND(AQ236,0)</f>
        <v>198</v>
      </c>
      <c r="AS236" s="21">
        <f>AR236</f>
        <v>198</v>
      </c>
      <c r="AT236" s="64">
        <f>+AS236+AY236</f>
        <v>222.50230199999999</v>
      </c>
      <c r="AU236" s="60">
        <f t="shared" ref="AU236" si="575">+SUM(((AS236*3%*18%)))</f>
        <v>1.0691999999999999</v>
      </c>
      <c r="AV236" s="60">
        <f t="shared" ref="AV236" si="576">+SUM(((AS236*14.33%*53%)))</f>
        <v>15.037902000000003</v>
      </c>
      <c r="AW236" s="60">
        <f t="shared" ref="AW236" si="577">+SUM(((AS236*5.92%*53%)))</f>
        <v>6.2124480000000002</v>
      </c>
      <c r="AX236" s="60">
        <f t="shared" ref="AX236" si="578">+SUM(((AS236*2.08%*53%)))</f>
        <v>2.1827519999999998</v>
      </c>
      <c r="AY236" s="60">
        <f>SUM(AU236:AX240)</f>
        <v>24.502302</v>
      </c>
      <c r="AZ236" s="61">
        <f>ROUNDUP(AT236,0)</f>
        <v>223</v>
      </c>
      <c r="BA236" s="61">
        <f>AZ236</f>
        <v>223</v>
      </c>
    </row>
    <row r="237" spans="1:53">
      <c r="A237" s="6">
        <v>2</v>
      </c>
      <c r="B237" s="19">
        <f t="shared" ref="B237:C237" si="579">B236</f>
        <v>40</v>
      </c>
      <c r="C237" s="19" t="str">
        <f t="shared" si="579"/>
        <v>ET-COVER</v>
      </c>
      <c r="D237" s="19" t="str">
        <f>MID(E237,9,2)</f>
        <v>PT</v>
      </c>
      <c r="E237" s="20" t="str">
        <f t="shared" ref="E237:M237" si="580">E236</f>
        <v>RTHTMTBNPT84X69X10</v>
      </c>
      <c r="F237" s="15" t="str">
        <f t="shared" si="580"/>
        <v>RTHTMTBNPT</v>
      </c>
      <c r="G237" s="15" t="str">
        <f t="shared" si="580"/>
        <v>84X69X10</v>
      </c>
      <c r="H237" s="15" t="str">
        <f t="shared" si="580"/>
        <v>84X69X10</v>
      </c>
      <c r="I237" s="16">
        <f t="shared" si="580"/>
        <v>3</v>
      </c>
      <c r="J237" s="16">
        <f t="shared" si="580"/>
        <v>6</v>
      </c>
      <c r="K237" s="16" t="str">
        <f t="shared" si="580"/>
        <v>84</v>
      </c>
      <c r="L237" s="16" t="str">
        <f t="shared" si="580"/>
        <v>69</v>
      </c>
      <c r="M237" s="16" t="str">
        <f t="shared" si="580"/>
        <v>10</v>
      </c>
      <c r="N237" s="11" t="str">
        <f t="shared" ref="N237:N240" si="581">"SFG-FRBNPK-ET-CVR-"&amp;K237&amp;"X"&amp;L237&amp;"X"&amp;M237</f>
        <v>SFG-FRBNPK-ET-CVR-84X69X10</v>
      </c>
      <c r="O237" s="12">
        <f>K237*L237/144</f>
        <v>40.25</v>
      </c>
      <c r="P237" s="12">
        <f>ROUNDUP((((K237*L237/144)*0.003)),3)</f>
        <v>0.121</v>
      </c>
      <c r="Q237" s="7"/>
      <c r="R237" s="7"/>
      <c r="S237" s="8" t="str">
        <f t="shared" ref="S237:S240" si="582">"Restonic Hotel Motel ET Cover "&amp;K237&amp;"X"&amp;L237&amp;"X"&amp;M237</f>
        <v>Restonic Hotel Motel ET Cover 84X69X10</v>
      </c>
      <c r="T237" s="8" t="str">
        <f>T236</f>
        <v>SFG-FRBNPK-ET-CVR-84X69X10</v>
      </c>
      <c r="U237" s="7" t="b">
        <f>T237=N237</f>
        <v>1</v>
      </c>
      <c r="V237" s="7" t="b">
        <f t="shared" ref="V237" si="583">S237=W237</f>
        <v>1</v>
      </c>
      <c r="W237" s="8" t="str">
        <f>W236</f>
        <v>Restonic Hotel Motel ET Cover 84X69X10</v>
      </c>
      <c r="X237" s="7" t="s">
        <v>34</v>
      </c>
      <c r="Y237" s="7" t="s">
        <v>35</v>
      </c>
      <c r="Z237" s="7" t="s">
        <v>36</v>
      </c>
      <c r="AA237" s="7" t="s">
        <v>37</v>
      </c>
      <c r="AB237" s="13">
        <v>1</v>
      </c>
      <c r="AC237" s="7" t="s">
        <v>38</v>
      </c>
      <c r="AD237" s="7" t="s">
        <v>39</v>
      </c>
      <c r="AE237" s="6">
        <v>20</v>
      </c>
      <c r="AF237" s="7" t="s">
        <v>40</v>
      </c>
      <c r="AG237" s="40" t="s">
        <v>650</v>
      </c>
      <c r="AH237" s="8" t="s">
        <v>31844</v>
      </c>
      <c r="AI237" s="40" t="s">
        <v>48</v>
      </c>
      <c r="AJ237" s="43">
        <v>7.6999999999999999E-2</v>
      </c>
      <c r="AK237" s="7" t="s">
        <v>44</v>
      </c>
      <c r="AL237" s="7" t="s">
        <v>27</v>
      </c>
      <c r="AM237" s="50" t="s">
        <v>45</v>
      </c>
      <c r="AN237" s="56">
        <f>AJ237</f>
        <v>7.6999999999999999E-2</v>
      </c>
      <c r="AO237" s="55">
        <f>VLOOKUP(AG237,'RM-cost - feb-24'!B:P,15,0)</f>
        <v>113.786</v>
      </c>
      <c r="AP237" s="55">
        <f>AO237*AN237</f>
        <v>8.7615219999999994</v>
      </c>
      <c r="AQ237" s="62"/>
      <c r="AR237" s="63"/>
      <c r="AS237" s="21">
        <f>AS236</f>
        <v>198</v>
      </c>
      <c r="AT237" s="64"/>
      <c r="AU237" s="60"/>
      <c r="AV237" s="60"/>
      <c r="AW237" s="60"/>
      <c r="AX237" s="60"/>
      <c r="AY237" s="60"/>
      <c r="AZ237" s="61"/>
      <c r="BA237" s="61"/>
    </row>
    <row r="238" spans="1:53">
      <c r="A238" s="6">
        <v>3</v>
      </c>
      <c r="B238" s="19">
        <f t="shared" ref="B238:C238" si="584">B237</f>
        <v>40</v>
      </c>
      <c r="C238" s="19" t="str">
        <f t="shared" si="584"/>
        <v>ET-COVER</v>
      </c>
      <c r="D238" s="19" t="str">
        <f>MID(E238,9,2)</f>
        <v>PT</v>
      </c>
      <c r="E238" s="20" t="str">
        <f t="shared" ref="E238:M238" si="585">E237</f>
        <v>RTHTMTBNPT84X69X10</v>
      </c>
      <c r="F238" s="15" t="str">
        <f t="shared" si="585"/>
        <v>RTHTMTBNPT</v>
      </c>
      <c r="G238" s="15" t="str">
        <f t="shared" si="585"/>
        <v>84X69X10</v>
      </c>
      <c r="H238" s="15" t="str">
        <f t="shared" si="585"/>
        <v>84X69X10</v>
      </c>
      <c r="I238" s="16">
        <f t="shared" si="585"/>
        <v>3</v>
      </c>
      <c r="J238" s="16">
        <f t="shared" si="585"/>
        <v>6</v>
      </c>
      <c r="K238" s="16" t="str">
        <f t="shared" si="585"/>
        <v>84</v>
      </c>
      <c r="L238" s="16" t="str">
        <f t="shared" si="585"/>
        <v>69</v>
      </c>
      <c r="M238" s="16" t="str">
        <f t="shared" si="585"/>
        <v>10</v>
      </c>
      <c r="N238" s="11" t="str">
        <f t="shared" si="581"/>
        <v>SFG-FRBNPK-ET-CVR-84X69X10</v>
      </c>
      <c r="O238" s="7"/>
      <c r="P238" s="12">
        <f>ROUNDUP((((K238*L238/144)*0.00692)),3)</f>
        <v>0.27900000000000003</v>
      </c>
      <c r="Q238" s="7" t="b">
        <f>P238=AJ238</f>
        <v>0</v>
      </c>
      <c r="R238" s="7"/>
      <c r="S238" s="8" t="str">
        <f t="shared" si="582"/>
        <v>Restonic Hotel Motel ET Cover 84X69X10</v>
      </c>
      <c r="T238" s="8" t="str">
        <f>T237</f>
        <v>SFG-FRBNPK-ET-CVR-84X69X10</v>
      </c>
      <c r="U238" s="7" t="b">
        <f>T238=N238</f>
        <v>1</v>
      </c>
      <c r="V238" s="7" t="b">
        <f>S238=W238</f>
        <v>1</v>
      </c>
      <c r="W238" s="8" t="str">
        <f>W237</f>
        <v>Restonic Hotel Motel ET Cover 84X69X10</v>
      </c>
      <c r="X238" s="7" t="s">
        <v>34</v>
      </c>
      <c r="Y238" s="7" t="s">
        <v>35</v>
      </c>
      <c r="Z238" s="7" t="s">
        <v>36</v>
      </c>
      <c r="AA238" s="7" t="s">
        <v>37</v>
      </c>
      <c r="AB238" s="13">
        <v>1</v>
      </c>
      <c r="AC238" s="7" t="s">
        <v>38</v>
      </c>
      <c r="AD238" s="7" t="s">
        <v>39</v>
      </c>
      <c r="AE238" s="6">
        <v>30</v>
      </c>
      <c r="AF238" s="7" t="s">
        <v>40</v>
      </c>
      <c r="AG238" s="40" t="s">
        <v>287</v>
      </c>
      <c r="AH238" s="8" t="s">
        <v>31886</v>
      </c>
      <c r="AI238" s="40" t="s">
        <v>48</v>
      </c>
      <c r="AJ238" s="36">
        <v>0.30399999999999999</v>
      </c>
      <c r="AK238" s="7" t="s">
        <v>44</v>
      </c>
      <c r="AL238" s="7" t="s">
        <v>27</v>
      </c>
      <c r="AM238" s="50" t="s">
        <v>45</v>
      </c>
      <c r="AN238" s="56">
        <f>AJ238</f>
        <v>0.30399999999999999</v>
      </c>
      <c r="AO238" s="55">
        <f>VLOOKUP(AG238,'RM-cost - feb-24'!B:P,15,0)</f>
        <v>113.9845</v>
      </c>
      <c r="AP238" s="55">
        <f>AO238*AN238</f>
        <v>34.651288000000001</v>
      </c>
      <c r="AQ238" s="62"/>
      <c r="AR238" s="63"/>
      <c r="AS238" s="21">
        <f>AS237</f>
        <v>198</v>
      </c>
      <c r="AT238" s="64"/>
      <c r="AU238" s="60"/>
      <c r="AV238" s="60"/>
      <c r="AW238" s="60"/>
      <c r="AX238" s="60"/>
      <c r="AY238" s="60"/>
      <c r="AZ238" s="61"/>
      <c r="BA238" s="61"/>
    </row>
    <row r="239" spans="1:53">
      <c r="A239" s="6">
        <v>4</v>
      </c>
      <c r="B239" s="19">
        <f t="shared" ref="B239:C239" si="586">B238</f>
        <v>40</v>
      </c>
      <c r="C239" s="19" t="str">
        <f t="shared" si="586"/>
        <v>ET-COVER</v>
      </c>
      <c r="D239" s="19" t="str">
        <f>MID(E239,9,2)</f>
        <v>PT</v>
      </c>
      <c r="E239" s="20" t="str">
        <f t="shared" ref="E239:M239" si="587">E238</f>
        <v>RTHTMTBNPT84X69X10</v>
      </c>
      <c r="F239" s="15" t="str">
        <f t="shared" si="587"/>
        <v>RTHTMTBNPT</v>
      </c>
      <c r="G239" s="15" t="str">
        <f t="shared" si="587"/>
        <v>84X69X10</v>
      </c>
      <c r="H239" s="15" t="str">
        <f t="shared" si="587"/>
        <v>84X69X10</v>
      </c>
      <c r="I239" s="16">
        <f t="shared" si="587"/>
        <v>3</v>
      </c>
      <c r="J239" s="16">
        <f t="shared" si="587"/>
        <v>6</v>
      </c>
      <c r="K239" s="16" t="str">
        <f t="shared" si="587"/>
        <v>84</v>
      </c>
      <c r="L239" s="16" t="str">
        <f t="shared" si="587"/>
        <v>69</v>
      </c>
      <c r="M239" s="16" t="str">
        <f t="shared" si="587"/>
        <v>10</v>
      </c>
      <c r="N239" s="11" t="str">
        <f t="shared" si="581"/>
        <v>SFG-FRBNPK-ET-CVR-84X69X10</v>
      </c>
      <c r="O239" s="7"/>
      <c r="P239" s="7">
        <f>ROUND(((((K239+L239+K239+L239)+3))*0.0254),3)</f>
        <v>7.8490000000000002</v>
      </c>
      <c r="Q239" s="7" t="b">
        <f>P239=AJ239</f>
        <v>1</v>
      </c>
      <c r="R239" s="7"/>
      <c r="S239" s="8" t="str">
        <f t="shared" si="582"/>
        <v>Restonic Hotel Motel ET Cover 84X69X10</v>
      </c>
      <c r="T239" s="8" t="str">
        <f>T238</f>
        <v>SFG-FRBNPK-ET-CVR-84X69X10</v>
      </c>
      <c r="U239" s="7" t="b">
        <f>T239=N239</f>
        <v>1</v>
      </c>
      <c r="V239" s="7" t="b">
        <f>S239=W239</f>
        <v>1</v>
      </c>
      <c r="W239" s="8" t="str">
        <f>W238</f>
        <v>Restonic Hotel Motel ET Cover 84X69X10</v>
      </c>
      <c r="X239" s="7" t="s">
        <v>34</v>
      </c>
      <c r="Y239" s="7" t="s">
        <v>35</v>
      </c>
      <c r="Z239" s="7" t="s">
        <v>36</v>
      </c>
      <c r="AA239" s="7" t="s">
        <v>37</v>
      </c>
      <c r="AB239" s="13">
        <v>1</v>
      </c>
      <c r="AC239" s="7" t="s">
        <v>38</v>
      </c>
      <c r="AD239" s="7" t="s">
        <v>39</v>
      </c>
      <c r="AE239" s="6">
        <v>40</v>
      </c>
      <c r="AF239" s="7" t="s">
        <v>40</v>
      </c>
      <c r="AG239" s="8" t="s">
        <v>18728</v>
      </c>
      <c r="AH239" s="8" t="s">
        <v>31845</v>
      </c>
      <c r="AI239" s="8" t="s">
        <v>43</v>
      </c>
      <c r="AJ239" s="17">
        <f>P239</f>
        <v>7.8490000000000002</v>
      </c>
      <c r="AK239" s="7" t="s">
        <v>39</v>
      </c>
      <c r="AL239" s="7" t="s">
        <v>27</v>
      </c>
      <c r="AM239" s="50" t="s">
        <v>45</v>
      </c>
      <c r="AN239" s="56">
        <f>AJ239</f>
        <v>7.8490000000000002</v>
      </c>
      <c r="AO239" s="55">
        <f>VLOOKUP(AG239,'SFG-rate rm - feb-24'!A:B,2,0)</f>
        <v>19.605380269999998</v>
      </c>
      <c r="AP239" s="55">
        <f>AO239*AN239</f>
        <v>153.88262973923</v>
      </c>
      <c r="AQ239" s="62"/>
      <c r="AR239" s="63"/>
      <c r="AS239" s="21">
        <f>AS238</f>
        <v>198</v>
      </c>
      <c r="AT239" s="64"/>
      <c r="AU239" s="60"/>
      <c r="AV239" s="60"/>
      <c r="AW239" s="60"/>
      <c r="AX239" s="60"/>
      <c r="AY239" s="60"/>
      <c r="AZ239" s="61"/>
      <c r="BA239" s="61"/>
    </row>
    <row r="240" spans="1:53">
      <c r="A240" s="6">
        <v>5</v>
      </c>
      <c r="B240" s="19">
        <f t="shared" ref="B240:C240" si="588">B239</f>
        <v>40</v>
      </c>
      <c r="C240" s="19" t="str">
        <f t="shared" si="588"/>
        <v>ET-COVER</v>
      </c>
      <c r="D240" s="19" t="str">
        <f>MID(E240,9,2)</f>
        <v>PT</v>
      </c>
      <c r="E240" s="20" t="str">
        <f t="shared" ref="E240:M240" si="589">E239</f>
        <v>RTHTMTBNPT84X69X10</v>
      </c>
      <c r="F240" s="15" t="str">
        <f t="shared" si="589"/>
        <v>RTHTMTBNPT</v>
      </c>
      <c r="G240" s="15" t="str">
        <f t="shared" si="589"/>
        <v>84X69X10</v>
      </c>
      <c r="H240" s="15" t="str">
        <f t="shared" si="589"/>
        <v>84X69X10</v>
      </c>
      <c r="I240" s="16">
        <f t="shared" si="589"/>
        <v>3</v>
      </c>
      <c r="J240" s="16">
        <f t="shared" si="589"/>
        <v>6</v>
      </c>
      <c r="K240" s="16" t="str">
        <f t="shared" si="589"/>
        <v>84</v>
      </c>
      <c r="L240" s="16" t="str">
        <f t="shared" si="589"/>
        <v>69</v>
      </c>
      <c r="M240" s="16" t="str">
        <f t="shared" si="589"/>
        <v>10</v>
      </c>
      <c r="N240" s="11" t="str">
        <f t="shared" si="581"/>
        <v>SFG-FRBNPK-ET-CVR-84X69X10</v>
      </c>
      <c r="O240" s="7"/>
      <c r="P240" s="7">
        <v>10</v>
      </c>
      <c r="Q240" s="7" t="b">
        <f>P240=AJ240</f>
        <v>1</v>
      </c>
      <c r="R240" s="7"/>
      <c r="S240" s="8" t="str">
        <f t="shared" si="582"/>
        <v>Restonic Hotel Motel ET Cover 84X69X10</v>
      </c>
      <c r="T240" s="8" t="str">
        <f>T239</f>
        <v>SFG-FRBNPK-ET-CVR-84X69X10</v>
      </c>
      <c r="U240" s="7" t="b">
        <f>T240=N240</f>
        <v>1</v>
      </c>
      <c r="V240" s="7" t="b">
        <f>S240=W240</f>
        <v>1</v>
      </c>
      <c r="W240" s="8" t="str">
        <f>W239</f>
        <v>Restonic Hotel Motel ET Cover 84X69X10</v>
      </c>
      <c r="X240" s="7" t="s">
        <v>34</v>
      </c>
      <c r="Y240" s="7" t="s">
        <v>35</v>
      </c>
      <c r="Z240" s="7" t="s">
        <v>36</v>
      </c>
      <c r="AA240" s="7" t="s">
        <v>37</v>
      </c>
      <c r="AB240" s="13">
        <v>1</v>
      </c>
      <c r="AC240" s="7" t="s">
        <v>38</v>
      </c>
      <c r="AD240" s="7" t="s">
        <v>39</v>
      </c>
      <c r="AE240" s="6">
        <v>50</v>
      </c>
      <c r="AF240" s="7" t="s">
        <v>40</v>
      </c>
      <c r="AG240" s="8" t="s">
        <v>744</v>
      </c>
      <c r="AH240" s="8" t="s">
        <v>745</v>
      </c>
      <c r="AI240" s="8" t="s">
        <v>43</v>
      </c>
      <c r="AJ240" s="17">
        <f>P240</f>
        <v>10</v>
      </c>
      <c r="AK240" s="7" t="s">
        <v>44</v>
      </c>
      <c r="AL240" s="7" t="s">
        <v>27</v>
      </c>
      <c r="AM240" s="50" t="s">
        <v>45</v>
      </c>
      <c r="AN240" s="54">
        <f>AJ240/5000</f>
        <v>2E-3</v>
      </c>
      <c r="AO240" s="55">
        <f>VLOOKUP(AG240,'RM-cost - feb-24'!B:P,15,0)</f>
        <v>58</v>
      </c>
      <c r="AP240" s="55">
        <f>AO240*AN240</f>
        <v>0.11600000000000001</v>
      </c>
      <c r="AQ240" s="62"/>
      <c r="AR240" s="63"/>
      <c r="AS240" s="21">
        <f>AS239</f>
        <v>198</v>
      </c>
      <c r="AT240" s="64"/>
      <c r="AU240" s="60"/>
      <c r="AV240" s="60"/>
      <c r="AW240" s="60"/>
      <c r="AX240" s="60"/>
      <c r="AY240" s="60"/>
      <c r="AZ240" s="61"/>
      <c r="BA240" s="61"/>
    </row>
  </sheetData>
  <mergeCells count="400">
    <mergeCell ref="BA2:BA6"/>
    <mergeCell ref="AZ2:AZ6"/>
    <mergeCell ref="AY2:AY6"/>
    <mergeCell ref="AX2:AX6"/>
    <mergeCell ref="AW2:AW6"/>
    <mergeCell ref="AQ2:AQ6"/>
    <mergeCell ref="AR2:AR6"/>
    <mergeCell ref="AV2:AV6"/>
    <mergeCell ref="AU2:AU6"/>
    <mergeCell ref="AT2:AT6"/>
    <mergeCell ref="AW8:AW12"/>
    <mergeCell ref="AX8:AX12"/>
    <mergeCell ref="AY8:AY12"/>
    <mergeCell ref="AZ8:AZ12"/>
    <mergeCell ref="BA8:BA12"/>
    <mergeCell ref="AQ8:AQ12"/>
    <mergeCell ref="AR8:AR12"/>
    <mergeCell ref="AT8:AT12"/>
    <mergeCell ref="AU8:AU12"/>
    <mergeCell ref="AV8:AV12"/>
    <mergeCell ref="AW14:AW18"/>
    <mergeCell ref="AX14:AX18"/>
    <mergeCell ref="AY14:AY18"/>
    <mergeCell ref="AZ14:AZ18"/>
    <mergeCell ref="BA14:BA18"/>
    <mergeCell ref="AQ14:AQ18"/>
    <mergeCell ref="AR14:AR18"/>
    <mergeCell ref="AT14:AT18"/>
    <mergeCell ref="AU14:AU18"/>
    <mergeCell ref="AV14:AV18"/>
    <mergeCell ref="AW20:AW24"/>
    <mergeCell ref="AX20:AX24"/>
    <mergeCell ref="AY20:AY24"/>
    <mergeCell ref="AZ20:AZ24"/>
    <mergeCell ref="BA20:BA24"/>
    <mergeCell ref="AQ20:AQ24"/>
    <mergeCell ref="AR20:AR24"/>
    <mergeCell ref="AT20:AT24"/>
    <mergeCell ref="AU20:AU24"/>
    <mergeCell ref="AV20:AV24"/>
    <mergeCell ref="AW26:AW30"/>
    <mergeCell ref="AX26:AX30"/>
    <mergeCell ref="AY26:AY30"/>
    <mergeCell ref="AZ26:AZ30"/>
    <mergeCell ref="BA26:BA30"/>
    <mergeCell ref="AQ26:AQ30"/>
    <mergeCell ref="AR26:AR30"/>
    <mergeCell ref="AT26:AT30"/>
    <mergeCell ref="AU26:AU30"/>
    <mergeCell ref="AV26:AV30"/>
    <mergeCell ref="AW32:AW36"/>
    <mergeCell ref="AX32:AX36"/>
    <mergeCell ref="AY32:AY36"/>
    <mergeCell ref="AZ32:AZ36"/>
    <mergeCell ref="BA32:BA36"/>
    <mergeCell ref="AQ32:AQ36"/>
    <mergeCell ref="AR32:AR36"/>
    <mergeCell ref="AT32:AT36"/>
    <mergeCell ref="AU32:AU36"/>
    <mergeCell ref="AV32:AV36"/>
    <mergeCell ref="AW38:AW42"/>
    <mergeCell ref="AX38:AX42"/>
    <mergeCell ref="AY38:AY42"/>
    <mergeCell ref="AZ38:AZ42"/>
    <mergeCell ref="BA38:BA42"/>
    <mergeCell ref="AQ38:AQ42"/>
    <mergeCell ref="AR38:AR42"/>
    <mergeCell ref="AT38:AT42"/>
    <mergeCell ref="AU38:AU42"/>
    <mergeCell ref="AV38:AV42"/>
    <mergeCell ref="AW44:AW48"/>
    <mergeCell ref="AX44:AX48"/>
    <mergeCell ref="AY44:AY48"/>
    <mergeCell ref="AZ44:AZ48"/>
    <mergeCell ref="BA44:BA48"/>
    <mergeCell ref="AQ44:AQ48"/>
    <mergeCell ref="AR44:AR48"/>
    <mergeCell ref="AT44:AT48"/>
    <mergeCell ref="AU44:AU48"/>
    <mergeCell ref="AV44:AV48"/>
    <mergeCell ref="AW50:AW54"/>
    <mergeCell ref="AX50:AX54"/>
    <mergeCell ref="AY50:AY54"/>
    <mergeCell ref="AZ50:AZ54"/>
    <mergeCell ref="BA50:BA54"/>
    <mergeCell ref="AQ50:AQ54"/>
    <mergeCell ref="AR50:AR54"/>
    <mergeCell ref="AT50:AT54"/>
    <mergeCell ref="AU50:AU54"/>
    <mergeCell ref="AV50:AV54"/>
    <mergeCell ref="AW56:AW60"/>
    <mergeCell ref="AX56:AX60"/>
    <mergeCell ref="AY56:AY60"/>
    <mergeCell ref="AZ56:AZ60"/>
    <mergeCell ref="BA56:BA60"/>
    <mergeCell ref="AQ56:AQ60"/>
    <mergeCell ref="AR56:AR60"/>
    <mergeCell ref="AT56:AT60"/>
    <mergeCell ref="AU56:AU60"/>
    <mergeCell ref="AV56:AV60"/>
    <mergeCell ref="AW62:AW66"/>
    <mergeCell ref="AX62:AX66"/>
    <mergeCell ref="AY62:AY66"/>
    <mergeCell ref="AZ62:AZ66"/>
    <mergeCell ref="BA62:BA66"/>
    <mergeCell ref="AQ62:AQ66"/>
    <mergeCell ref="AR62:AR66"/>
    <mergeCell ref="AT62:AT66"/>
    <mergeCell ref="AU62:AU66"/>
    <mergeCell ref="AV62:AV66"/>
    <mergeCell ref="AW68:AW72"/>
    <mergeCell ref="AX68:AX72"/>
    <mergeCell ref="AY68:AY72"/>
    <mergeCell ref="AZ68:AZ72"/>
    <mergeCell ref="BA68:BA72"/>
    <mergeCell ref="AQ68:AQ72"/>
    <mergeCell ref="AR68:AR72"/>
    <mergeCell ref="AT68:AT72"/>
    <mergeCell ref="AU68:AU72"/>
    <mergeCell ref="AV68:AV72"/>
    <mergeCell ref="AW74:AW78"/>
    <mergeCell ref="AX74:AX78"/>
    <mergeCell ref="AY74:AY78"/>
    <mergeCell ref="AZ74:AZ78"/>
    <mergeCell ref="BA74:BA78"/>
    <mergeCell ref="AQ74:AQ78"/>
    <mergeCell ref="AR74:AR78"/>
    <mergeCell ref="AT74:AT78"/>
    <mergeCell ref="AU74:AU78"/>
    <mergeCell ref="AV74:AV78"/>
    <mergeCell ref="AW80:AW84"/>
    <mergeCell ref="AX80:AX84"/>
    <mergeCell ref="AY80:AY84"/>
    <mergeCell ref="AZ80:AZ84"/>
    <mergeCell ref="BA80:BA84"/>
    <mergeCell ref="AQ80:AQ84"/>
    <mergeCell ref="AR80:AR84"/>
    <mergeCell ref="AT80:AT84"/>
    <mergeCell ref="AU80:AU84"/>
    <mergeCell ref="AV80:AV84"/>
    <mergeCell ref="AW86:AW90"/>
    <mergeCell ref="AX86:AX90"/>
    <mergeCell ref="AY86:AY90"/>
    <mergeCell ref="AZ86:AZ90"/>
    <mergeCell ref="BA86:BA90"/>
    <mergeCell ref="AQ86:AQ90"/>
    <mergeCell ref="AR86:AR90"/>
    <mergeCell ref="AT86:AT90"/>
    <mergeCell ref="AU86:AU90"/>
    <mergeCell ref="AV86:AV90"/>
    <mergeCell ref="AW92:AW96"/>
    <mergeCell ref="AX92:AX96"/>
    <mergeCell ref="AY92:AY96"/>
    <mergeCell ref="AZ92:AZ96"/>
    <mergeCell ref="BA92:BA96"/>
    <mergeCell ref="AQ92:AQ96"/>
    <mergeCell ref="AR92:AR96"/>
    <mergeCell ref="AT92:AT96"/>
    <mergeCell ref="AU92:AU96"/>
    <mergeCell ref="AV92:AV96"/>
    <mergeCell ref="AW98:AW102"/>
    <mergeCell ref="AX98:AX102"/>
    <mergeCell ref="AY98:AY102"/>
    <mergeCell ref="AZ98:AZ102"/>
    <mergeCell ref="BA98:BA102"/>
    <mergeCell ref="AQ98:AQ102"/>
    <mergeCell ref="AR98:AR102"/>
    <mergeCell ref="AT98:AT102"/>
    <mergeCell ref="AU98:AU102"/>
    <mergeCell ref="AV98:AV102"/>
    <mergeCell ref="AW104:AW108"/>
    <mergeCell ref="AX104:AX108"/>
    <mergeCell ref="AY104:AY108"/>
    <mergeCell ref="AZ104:AZ108"/>
    <mergeCell ref="BA104:BA108"/>
    <mergeCell ref="AQ104:AQ108"/>
    <mergeCell ref="AR104:AR108"/>
    <mergeCell ref="AT104:AT108"/>
    <mergeCell ref="AU104:AU108"/>
    <mergeCell ref="AV104:AV108"/>
    <mergeCell ref="AW110:AW114"/>
    <mergeCell ref="AX110:AX114"/>
    <mergeCell ref="AY110:AY114"/>
    <mergeCell ref="AZ110:AZ114"/>
    <mergeCell ref="BA110:BA114"/>
    <mergeCell ref="AQ110:AQ114"/>
    <mergeCell ref="AR110:AR114"/>
    <mergeCell ref="AT110:AT114"/>
    <mergeCell ref="AU110:AU114"/>
    <mergeCell ref="AV110:AV114"/>
    <mergeCell ref="AW116:AW120"/>
    <mergeCell ref="AX116:AX120"/>
    <mergeCell ref="AY116:AY120"/>
    <mergeCell ref="AZ116:AZ120"/>
    <mergeCell ref="BA116:BA120"/>
    <mergeCell ref="AQ116:AQ120"/>
    <mergeCell ref="AR116:AR120"/>
    <mergeCell ref="AT116:AT120"/>
    <mergeCell ref="AU116:AU120"/>
    <mergeCell ref="AV116:AV120"/>
    <mergeCell ref="AW122:AW126"/>
    <mergeCell ref="AX122:AX126"/>
    <mergeCell ref="AY122:AY126"/>
    <mergeCell ref="AZ122:AZ126"/>
    <mergeCell ref="BA122:BA126"/>
    <mergeCell ref="AQ122:AQ126"/>
    <mergeCell ref="AR122:AR126"/>
    <mergeCell ref="AT122:AT126"/>
    <mergeCell ref="AU122:AU126"/>
    <mergeCell ref="AV122:AV126"/>
    <mergeCell ref="AW128:AW132"/>
    <mergeCell ref="AX128:AX132"/>
    <mergeCell ref="AY128:AY132"/>
    <mergeCell ref="AZ128:AZ132"/>
    <mergeCell ref="BA128:BA132"/>
    <mergeCell ref="AQ128:AQ132"/>
    <mergeCell ref="AR128:AR132"/>
    <mergeCell ref="AT128:AT132"/>
    <mergeCell ref="AU128:AU132"/>
    <mergeCell ref="AV128:AV132"/>
    <mergeCell ref="AW134:AW138"/>
    <mergeCell ref="AX134:AX138"/>
    <mergeCell ref="AY134:AY138"/>
    <mergeCell ref="AZ134:AZ138"/>
    <mergeCell ref="BA134:BA138"/>
    <mergeCell ref="AQ134:AQ138"/>
    <mergeCell ref="AR134:AR138"/>
    <mergeCell ref="AT134:AT138"/>
    <mergeCell ref="AU134:AU138"/>
    <mergeCell ref="AV134:AV138"/>
    <mergeCell ref="AW140:AW144"/>
    <mergeCell ref="AX140:AX144"/>
    <mergeCell ref="AY140:AY144"/>
    <mergeCell ref="AZ140:AZ144"/>
    <mergeCell ref="BA140:BA144"/>
    <mergeCell ref="AQ140:AQ144"/>
    <mergeCell ref="AR140:AR144"/>
    <mergeCell ref="AT140:AT144"/>
    <mergeCell ref="AU140:AU144"/>
    <mergeCell ref="AV140:AV144"/>
    <mergeCell ref="AW146:AW150"/>
    <mergeCell ref="AX146:AX150"/>
    <mergeCell ref="AY146:AY150"/>
    <mergeCell ref="AZ146:AZ150"/>
    <mergeCell ref="BA146:BA150"/>
    <mergeCell ref="AQ146:AQ150"/>
    <mergeCell ref="AR146:AR150"/>
    <mergeCell ref="AT146:AT150"/>
    <mergeCell ref="AU146:AU150"/>
    <mergeCell ref="AV146:AV150"/>
    <mergeCell ref="AW152:AW156"/>
    <mergeCell ref="AX152:AX156"/>
    <mergeCell ref="AY152:AY156"/>
    <mergeCell ref="AZ152:AZ156"/>
    <mergeCell ref="BA152:BA156"/>
    <mergeCell ref="AQ152:AQ156"/>
    <mergeCell ref="AR152:AR156"/>
    <mergeCell ref="AT152:AT156"/>
    <mergeCell ref="AU152:AU156"/>
    <mergeCell ref="AV152:AV156"/>
    <mergeCell ref="AW158:AW162"/>
    <mergeCell ref="AX158:AX162"/>
    <mergeCell ref="AY158:AY162"/>
    <mergeCell ref="AZ158:AZ162"/>
    <mergeCell ref="BA158:BA162"/>
    <mergeCell ref="AQ158:AQ162"/>
    <mergeCell ref="AR158:AR162"/>
    <mergeCell ref="AT158:AT162"/>
    <mergeCell ref="AU158:AU162"/>
    <mergeCell ref="AV158:AV162"/>
    <mergeCell ref="AW164:AW168"/>
    <mergeCell ref="AX164:AX168"/>
    <mergeCell ref="AY164:AY168"/>
    <mergeCell ref="AZ164:AZ168"/>
    <mergeCell ref="BA164:BA168"/>
    <mergeCell ref="AQ164:AQ168"/>
    <mergeCell ref="AR164:AR168"/>
    <mergeCell ref="AT164:AT168"/>
    <mergeCell ref="AU164:AU168"/>
    <mergeCell ref="AV164:AV168"/>
    <mergeCell ref="AW170:AW174"/>
    <mergeCell ref="AX170:AX174"/>
    <mergeCell ref="AY170:AY174"/>
    <mergeCell ref="AZ170:AZ174"/>
    <mergeCell ref="BA170:BA174"/>
    <mergeCell ref="AQ170:AQ174"/>
    <mergeCell ref="AR170:AR174"/>
    <mergeCell ref="AT170:AT174"/>
    <mergeCell ref="AU170:AU174"/>
    <mergeCell ref="AV170:AV174"/>
    <mergeCell ref="AW176:AW180"/>
    <mergeCell ref="AX176:AX180"/>
    <mergeCell ref="AY176:AY180"/>
    <mergeCell ref="AZ176:AZ180"/>
    <mergeCell ref="BA176:BA180"/>
    <mergeCell ref="AQ176:AQ180"/>
    <mergeCell ref="AR176:AR180"/>
    <mergeCell ref="AT176:AT180"/>
    <mergeCell ref="AU176:AU180"/>
    <mergeCell ref="AV176:AV180"/>
    <mergeCell ref="AW182:AW186"/>
    <mergeCell ref="AX182:AX186"/>
    <mergeCell ref="AY182:AY186"/>
    <mergeCell ref="AZ182:AZ186"/>
    <mergeCell ref="BA182:BA186"/>
    <mergeCell ref="AQ182:AQ186"/>
    <mergeCell ref="AR182:AR186"/>
    <mergeCell ref="AT182:AT186"/>
    <mergeCell ref="AU182:AU186"/>
    <mergeCell ref="AV182:AV186"/>
    <mergeCell ref="AW188:AW192"/>
    <mergeCell ref="AX188:AX192"/>
    <mergeCell ref="AY188:AY192"/>
    <mergeCell ref="AZ188:AZ192"/>
    <mergeCell ref="BA188:BA192"/>
    <mergeCell ref="AQ188:AQ192"/>
    <mergeCell ref="AR188:AR192"/>
    <mergeCell ref="AT188:AT192"/>
    <mergeCell ref="AU188:AU192"/>
    <mergeCell ref="AV188:AV192"/>
    <mergeCell ref="AW194:AW198"/>
    <mergeCell ref="AX194:AX198"/>
    <mergeCell ref="AY194:AY198"/>
    <mergeCell ref="AZ194:AZ198"/>
    <mergeCell ref="BA194:BA198"/>
    <mergeCell ref="AQ194:AQ198"/>
    <mergeCell ref="AR194:AR198"/>
    <mergeCell ref="AT194:AT198"/>
    <mergeCell ref="AU194:AU198"/>
    <mergeCell ref="AV194:AV198"/>
    <mergeCell ref="AW200:AW204"/>
    <mergeCell ref="AX200:AX204"/>
    <mergeCell ref="AY200:AY204"/>
    <mergeCell ref="AZ200:AZ204"/>
    <mergeCell ref="BA200:BA204"/>
    <mergeCell ref="AQ200:AQ204"/>
    <mergeCell ref="AR200:AR204"/>
    <mergeCell ref="AT200:AT204"/>
    <mergeCell ref="AU200:AU204"/>
    <mergeCell ref="AV200:AV204"/>
    <mergeCell ref="AW206:AW210"/>
    <mergeCell ref="AX206:AX210"/>
    <mergeCell ref="AY206:AY210"/>
    <mergeCell ref="AZ206:AZ210"/>
    <mergeCell ref="BA206:BA210"/>
    <mergeCell ref="AQ206:AQ210"/>
    <mergeCell ref="AR206:AR210"/>
    <mergeCell ref="AT206:AT210"/>
    <mergeCell ref="AU206:AU210"/>
    <mergeCell ref="AV206:AV210"/>
    <mergeCell ref="AW212:AW216"/>
    <mergeCell ref="AX212:AX216"/>
    <mergeCell ref="AY212:AY216"/>
    <mergeCell ref="AZ212:AZ216"/>
    <mergeCell ref="BA212:BA216"/>
    <mergeCell ref="AQ212:AQ216"/>
    <mergeCell ref="AR212:AR216"/>
    <mergeCell ref="AT212:AT216"/>
    <mergeCell ref="AU212:AU216"/>
    <mergeCell ref="AV212:AV216"/>
    <mergeCell ref="AW218:AW222"/>
    <mergeCell ref="AX218:AX222"/>
    <mergeCell ref="AY218:AY222"/>
    <mergeCell ref="AZ218:AZ222"/>
    <mergeCell ref="BA218:BA222"/>
    <mergeCell ref="AQ218:AQ222"/>
    <mergeCell ref="AR218:AR222"/>
    <mergeCell ref="AT218:AT222"/>
    <mergeCell ref="AU218:AU222"/>
    <mergeCell ref="AV218:AV222"/>
    <mergeCell ref="AW224:AW228"/>
    <mergeCell ref="AX224:AX228"/>
    <mergeCell ref="AY224:AY228"/>
    <mergeCell ref="AZ224:AZ228"/>
    <mergeCell ref="BA224:BA228"/>
    <mergeCell ref="AQ224:AQ228"/>
    <mergeCell ref="AR224:AR228"/>
    <mergeCell ref="AT224:AT228"/>
    <mergeCell ref="AU224:AU228"/>
    <mergeCell ref="AV224:AV228"/>
    <mergeCell ref="AW230:AW234"/>
    <mergeCell ref="AX230:AX234"/>
    <mergeCell ref="AY230:AY234"/>
    <mergeCell ref="AZ230:AZ234"/>
    <mergeCell ref="BA230:BA234"/>
    <mergeCell ref="AQ230:AQ234"/>
    <mergeCell ref="AR230:AR234"/>
    <mergeCell ref="AT230:AT234"/>
    <mergeCell ref="AU230:AU234"/>
    <mergeCell ref="AV230:AV234"/>
    <mergeCell ref="AW236:AW240"/>
    <mergeCell ref="AX236:AX240"/>
    <mergeCell ref="AY236:AY240"/>
    <mergeCell ref="AZ236:AZ240"/>
    <mergeCell ref="BA236:BA240"/>
    <mergeCell ref="AQ236:AQ240"/>
    <mergeCell ref="AR236:AR240"/>
    <mergeCell ref="AT236:AT240"/>
    <mergeCell ref="AU236:AU240"/>
    <mergeCell ref="AV236:AV2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C4" sqref="C4:C5"/>
    </sheetView>
  </sheetViews>
  <sheetFormatPr defaultRowHeight="15"/>
  <cols>
    <col min="1" max="1" width="5.7109375" customWidth="1"/>
    <col min="2" max="2" width="5.140625" customWidth="1"/>
    <col min="3" max="3" width="26.85546875" customWidth="1"/>
    <col min="4" max="4" width="39.140625" customWidth="1"/>
    <col min="5" max="5" width="9" bestFit="1" customWidth="1"/>
    <col min="6" max="6" width="11.4257812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2.140625" bestFit="1" customWidth="1"/>
    <col min="12" max="12" width="8.140625" bestFit="1" customWidth="1"/>
  </cols>
  <sheetData>
    <row r="1" spans="1:13" ht="25.5">
      <c r="A1" s="65" t="s">
        <v>50</v>
      </c>
      <c r="B1" s="65" t="s">
        <v>51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71" t="s">
        <v>21</v>
      </c>
      <c r="K1" s="65" t="s">
        <v>22</v>
      </c>
      <c r="L1" s="65" t="s">
        <v>53</v>
      </c>
      <c r="M1" s="73" t="s">
        <v>31518</v>
      </c>
    </row>
    <row r="2" spans="1:13" ht="15" customHeight="1">
      <c r="A2" s="68">
        <v>1</v>
      </c>
      <c r="B2" s="67">
        <v>1</v>
      </c>
      <c r="C2" s="69" t="s">
        <v>31887</v>
      </c>
      <c r="D2" s="69" t="s">
        <v>31888</v>
      </c>
      <c r="E2" s="70" t="s">
        <v>34</v>
      </c>
      <c r="F2" s="70" t="s">
        <v>35</v>
      </c>
      <c r="G2" s="70" t="s">
        <v>36</v>
      </c>
      <c r="H2" s="70" t="s">
        <v>37</v>
      </c>
      <c r="I2" s="17">
        <v>1</v>
      </c>
      <c r="J2" s="72" t="s">
        <v>38</v>
      </c>
      <c r="K2" s="74" t="s">
        <v>39</v>
      </c>
      <c r="L2" s="21">
        <v>126</v>
      </c>
      <c r="M2" s="57">
        <v>142</v>
      </c>
    </row>
    <row r="3" spans="1:13" ht="15" customHeight="1">
      <c r="A3" s="68">
        <v>2</v>
      </c>
      <c r="B3" s="67">
        <v>2</v>
      </c>
      <c r="C3" s="69" t="s">
        <v>31889</v>
      </c>
      <c r="D3" s="69" t="s">
        <v>31890</v>
      </c>
      <c r="E3" s="70" t="s">
        <v>34</v>
      </c>
      <c r="F3" s="70" t="s">
        <v>35</v>
      </c>
      <c r="G3" s="70" t="s">
        <v>36</v>
      </c>
      <c r="H3" s="70" t="s">
        <v>37</v>
      </c>
      <c r="I3" s="17">
        <v>1</v>
      </c>
      <c r="J3" s="72" t="s">
        <v>38</v>
      </c>
      <c r="K3" s="74" t="s">
        <v>39</v>
      </c>
      <c r="L3" s="21">
        <v>134</v>
      </c>
      <c r="M3" s="57">
        <v>151</v>
      </c>
    </row>
    <row r="4" spans="1:13" ht="15" customHeight="1">
      <c r="A4" s="68">
        <v>3</v>
      </c>
      <c r="B4" s="67">
        <v>3</v>
      </c>
      <c r="C4" s="69" t="s">
        <v>31891</v>
      </c>
      <c r="D4" s="69" t="s">
        <v>31892</v>
      </c>
      <c r="E4" s="70" t="s">
        <v>34</v>
      </c>
      <c r="F4" s="70" t="s">
        <v>35</v>
      </c>
      <c r="G4" s="70" t="s">
        <v>36</v>
      </c>
      <c r="H4" s="70" t="s">
        <v>37</v>
      </c>
      <c r="I4" s="17">
        <v>1</v>
      </c>
      <c r="J4" s="72" t="s">
        <v>38</v>
      </c>
      <c r="K4" s="74" t="s">
        <v>39</v>
      </c>
      <c r="L4" s="21">
        <v>143</v>
      </c>
      <c r="M4" s="57">
        <v>161</v>
      </c>
    </row>
    <row r="5" spans="1:13" ht="15" customHeight="1">
      <c r="A5" s="68">
        <v>4</v>
      </c>
      <c r="B5" s="67">
        <v>4</v>
      </c>
      <c r="C5" s="69" t="s">
        <v>31893</v>
      </c>
      <c r="D5" s="69" t="s">
        <v>31894</v>
      </c>
      <c r="E5" s="70" t="s">
        <v>34</v>
      </c>
      <c r="F5" s="70" t="s">
        <v>35</v>
      </c>
      <c r="G5" s="70" t="s">
        <v>36</v>
      </c>
      <c r="H5" s="70" t="s">
        <v>37</v>
      </c>
      <c r="I5" s="17">
        <v>1</v>
      </c>
      <c r="J5" s="72" t="s">
        <v>38</v>
      </c>
      <c r="K5" s="74" t="s">
        <v>39</v>
      </c>
      <c r="L5" s="21">
        <v>151</v>
      </c>
      <c r="M5" s="57">
        <v>170</v>
      </c>
    </row>
    <row r="6" spans="1:13" ht="15" customHeight="1">
      <c r="A6" s="68">
        <v>5</v>
      </c>
      <c r="B6" s="67">
        <v>5</v>
      </c>
      <c r="C6" s="69" t="s">
        <v>31895</v>
      </c>
      <c r="D6" s="69" t="s">
        <v>31896</v>
      </c>
      <c r="E6" s="70" t="s">
        <v>34</v>
      </c>
      <c r="F6" s="70" t="s">
        <v>35</v>
      </c>
      <c r="G6" s="70" t="s">
        <v>36</v>
      </c>
      <c r="H6" s="70" t="s">
        <v>37</v>
      </c>
      <c r="I6" s="17">
        <v>1</v>
      </c>
      <c r="J6" s="72" t="s">
        <v>38</v>
      </c>
      <c r="K6" s="74" t="s">
        <v>39</v>
      </c>
      <c r="L6" s="21">
        <v>156</v>
      </c>
      <c r="M6" s="57">
        <v>176</v>
      </c>
    </row>
    <row r="7" spans="1:13" ht="15" customHeight="1">
      <c r="A7" s="68">
        <v>6</v>
      </c>
      <c r="B7" s="67">
        <v>6</v>
      </c>
      <c r="C7" s="69" t="s">
        <v>31897</v>
      </c>
      <c r="D7" s="69" t="s">
        <v>31898</v>
      </c>
      <c r="E7" s="70" t="s">
        <v>34</v>
      </c>
      <c r="F7" s="70" t="s">
        <v>35</v>
      </c>
      <c r="G7" s="70" t="s">
        <v>36</v>
      </c>
      <c r="H7" s="70" t="s">
        <v>37</v>
      </c>
      <c r="I7" s="17">
        <v>1</v>
      </c>
      <c r="J7" s="72" t="s">
        <v>38</v>
      </c>
      <c r="K7" s="74" t="s">
        <v>39</v>
      </c>
      <c r="L7" s="21">
        <v>160</v>
      </c>
      <c r="M7" s="57">
        <v>180</v>
      </c>
    </row>
    <row r="8" spans="1:13" ht="15" customHeight="1">
      <c r="A8" s="68">
        <v>7</v>
      </c>
      <c r="B8" s="67">
        <v>7</v>
      </c>
      <c r="C8" s="69" t="s">
        <v>31899</v>
      </c>
      <c r="D8" s="69" t="s">
        <v>31900</v>
      </c>
      <c r="E8" s="70" t="s">
        <v>34</v>
      </c>
      <c r="F8" s="70" t="s">
        <v>35</v>
      </c>
      <c r="G8" s="70" t="s">
        <v>36</v>
      </c>
      <c r="H8" s="70" t="s">
        <v>37</v>
      </c>
      <c r="I8" s="17">
        <v>1</v>
      </c>
      <c r="J8" s="72" t="s">
        <v>38</v>
      </c>
      <c r="K8" s="74" t="s">
        <v>39</v>
      </c>
      <c r="L8" s="21">
        <v>169</v>
      </c>
      <c r="M8" s="57">
        <v>190</v>
      </c>
    </row>
    <row r="9" spans="1:13" ht="15" customHeight="1">
      <c r="A9" s="68">
        <v>8</v>
      </c>
      <c r="B9" s="67">
        <v>8</v>
      </c>
      <c r="C9" s="69" t="s">
        <v>31901</v>
      </c>
      <c r="D9" s="69" t="s">
        <v>31902</v>
      </c>
      <c r="E9" s="70" t="s">
        <v>34</v>
      </c>
      <c r="F9" s="70" t="s">
        <v>35</v>
      </c>
      <c r="G9" s="70" t="s">
        <v>36</v>
      </c>
      <c r="H9" s="70" t="s">
        <v>37</v>
      </c>
      <c r="I9" s="17">
        <v>1</v>
      </c>
      <c r="J9" s="72" t="s">
        <v>38</v>
      </c>
      <c r="K9" s="74" t="s">
        <v>39</v>
      </c>
      <c r="L9" s="21">
        <v>178</v>
      </c>
      <c r="M9" s="57">
        <v>201</v>
      </c>
    </row>
    <row r="10" spans="1:13" ht="15" customHeight="1">
      <c r="A10" s="68">
        <v>9</v>
      </c>
      <c r="B10" s="67">
        <v>9</v>
      </c>
      <c r="C10" s="69" t="s">
        <v>31903</v>
      </c>
      <c r="D10" s="69" t="s">
        <v>31904</v>
      </c>
      <c r="E10" s="70" t="s">
        <v>34</v>
      </c>
      <c r="F10" s="70" t="s">
        <v>35</v>
      </c>
      <c r="G10" s="70" t="s">
        <v>36</v>
      </c>
      <c r="H10" s="70" t="s">
        <v>37</v>
      </c>
      <c r="I10" s="17">
        <v>1</v>
      </c>
      <c r="J10" s="72" t="s">
        <v>38</v>
      </c>
      <c r="K10" s="74" t="s">
        <v>39</v>
      </c>
      <c r="L10" s="21">
        <v>129</v>
      </c>
      <c r="M10" s="57">
        <v>145</v>
      </c>
    </row>
    <row r="11" spans="1:13" ht="15" customHeight="1">
      <c r="A11" s="68">
        <v>10</v>
      </c>
      <c r="B11" s="67">
        <v>10</v>
      </c>
      <c r="C11" s="69" t="s">
        <v>31905</v>
      </c>
      <c r="D11" s="69" t="s">
        <v>31906</v>
      </c>
      <c r="E11" s="70" t="s">
        <v>34</v>
      </c>
      <c r="F11" s="70" t="s">
        <v>35</v>
      </c>
      <c r="G11" s="70" t="s">
        <v>36</v>
      </c>
      <c r="H11" s="70" t="s">
        <v>37</v>
      </c>
      <c r="I11" s="17">
        <v>1</v>
      </c>
      <c r="J11" s="72" t="s">
        <v>38</v>
      </c>
      <c r="K11" s="74" t="s">
        <v>39</v>
      </c>
      <c r="L11" s="21">
        <v>137</v>
      </c>
      <c r="M11" s="57">
        <v>154</v>
      </c>
    </row>
    <row r="12" spans="1:13" ht="15" customHeight="1">
      <c r="A12" s="68">
        <v>11</v>
      </c>
      <c r="B12" s="67">
        <v>11</v>
      </c>
      <c r="C12" s="69" t="s">
        <v>31907</v>
      </c>
      <c r="D12" s="69" t="s">
        <v>31908</v>
      </c>
      <c r="E12" s="70" t="s">
        <v>34</v>
      </c>
      <c r="F12" s="70" t="s">
        <v>35</v>
      </c>
      <c r="G12" s="70" t="s">
        <v>36</v>
      </c>
      <c r="H12" s="70" t="s">
        <v>37</v>
      </c>
      <c r="I12" s="17">
        <v>1</v>
      </c>
      <c r="J12" s="72" t="s">
        <v>38</v>
      </c>
      <c r="K12" s="74" t="s">
        <v>39</v>
      </c>
      <c r="L12" s="21">
        <v>146</v>
      </c>
      <c r="M12" s="57">
        <v>165</v>
      </c>
    </row>
    <row r="13" spans="1:13" ht="15" customHeight="1">
      <c r="A13" s="68">
        <v>12</v>
      </c>
      <c r="B13" s="67">
        <v>12</v>
      </c>
      <c r="C13" s="69" t="s">
        <v>31909</v>
      </c>
      <c r="D13" s="69" t="s">
        <v>31910</v>
      </c>
      <c r="E13" s="70" t="s">
        <v>34</v>
      </c>
      <c r="F13" s="70" t="s">
        <v>35</v>
      </c>
      <c r="G13" s="70" t="s">
        <v>36</v>
      </c>
      <c r="H13" s="70" t="s">
        <v>37</v>
      </c>
      <c r="I13" s="17">
        <v>1</v>
      </c>
      <c r="J13" s="72" t="s">
        <v>38</v>
      </c>
      <c r="K13" s="74" t="s">
        <v>39</v>
      </c>
      <c r="L13" s="21">
        <v>155</v>
      </c>
      <c r="M13" s="57">
        <v>175</v>
      </c>
    </row>
    <row r="14" spans="1:13" ht="15" customHeight="1">
      <c r="A14" s="68">
        <v>13</v>
      </c>
      <c r="B14" s="67">
        <v>13</v>
      </c>
      <c r="C14" s="69" t="s">
        <v>31911</v>
      </c>
      <c r="D14" s="69" t="s">
        <v>31912</v>
      </c>
      <c r="E14" s="70" t="s">
        <v>34</v>
      </c>
      <c r="F14" s="70" t="s">
        <v>35</v>
      </c>
      <c r="G14" s="70" t="s">
        <v>36</v>
      </c>
      <c r="H14" s="70" t="s">
        <v>37</v>
      </c>
      <c r="I14" s="17">
        <v>1</v>
      </c>
      <c r="J14" s="72" t="s">
        <v>38</v>
      </c>
      <c r="K14" s="74" t="s">
        <v>39</v>
      </c>
      <c r="L14" s="21">
        <v>159</v>
      </c>
      <c r="M14" s="57">
        <v>179</v>
      </c>
    </row>
    <row r="15" spans="1:13" ht="15" customHeight="1">
      <c r="A15" s="68">
        <v>14</v>
      </c>
      <c r="B15" s="67">
        <v>14</v>
      </c>
      <c r="C15" s="69" t="s">
        <v>31913</v>
      </c>
      <c r="D15" s="69" t="s">
        <v>31914</v>
      </c>
      <c r="E15" s="70" t="s">
        <v>34</v>
      </c>
      <c r="F15" s="70" t="s">
        <v>35</v>
      </c>
      <c r="G15" s="70" t="s">
        <v>36</v>
      </c>
      <c r="H15" s="70" t="s">
        <v>37</v>
      </c>
      <c r="I15" s="17">
        <v>1</v>
      </c>
      <c r="J15" s="72" t="s">
        <v>38</v>
      </c>
      <c r="K15" s="74" t="s">
        <v>39</v>
      </c>
      <c r="L15" s="21">
        <v>164</v>
      </c>
      <c r="M15" s="57">
        <v>185</v>
      </c>
    </row>
    <row r="16" spans="1:13" ht="15" customHeight="1">
      <c r="A16" s="68">
        <v>15</v>
      </c>
      <c r="B16" s="67">
        <v>15</v>
      </c>
      <c r="C16" s="69" t="s">
        <v>31915</v>
      </c>
      <c r="D16" s="69" t="s">
        <v>31916</v>
      </c>
      <c r="E16" s="70" t="s">
        <v>34</v>
      </c>
      <c r="F16" s="70" t="s">
        <v>35</v>
      </c>
      <c r="G16" s="70" t="s">
        <v>36</v>
      </c>
      <c r="H16" s="70" t="s">
        <v>37</v>
      </c>
      <c r="I16" s="17">
        <v>1</v>
      </c>
      <c r="J16" s="72" t="s">
        <v>38</v>
      </c>
      <c r="K16" s="74" t="s">
        <v>39</v>
      </c>
      <c r="L16" s="21">
        <v>173</v>
      </c>
      <c r="M16" s="57">
        <v>195</v>
      </c>
    </row>
    <row r="17" spans="1:13" ht="15" customHeight="1">
      <c r="A17" s="68">
        <v>16</v>
      </c>
      <c r="B17" s="67">
        <v>16</v>
      </c>
      <c r="C17" s="69" t="s">
        <v>31917</v>
      </c>
      <c r="D17" s="69" t="s">
        <v>31918</v>
      </c>
      <c r="E17" s="70" t="s">
        <v>34</v>
      </c>
      <c r="F17" s="70" t="s">
        <v>35</v>
      </c>
      <c r="G17" s="70" t="s">
        <v>36</v>
      </c>
      <c r="H17" s="70" t="s">
        <v>37</v>
      </c>
      <c r="I17" s="17">
        <v>1</v>
      </c>
      <c r="J17" s="72" t="s">
        <v>38</v>
      </c>
      <c r="K17" s="74" t="s">
        <v>39</v>
      </c>
      <c r="L17" s="21">
        <v>181</v>
      </c>
      <c r="M17" s="57">
        <v>204</v>
      </c>
    </row>
    <row r="18" spans="1:13" ht="15" customHeight="1">
      <c r="A18" s="68">
        <v>17</v>
      </c>
      <c r="B18" s="67">
        <v>17</v>
      </c>
      <c r="C18" s="69" t="s">
        <v>31919</v>
      </c>
      <c r="D18" s="69" t="s">
        <v>31920</v>
      </c>
      <c r="E18" s="70" t="s">
        <v>34</v>
      </c>
      <c r="F18" s="70" t="s">
        <v>35</v>
      </c>
      <c r="G18" s="70" t="s">
        <v>36</v>
      </c>
      <c r="H18" s="70" t="s">
        <v>37</v>
      </c>
      <c r="I18" s="17">
        <v>1</v>
      </c>
      <c r="J18" s="72" t="s">
        <v>38</v>
      </c>
      <c r="K18" s="74" t="s">
        <v>39</v>
      </c>
      <c r="L18" s="21">
        <v>133</v>
      </c>
      <c r="M18" s="57">
        <v>150</v>
      </c>
    </row>
    <row r="19" spans="1:13" ht="15" customHeight="1">
      <c r="A19" s="68">
        <v>18</v>
      </c>
      <c r="B19" s="67">
        <v>18</v>
      </c>
      <c r="C19" s="69" t="s">
        <v>31921</v>
      </c>
      <c r="D19" s="69" t="s">
        <v>31922</v>
      </c>
      <c r="E19" s="70" t="s">
        <v>34</v>
      </c>
      <c r="F19" s="70" t="s">
        <v>35</v>
      </c>
      <c r="G19" s="70" t="s">
        <v>36</v>
      </c>
      <c r="H19" s="70" t="s">
        <v>37</v>
      </c>
      <c r="I19" s="17">
        <v>1</v>
      </c>
      <c r="J19" s="72" t="s">
        <v>38</v>
      </c>
      <c r="K19" s="74" t="s">
        <v>39</v>
      </c>
      <c r="L19" s="21">
        <v>142</v>
      </c>
      <c r="M19" s="57">
        <v>160</v>
      </c>
    </row>
    <row r="20" spans="1:13" ht="15" customHeight="1">
      <c r="A20" s="68">
        <v>19</v>
      </c>
      <c r="B20" s="67">
        <v>19</v>
      </c>
      <c r="C20" s="69" t="s">
        <v>31923</v>
      </c>
      <c r="D20" s="69" t="s">
        <v>31924</v>
      </c>
      <c r="E20" s="70" t="s">
        <v>34</v>
      </c>
      <c r="F20" s="70" t="s">
        <v>35</v>
      </c>
      <c r="G20" s="70" t="s">
        <v>36</v>
      </c>
      <c r="H20" s="70" t="s">
        <v>37</v>
      </c>
      <c r="I20" s="17">
        <v>1</v>
      </c>
      <c r="J20" s="72" t="s">
        <v>38</v>
      </c>
      <c r="K20" s="74" t="s">
        <v>39</v>
      </c>
      <c r="L20" s="21">
        <v>151</v>
      </c>
      <c r="M20" s="57">
        <v>170</v>
      </c>
    </row>
    <row r="21" spans="1:13" ht="15" customHeight="1">
      <c r="A21" s="68">
        <v>20</v>
      </c>
      <c r="B21" s="67">
        <v>20</v>
      </c>
      <c r="C21" s="69" t="s">
        <v>31925</v>
      </c>
      <c r="D21" s="69" t="s">
        <v>31926</v>
      </c>
      <c r="E21" s="70" t="s">
        <v>34</v>
      </c>
      <c r="F21" s="70" t="s">
        <v>35</v>
      </c>
      <c r="G21" s="70" t="s">
        <v>36</v>
      </c>
      <c r="H21" s="70" t="s">
        <v>37</v>
      </c>
      <c r="I21" s="17">
        <v>1</v>
      </c>
      <c r="J21" s="72" t="s">
        <v>38</v>
      </c>
      <c r="K21" s="74" t="s">
        <v>39</v>
      </c>
      <c r="L21" s="21">
        <v>159</v>
      </c>
      <c r="M21" s="57">
        <v>179</v>
      </c>
    </row>
    <row r="22" spans="1:13" ht="15" customHeight="1">
      <c r="A22" s="68">
        <v>21</v>
      </c>
      <c r="B22" s="67">
        <v>21</v>
      </c>
      <c r="C22" s="69" t="s">
        <v>31927</v>
      </c>
      <c r="D22" s="69" t="s">
        <v>31928</v>
      </c>
      <c r="E22" s="70" t="s">
        <v>34</v>
      </c>
      <c r="F22" s="70" t="s">
        <v>35</v>
      </c>
      <c r="G22" s="70" t="s">
        <v>36</v>
      </c>
      <c r="H22" s="70" t="s">
        <v>37</v>
      </c>
      <c r="I22" s="17">
        <v>1</v>
      </c>
      <c r="J22" s="72" t="s">
        <v>38</v>
      </c>
      <c r="K22" s="74" t="s">
        <v>39</v>
      </c>
      <c r="L22" s="21">
        <v>163</v>
      </c>
      <c r="M22" s="57">
        <v>184</v>
      </c>
    </row>
    <row r="23" spans="1:13" ht="15" customHeight="1">
      <c r="A23" s="68">
        <v>22</v>
      </c>
      <c r="B23" s="67">
        <v>22</v>
      </c>
      <c r="C23" s="69" t="s">
        <v>31929</v>
      </c>
      <c r="D23" s="69" t="s">
        <v>31930</v>
      </c>
      <c r="E23" s="70" t="s">
        <v>34</v>
      </c>
      <c r="F23" s="70" t="s">
        <v>35</v>
      </c>
      <c r="G23" s="70" t="s">
        <v>36</v>
      </c>
      <c r="H23" s="70" t="s">
        <v>37</v>
      </c>
      <c r="I23" s="17">
        <v>1</v>
      </c>
      <c r="J23" s="72" t="s">
        <v>38</v>
      </c>
      <c r="K23" s="74" t="s">
        <v>39</v>
      </c>
      <c r="L23" s="21">
        <v>168</v>
      </c>
      <c r="M23" s="57">
        <v>189</v>
      </c>
    </row>
    <row r="24" spans="1:13" ht="15" customHeight="1">
      <c r="A24" s="68">
        <v>23</v>
      </c>
      <c r="B24" s="67">
        <v>23</v>
      </c>
      <c r="C24" s="69" t="s">
        <v>31931</v>
      </c>
      <c r="D24" s="69" t="s">
        <v>31932</v>
      </c>
      <c r="E24" s="70" t="s">
        <v>34</v>
      </c>
      <c r="F24" s="70" t="s">
        <v>35</v>
      </c>
      <c r="G24" s="70" t="s">
        <v>36</v>
      </c>
      <c r="H24" s="70" t="s">
        <v>37</v>
      </c>
      <c r="I24" s="17">
        <v>1</v>
      </c>
      <c r="J24" s="72" t="s">
        <v>38</v>
      </c>
      <c r="K24" s="74" t="s">
        <v>39</v>
      </c>
      <c r="L24" s="21">
        <v>177</v>
      </c>
      <c r="M24" s="57">
        <v>199</v>
      </c>
    </row>
    <row r="25" spans="1:13" ht="15" customHeight="1">
      <c r="A25" s="68">
        <v>24</v>
      </c>
      <c r="B25" s="67">
        <v>24</v>
      </c>
      <c r="C25" s="69" t="s">
        <v>31933</v>
      </c>
      <c r="D25" s="69" t="s">
        <v>31934</v>
      </c>
      <c r="E25" s="70" t="s">
        <v>34</v>
      </c>
      <c r="F25" s="70" t="s">
        <v>35</v>
      </c>
      <c r="G25" s="70" t="s">
        <v>36</v>
      </c>
      <c r="H25" s="70" t="s">
        <v>37</v>
      </c>
      <c r="I25" s="17">
        <v>1</v>
      </c>
      <c r="J25" s="72" t="s">
        <v>38</v>
      </c>
      <c r="K25" s="74" t="s">
        <v>39</v>
      </c>
      <c r="L25" s="21">
        <v>186</v>
      </c>
      <c r="M25" s="57">
        <v>210</v>
      </c>
    </row>
    <row r="26" spans="1:13" ht="15" customHeight="1">
      <c r="A26" s="68">
        <v>25</v>
      </c>
      <c r="B26" s="67">
        <v>25</v>
      </c>
      <c r="C26" s="69" t="s">
        <v>31935</v>
      </c>
      <c r="D26" s="69" t="s">
        <v>31936</v>
      </c>
      <c r="E26" s="70" t="s">
        <v>34</v>
      </c>
      <c r="F26" s="70" t="s">
        <v>35</v>
      </c>
      <c r="G26" s="70" t="s">
        <v>36</v>
      </c>
      <c r="H26" s="70" t="s">
        <v>37</v>
      </c>
      <c r="I26" s="17">
        <v>1</v>
      </c>
      <c r="J26" s="72" t="s">
        <v>38</v>
      </c>
      <c r="K26" s="74" t="s">
        <v>39</v>
      </c>
      <c r="L26" s="21">
        <v>138</v>
      </c>
      <c r="M26" s="57">
        <v>156</v>
      </c>
    </row>
    <row r="27" spans="1:13" ht="15" customHeight="1">
      <c r="A27" s="68">
        <v>26</v>
      </c>
      <c r="B27" s="67">
        <v>26</v>
      </c>
      <c r="C27" s="69" t="s">
        <v>31937</v>
      </c>
      <c r="D27" s="69" t="s">
        <v>31938</v>
      </c>
      <c r="E27" s="70" t="s">
        <v>34</v>
      </c>
      <c r="F27" s="70" t="s">
        <v>35</v>
      </c>
      <c r="G27" s="70" t="s">
        <v>36</v>
      </c>
      <c r="H27" s="70" t="s">
        <v>37</v>
      </c>
      <c r="I27" s="17">
        <v>1</v>
      </c>
      <c r="J27" s="72" t="s">
        <v>38</v>
      </c>
      <c r="K27" s="74" t="s">
        <v>39</v>
      </c>
      <c r="L27" s="21">
        <v>144</v>
      </c>
      <c r="M27" s="57">
        <v>162</v>
      </c>
    </row>
    <row r="28" spans="1:13" ht="15" customHeight="1">
      <c r="A28" s="68">
        <v>27</v>
      </c>
      <c r="B28" s="67">
        <v>27</v>
      </c>
      <c r="C28" s="69" t="s">
        <v>31939</v>
      </c>
      <c r="D28" s="69" t="s">
        <v>31940</v>
      </c>
      <c r="E28" s="70" t="s">
        <v>34</v>
      </c>
      <c r="F28" s="70" t="s">
        <v>35</v>
      </c>
      <c r="G28" s="70" t="s">
        <v>36</v>
      </c>
      <c r="H28" s="70" t="s">
        <v>37</v>
      </c>
      <c r="I28" s="17">
        <v>1</v>
      </c>
      <c r="J28" s="72" t="s">
        <v>38</v>
      </c>
      <c r="K28" s="74" t="s">
        <v>39</v>
      </c>
      <c r="L28" s="21">
        <v>167</v>
      </c>
      <c r="M28" s="57">
        <v>188</v>
      </c>
    </row>
    <row r="29" spans="1:13" ht="15" customHeight="1">
      <c r="A29" s="68">
        <v>28</v>
      </c>
      <c r="B29" s="67">
        <v>28</v>
      </c>
      <c r="C29" s="69" t="s">
        <v>31941</v>
      </c>
      <c r="D29" s="69" t="s">
        <v>31942</v>
      </c>
      <c r="E29" s="70" t="s">
        <v>34</v>
      </c>
      <c r="F29" s="70" t="s">
        <v>35</v>
      </c>
      <c r="G29" s="70" t="s">
        <v>36</v>
      </c>
      <c r="H29" s="70" t="s">
        <v>37</v>
      </c>
      <c r="I29" s="17">
        <v>1</v>
      </c>
      <c r="J29" s="72" t="s">
        <v>38</v>
      </c>
      <c r="K29" s="74" t="s">
        <v>39</v>
      </c>
      <c r="L29" s="21">
        <v>173</v>
      </c>
      <c r="M29" s="57">
        <v>195</v>
      </c>
    </row>
    <row r="30" spans="1:13" ht="15" customHeight="1">
      <c r="A30" s="68">
        <v>29</v>
      </c>
      <c r="B30" s="67">
        <v>29</v>
      </c>
      <c r="C30" s="69" t="s">
        <v>31943</v>
      </c>
      <c r="D30" s="69" t="s">
        <v>31944</v>
      </c>
      <c r="E30" s="70" t="s">
        <v>34</v>
      </c>
      <c r="F30" s="70" t="s">
        <v>35</v>
      </c>
      <c r="G30" s="70" t="s">
        <v>36</v>
      </c>
      <c r="H30" s="70" t="s">
        <v>37</v>
      </c>
      <c r="I30" s="17">
        <v>1</v>
      </c>
      <c r="J30" s="72" t="s">
        <v>38</v>
      </c>
      <c r="K30" s="74" t="s">
        <v>39</v>
      </c>
      <c r="L30" s="21">
        <v>177</v>
      </c>
      <c r="M30" s="57">
        <v>199</v>
      </c>
    </row>
    <row r="31" spans="1:13" ht="15" customHeight="1">
      <c r="A31" s="68">
        <v>30</v>
      </c>
      <c r="B31" s="67">
        <v>30</v>
      </c>
      <c r="C31" s="69" t="s">
        <v>31945</v>
      </c>
      <c r="D31" s="69" t="s">
        <v>31946</v>
      </c>
      <c r="E31" s="70" t="s">
        <v>34</v>
      </c>
      <c r="F31" s="70" t="s">
        <v>35</v>
      </c>
      <c r="G31" s="70" t="s">
        <v>36</v>
      </c>
      <c r="H31" s="70" t="s">
        <v>37</v>
      </c>
      <c r="I31" s="17">
        <v>1</v>
      </c>
      <c r="J31" s="72" t="s">
        <v>38</v>
      </c>
      <c r="K31" s="74" t="s">
        <v>39</v>
      </c>
      <c r="L31" s="21">
        <v>180</v>
      </c>
      <c r="M31" s="57">
        <v>203</v>
      </c>
    </row>
    <row r="32" spans="1:13" ht="15" customHeight="1">
      <c r="A32" s="68">
        <v>31</v>
      </c>
      <c r="B32" s="67">
        <v>31</v>
      </c>
      <c r="C32" s="69" t="s">
        <v>31947</v>
      </c>
      <c r="D32" s="69" t="s">
        <v>31948</v>
      </c>
      <c r="E32" s="70" t="s">
        <v>34</v>
      </c>
      <c r="F32" s="70" t="s">
        <v>35</v>
      </c>
      <c r="G32" s="70" t="s">
        <v>36</v>
      </c>
      <c r="H32" s="70" t="s">
        <v>37</v>
      </c>
      <c r="I32" s="17">
        <v>1</v>
      </c>
      <c r="J32" s="72" t="s">
        <v>38</v>
      </c>
      <c r="K32" s="74" t="s">
        <v>39</v>
      </c>
      <c r="L32" s="21">
        <v>186</v>
      </c>
      <c r="M32" s="57">
        <v>210</v>
      </c>
    </row>
    <row r="33" spans="1:13" ht="15" customHeight="1">
      <c r="A33" s="68">
        <v>32</v>
      </c>
      <c r="B33" s="67">
        <v>32</v>
      </c>
      <c r="C33" s="69" t="s">
        <v>31949</v>
      </c>
      <c r="D33" s="69" t="s">
        <v>31950</v>
      </c>
      <c r="E33" s="70" t="s">
        <v>34</v>
      </c>
      <c r="F33" s="70" t="s">
        <v>35</v>
      </c>
      <c r="G33" s="70" t="s">
        <v>36</v>
      </c>
      <c r="H33" s="70" t="s">
        <v>37</v>
      </c>
      <c r="I33" s="17">
        <v>1</v>
      </c>
      <c r="J33" s="72" t="s">
        <v>38</v>
      </c>
      <c r="K33" s="74" t="s">
        <v>39</v>
      </c>
      <c r="L33" s="21">
        <v>193</v>
      </c>
      <c r="M33" s="57">
        <v>217</v>
      </c>
    </row>
    <row r="34" spans="1:13" ht="15" customHeight="1">
      <c r="A34" s="68">
        <v>33</v>
      </c>
      <c r="B34" s="67">
        <v>33</v>
      </c>
      <c r="C34" s="69" t="s">
        <v>31951</v>
      </c>
      <c r="D34" s="69" t="s">
        <v>31952</v>
      </c>
      <c r="E34" s="70" t="s">
        <v>34</v>
      </c>
      <c r="F34" s="70" t="s">
        <v>35</v>
      </c>
      <c r="G34" s="70" t="s">
        <v>36</v>
      </c>
      <c r="H34" s="70" t="s">
        <v>37</v>
      </c>
      <c r="I34" s="17">
        <v>1</v>
      </c>
      <c r="J34" s="72" t="s">
        <v>38</v>
      </c>
      <c r="K34" s="74" t="s">
        <v>39</v>
      </c>
      <c r="L34" s="21">
        <v>143</v>
      </c>
      <c r="M34" s="57">
        <v>161</v>
      </c>
    </row>
    <row r="35" spans="1:13" ht="15" customHeight="1">
      <c r="A35" s="68">
        <v>34</v>
      </c>
      <c r="B35" s="67">
        <v>34</v>
      </c>
      <c r="C35" s="69" t="s">
        <v>31953</v>
      </c>
      <c r="D35" s="69" t="s">
        <v>31954</v>
      </c>
      <c r="E35" s="70" t="s">
        <v>34</v>
      </c>
      <c r="F35" s="70" t="s">
        <v>35</v>
      </c>
      <c r="G35" s="70" t="s">
        <v>36</v>
      </c>
      <c r="H35" s="70" t="s">
        <v>37</v>
      </c>
      <c r="I35" s="17">
        <v>1</v>
      </c>
      <c r="J35" s="72" t="s">
        <v>38</v>
      </c>
      <c r="K35" s="74" t="s">
        <v>39</v>
      </c>
      <c r="L35" s="21">
        <v>149</v>
      </c>
      <c r="M35" s="57">
        <v>168</v>
      </c>
    </row>
    <row r="36" spans="1:13" ht="15" customHeight="1">
      <c r="A36" s="68">
        <v>35</v>
      </c>
      <c r="B36" s="67">
        <v>35</v>
      </c>
      <c r="C36" s="69" t="s">
        <v>31955</v>
      </c>
      <c r="D36" s="69" t="s">
        <v>31956</v>
      </c>
      <c r="E36" s="70" t="s">
        <v>34</v>
      </c>
      <c r="F36" s="70" t="s">
        <v>35</v>
      </c>
      <c r="G36" s="70" t="s">
        <v>36</v>
      </c>
      <c r="H36" s="70" t="s">
        <v>37</v>
      </c>
      <c r="I36" s="17">
        <v>1</v>
      </c>
      <c r="J36" s="72" t="s">
        <v>38</v>
      </c>
      <c r="K36" s="74" t="s">
        <v>39</v>
      </c>
      <c r="L36" s="21">
        <v>173</v>
      </c>
      <c r="M36" s="57">
        <v>195</v>
      </c>
    </row>
    <row r="37" spans="1:13" ht="15" customHeight="1">
      <c r="A37" s="68">
        <v>36</v>
      </c>
      <c r="B37" s="67">
        <v>36</v>
      </c>
      <c r="C37" s="69" t="s">
        <v>31957</v>
      </c>
      <c r="D37" s="69" t="s">
        <v>31958</v>
      </c>
      <c r="E37" s="70" t="s">
        <v>34</v>
      </c>
      <c r="F37" s="70" t="s">
        <v>35</v>
      </c>
      <c r="G37" s="70" t="s">
        <v>36</v>
      </c>
      <c r="H37" s="70" t="s">
        <v>37</v>
      </c>
      <c r="I37" s="17">
        <v>1</v>
      </c>
      <c r="J37" s="72" t="s">
        <v>38</v>
      </c>
      <c r="K37" s="74" t="s">
        <v>39</v>
      </c>
      <c r="L37" s="21">
        <v>179</v>
      </c>
      <c r="M37" s="57">
        <v>202</v>
      </c>
    </row>
    <row r="38" spans="1:13" ht="15" customHeight="1">
      <c r="A38" s="68">
        <v>37</v>
      </c>
      <c r="B38" s="67">
        <v>37</v>
      </c>
      <c r="C38" s="69" t="s">
        <v>31959</v>
      </c>
      <c r="D38" s="69" t="s">
        <v>31960</v>
      </c>
      <c r="E38" s="70" t="s">
        <v>34</v>
      </c>
      <c r="F38" s="70" t="s">
        <v>35</v>
      </c>
      <c r="G38" s="70" t="s">
        <v>36</v>
      </c>
      <c r="H38" s="70" t="s">
        <v>37</v>
      </c>
      <c r="I38" s="17">
        <v>1</v>
      </c>
      <c r="J38" s="72" t="s">
        <v>38</v>
      </c>
      <c r="K38" s="74" t="s">
        <v>39</v>
      </c>
      <c r="L38" s="21">
        <v>182</v>
      </c>
      <c r="M38" s="57">
        <v>205</v>
      </c>
    </row>
    <row r="39" spans="1:13" ht="15" customHeight="1">
      <c r="A39" s="68">
        <v>38</v>
      </c>
      <c r="B39" s="67">
        <v>38</v>
      </c>
      <c r="C39" s="69" t="s">
        <v>31961</v>
      </c>
      <c r="D39" s="69" t="s">
        <v>31962</v>
      </c>
      <c r="E39" s="70" t="s">
        <v>34</v>
      </c>
      <c r="F39" s="70" t="s">
        <v>35</v>
      </c>
      <c r="G39" s="70" t="s">
        <v>36</v>
      </c>
      <c r="H39" s="70" t="s">
        <v>37</v>
      </c>
      <c r="I39" s="17">
        <v>1</v>
      </c>
      <c r="J39" s="72" t="s">
        <v>38</v>
      </c>
      <c r="K39" s="74" t="s">
        <v>39</v>
      </c>
      <c r="L39" s="21">
        <v>186</v>
      </c>
      <c r="M39" s="57">
        <v>210</v>
      </c>
    </row>
    <row r="40" spans="1:13" ht="15" customHeight="1">
      <c r="A40" s="68">
        <v>39</v>
      </c>
      <c r="B40" s="67">
        <v>39</v>
      </c>
      <c r="C40" s="69" t="s">
        <v>31963</v>
      </c>
      <c r="D40" s="69" t="s">
        <v>31964</v>
      </c>
      <c r="E40" s="70" t="s">
        <v>34</v>
      </c>
      <c r="F40" s="70" t="s">
        <v>35</v>
      </c>
      <c r="G40" s="70" t="s">
        <v>36</v>
      </c>
      <c r="H40" s="70" t="s">
        <v>37</v>
      </c>
      <c r="I40" s="17">
        <v>1</v>
      </c>
      <c r="J40" s="72" t="s">
        <v>38</v>
      </c>
      <c r="K40" s="74" t="s">
        <v>39</v>
      </c>
      <c r="L40" s="21">
        <v>192</v>
      </c>
      <c r="M40" s="57">
        <v>216</v>
      </c>
    </row>
    <row r="41" spans="1:13" ht="15" customHeight="1">
      <c r="A41" s="68">
        <v>40</v>
      </c>
      <c r="B41" s="67">
        <v>40</v>
      </c>
      <c r="C41" s="69" t="s">
        <v>31965</v>
      </c>
      <c r="D41" s="69" t="s">
        <v>31966</v>
      </c>
      <c r="E41" s="70" t="s">
        <v>34</v>
      </c>
      <c r="F41" s="70" t="s">
        <v>35</v>
      </c>
      <c r="G41" s="70" t="s">
        <v>36</v>
      </c>
      <c r="H41" s="70" t="s">
        <v>37</v>
      </c>
      <c r="I41" s="17">
        <v>1</v>
      </c>
      <c r="J41" s="72" t="s">
        <v>38</v>
      </c>
      <c r="K41" s="74" t="s">
        <v>39</v>
      </c>
      <c r="L41" s="21">
        <v>198</v>
      </c>
      <c r="M41" s="57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"/>
  <sheetViews>
    <sheetView tabSelected="1" workbookViewId="0">
      <selection activeCell="E17" sqref="E17"/>
    </sheetView>
  </sheetViews>
  <sheetFormatPr defaultRowHeight="15"/>
  <cols>
    <col min="1" max="1" width="4.85546875" bestFit="1" customWidth="1"/>
    <col min="2" max="2" width="5" bestFit="1" customWidth="1"/>
    <col min="3" max="3" width="28.5703125" style="18" bestFit="1" customWidth="1"/>
    <col min="4" max="4" width="37.140625" bestFit="1" customWidth="1"/>
    <col min="5" max="5" width="28.5703125" bestFit="1" customWidth="1"/>
    <col min="6" max="6" width="37.14062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4.5703125" bestFit="1" customWidth="1"/>
    <col min="16" max="16" width="30.42578125" bestFit="1" customWidth="1"/>
    <col min="17" max="17" width="62.42578125" bestFit="1" customWidth="1"/>
    <col min="18" max="18" width="5.28515625" bestFit="1" customWidth="1"/>
    <col min="19" max="19" width="6.5703125" bestFit="1" customWidth="1"/>
    <col min="20" max="20" width="7.85546875" bestFit="1" customWidth="1"/>
    <col min="21" max="21" width="9.42578125" bestFit="1" customWidth="1"/>
    <col min="22" max="22" width="6.5703125" bestFit="1" customWidth="1"/>
  </cols>
  <sheetData>
    <row r="1" spans="1:22" ht="30">
      <c r="A1" s="53" t="s">
        <v>50</v>
      </c>
      <c r="B1" s="53" t="s">
        <v>51</v>
      </c>
      <c r="C1" s="75" t="s">
        <v>10</v>
      </c>
      <c r="D1" s="51" t="s">
        <v>13</v>
      </c>
      <c r="E1" s="51" t="s">
        <v>14</v>
      </c>
      <c r="F1" s="51" t="s">
        <v>15</v>
      </c>
      <c r="G1" s="51" t="s">
        <v>16</v>
      </c>
      <c r="H1" s="51" t="s">
        <v>17</v>
      </c>
      <c r="I1" s="51" t="s">
        <v>18</v>
      </c>
      <c r="J1" s="51" t="s">
        <v>19</v>
      </c>
      <c r="K1" s="51" t="s">
        <v>20</v>
      </c>
      <c r="L1" s="51" t="s">
        <v>21</v>
      </c>
      <c r="M1" s="51" t="s">
        <v>22</v>
      </c>
      <c r="N1" s="51" t="s">
        <v>23</v>
      </c>
      <c r="O1" s="76" t="s">
        <v>24</v>
      </c>
      <c r="P1" s="51" t="s">
        <v>25</v>
      </c>
      <c r="Q1" s="51" t="s">
        <v>15</v>
      </c>
      <c r="R1" s="51" t="s">
        <v>19</v>
      </c>
      <c r="S1" s="51" t="s">
        <v>20</v>
      </c>
      <c r="T1" s="76" t="s">
        <v>26</v>
      </c>
      <c r="U1" s="51" t="s">
        <v>27</v>
      </c>
      <c r="V1" s="51" t="s">
        <v>28</v>
      </c>
    </row>
    <row r="2" spans="1:22">
      <c r="A2" s="66">
        <v>1</v>
      </c>
      <c r="B2" s="67">
        <v>1</v>
      </c>
      <c r="C2" s="77" t="s">
        <v>31887</v>
      </c>
      <c r="D2" s="15" t="s">
        <v>31888</v>
      </c>
      <c r="E2" s="15" t="s">
        <v>31887</v>
      </c>
      <c r="F2" s="15" t="s">
        <v>31888</v>
      </c>
      <c r="G2" s="16" t="s">
        <v>34</v>
      </c>
      <c r="H2" s="16" t="s">
        <v>35</v>
      </c>
      <c r="I2" s="16" t="s">
        <v>36</v>
      </c>
      <c r="J2" s="16" t="s">
        <v>37</v>
      </c>
      <c r="K2" s="78">
        <v>1</v>
      </c>
      <c r="L2" s="16" t="s">
        <v>38</v>
      </c>
      <c r="M2" s="16" t="s">
        <v>39</v>
      </c>
      <c r="N2" s="66">
        <v>10</v>
      </c>
      <c r="O2" s="16" t="s">
        <v>40</v>
      </c>
      <c r="P2" s="77" t="s">
        <v>41</v>
      </c>
      <c r="Q2" s="77" t="s">
        <v>42</v>
      </c>
      <c r="R2" s="77" t="s">
        <v>43</v>
      </c>
      <c r="S2" s="79">
        <v>28.78</v>
      </c>
      <c r="T2" s="16" t="s">
        <v>44</v>
      </c>
      <c r="U2" s="16" t="s">
        <v>27</v>
      </c>
      <c r="V2" s="16" t="s">
        <v>45</v>
      </c>
    </row>
    <row r="3" spans="1:22">
      <c r="A3" s="66">
        <v>2</v>
      </c>
      <c r="B3" s="67">
        <v>1</v>
      </c>
      <c r="C3" s="77" t="s">
        <v>31887</v>
      </c>
      <c r="D3" s="15" t="s">
        <v>31888</v>
      </c>
      <c r="E3" s="15" t="s">
        <v>31887</v>
      </c>
      <c r="F3" s="15" t="s">
        <v>31888</v>
      </c>
      <c r="G3" s="16" t="s">
        <v>34</v>
      </c>
      <c r="H3" s="16" t="s">
        <v>35</v>
      </c>
      <c r="I3" s="16" t="s">
        <v>36</v>
      </c>
      <c r="J3" s="16" t="s">
        <v>37</v>
      </c>
      <c r="K3" s="78">
        <v>1</v>
      </c>
      <c r="L3" s="16" t="s">
        <v>38</v>
      </c>
      <c r="M3" s="16" t="s">
        <v>39</v>
      </c>
      <c r="N3" s="66">
        <v>20</v>
      </c>
      <c r="O3" s="16" t="s">
        <v>40</v>
      </c>
      <c r="P3" s="77" t="s">
        <v>650</v>
      </c>
      <c r="Q3" s="77" t="s">
        <v>31844</v>
      </c>
      <c r="R3" s="77" t="s">
        <v>48</v>
      </c>
      <c r="S3" s="58">
        <v>5.1999999999999998E-2</v>
      </c>
      <c r="T3" s="16" t="s">
        <v>44</v>
      </c>
      <c r="U3" s="16" t="s">
        <v>27</v>
      </c>
      <c r="V3" s="16" t="s">
        <v>45</v>
      </c>
    </row>
    <row r="4" spans="1:22">
      <c r="A4" s="66">
        <v>3</v>
      </c>
      <c r="B4" s="67">
        <v>1</v>
      </c>
      <c r="C4" s="77" t="s">
        <v>31887</v>
      </c>
      <c r="D4" s="15" t="s">
        <v>31888</v>
      </c>
      <c r="E4" s="15" t="s">
        <v>31887</v>
      </c>
      <c r="F4" s="15" t="s">
        <v>31888</v>
      </c>
      <c r="G4" s="16" t="s">
        <v>34</v>
      </c>
      <c r="H4" s="16" t="s">
        <v>35</v>
      </c>
      <c r="I4" s="16" t="s">
        <v>36</v>
      </c>
      <c r="J4" s="16" t="s">
        <v>37</v>
      </c>
      <c r="K4" s="78">
        <v>1</v>
      </c>
      <c r="L4" s="16" t="s">
        <v>38</v>
      </c>
      <c r="M4" s="16" t="s">
        <v>39</v>
      </c>
      <c r="N4" s="66">
        <v>30</v>
      </c>
      <c r="O4" s="16" t="s">
        <v>40</v>
      </c>
      <c r="P4" s="77" t="s">
        <v>46</v>
      </c>
      <c r="Q4" s="77" t="s">
        <v>47</v>
      </c>
      <c r="R4" s="77" t="s">
        <v>48</v>
      </c>
      <c r="S4" s="45">
        <v>0.113</v>
      </c>
      <c r="T4" s="16" t="s">
        <v>44</v>
      </c>
      <c r="U4" s="16" t="s">
        <v>27</v>
      </c>
      <c r="V4" s="16" t="s">
        <v>45</v>
      </c>
    </row>
    <row r="5" spans="1:22">
      <c r="A5" s="66">
        <v>4</v>
      </c>
      <c r="B5" s="67">
        <v>1</v>
      </c>
      <c r="C5" s="77" t="s">
        <v>31887</v>
      </c>
      <c r="D5" s="15" t="s">
        <v>31888</v>
      </c>
      <c r="E5" s="15" t="s">
        <v>31887</v>
      </c>
      <c r="F5" s="15" t="s">
        <v>31888</v>
      </c>
      <c r="G5" s="16" t="s">
        <v>34</v>
      </c>
      <c r="H5" s="16" t="s">
        <v>35</v>
      </c>
      <c r="I5" s="16" t="s">
        <v>36</v>
      </c>
      <c r="J5" s="16" t="s">
        <v>37</v>
      </c>
      <c r="K5" s="78">
        <v>1</v>
      </c>
      <c r="L5" s="16" t="s">
        <v>38</v>
      </c>
      <c r="M5" s="16" t="s">
        <v>39</v>
      </c>
      <c r="N5" s="66">
        <v>40</v>
      </c>
      <c r="O5" s="16" t="s">
        <v>40</v>
      </c>
      <c r="P5" s="77" t="s">
        <v>18728</v>
      </c>
      <c r="Q5" s="77" t="s">
        <v>31845</v>
      </c>
      <c r="R5" s="77" t="s">
        <v>43</v>
      </c>
      <c r="S5" s="79">
        <v>5.41</v>
      </c>
      <c r="T5" s="16" t="s">
        <v>39</v>
      </c>
      <c r="U5" s="16" t="s">
        <v>27</v>
      </c>
      <c r="V5" s="16" t="s">
        <v>45</v>
      </c>
    </row>
    <row r="6" spans="1:22">
      <c r="A6" s="66">
        <v>5</v>
      </c>
      <c r="B6" s="67">
        <v>1</v>
      </c>
      <c r="C6" s="77" t="s">
        <v>31887</v>
      </c>
      <c r="D6" s="15" t="s">
        <v>31888</v>
      </c>
      <c r="E6" s="15" t="s">
        <v>31887</v>
      </c>
      <c r="F6" s="15" t="s">
        <v>31888</v>
      </c>
      <c r="G6" s="16" t="s">
        <v>34</v>
      </c>
      <c r="H6" s="16" t="s">
        <v>35</v>
      </c>
      <c r="I6" s="16" t="s">
        <v>36</v>
      </c>
      <c r="J6" s="16" t="s">
        <v>37</v>
      </c>
      <c r="K6" s="78">
        <v>1</v>
      </c>
      <c r="L6" s="16" t="s">
        <v>38</v>
      </c>
      <c r="M6" s="16" t="s">
        <v>39</v>
      </c>
      <c r="N6" s="66">
        <v>50</v>
      </c>
      <c r="O6" s="16" t="s">
        <v>40</v>
      </c>
      <c r="P6" s="77" t="s">
        <v>744</v>
      </c>
      <c r="Q6" s="77" t="s">
        <v>745</v>
      </c>
      <c r="R6" s="77" t="s">
        <v>43</v>
      </c>
      <c r="S6" s="79">
        <v>10</v>
      </c>
      <c r="T6" s="16" t="s">
        <v>44</v>
      </c>
      <c r="U6" s="16" t="s">
        <v>27</v>
      </c>
      <c r="V6" s="16" t="s">
        <v>45</v>
      </c>
    </row>
    <row r="7" spans="1:22">
      <c r="A7" s="66">
        <v>6</v>
      </c>
      <c r="B7" s="67">
        <v>2</v>
      </c>
      <c r="C7" s="77" t="s">
        <v>31889</v>
      </c>
      <c r="D7" s="15" t="s">
        <v>31890</v>
      </c>
      <c r="E7" s="15" t="s">
        <v>31889</v>
      </c>
      <c r="F7" s="15" t="s">
        <v>31890</v>
      </c>
      <c r="G7" s="16" t="s">
        <v>34</v>
      </c>
      <c r="H7" s="16" t="s">
        <v>35</v>
      </c>
      <c r="I7" s="16" t="s">
        <v>36</v>
      </c>
      <c r="J7" s="16" t="s">
        <v>37</v>
      </c>
      <c r="K7" s="78">
        <v>1</v>
      </c>
      <c r="L7" s="16" t="s">
        <v>38</v>
      </c>
      <c r="M7" s="16" t="s">
        <v>39</v>
      </c>
      <c r="N7" s="66">
        <v>10</v>
      </c>
      <c r="O7" s="16" t="s">
        <v>40</v>
      </c>
      <c r="P7" s="77" t="s">
        <v>41</v>
      </c>
      <c r="Q7" s="77" t="s">
        <v>42</v>
      </c>
      <c r="R7" s="77" t="s">
        <v>43</v>
      </c>
      <c r="S7" s="79">
        <v>30.402000000000001</v>
      </c>
      <c r="T7" s="16" t="s">
        <v>44</v>
      </c>
      <c r="U7" s="16" t="s">
        <v>27</v>
      </c>
      <c r="V7" s="16" t="s">
        <v>45</v>
      </c>
    </row>
    <row r="8" spans="1:22">
      <c r="A8" s="66">
        <v>7</v>
      </c>
      <c r="B8" s="67">
        <v>2</v>
      </c>
      <c r="C8" s="77" t="s">
        <v>31889</v>
      </c>
      <c r="D8" s="15" t="s">
        <v>31890</v>
      </c>
      <c r="E8" s="15" t="s">
        <v>31889</v>
      </c>
      <c r="F8" s="15" t="s">
        <v>31890</v>
      </c>
      <c r="G8" s="16" t="s">
        <v>34</v>
      </c>
      <c r="H8" s="16" t="s">
        <v>35</v>
      </c>
      <c r="I8" s="16" t="s">
        <v>36</v>
      </c>
      <c r="J8" s="16" t="s">
        <v>37</v>
      </c>
      <c r="K8" s="78">
        <v>1</v>
      </c>
      <c r="L8" s="16" t="s">
        <v>38</v>
      </c>
      <c r="M8" s="16" t="s">
        <v>39</v>
      </c>
      <c r="N8" s="66">
        <v>20</v>
      </c>
      <c r="O8" s="16" t="s">
        <v>40</v>
      </c>
      <c r="P8" s="77" t="s">
        <v>650</v>
      </c>
      <c r="Q8" s="77" t="s">
        <v>31844</v>
      </c>
      <c r="R8" s="77" t="s">
        <v>48</v>
      </c>
      <c r="S8" s="58">
        <v>5.6000000000000001E-2</v>
      </c>
      <c r="T8" s="16" t="s">
        <v>44</v>
      </c>
      <c r="U8" s="16" t="s">
        <v>27</v>
      </c>
      <c r="V8" s="16" t="s">
        <v>45</v>
      </c>
    </row>
    <row r="9" spans="1:22">
      <c r="A9" s="66">
        <v>8</v>
      </c>
      <c r="B9" s="67">
        <v>2</v>
      </c>
      <c r="C9" s="77" t="s">
        <v>31889</v>
      </c>
      <c r="D9" s="15" t="s">
        <v>31890</v>
      </c>
      <c r="E9" s="15" t="s">
        <v>31889</v>
      </c>
      <c r="F9" s="15" t="s">
        <v>31890</v>
      </c>
      <c r="G9" s="16" t="s">
        <v>34</v>
      </c>
      <c r="H9" s="16" t="s">
        <v>35</v>
      </c>
      <c r="I9" s="16" t="s">
        <v>36</v>
      </c>
      <c r="J9" s="16" t="s">
        <v>37</v>
      </c>
      <c r="K9" s="78">
        <v>1</v>
      </c>
      <c r="L9" s="16" t="s">
        <v>38</v>
      </c>
      <c r="M9" s="16" t="s">
        <v>39</v>
      </c>
      <c r="N9" s="66">
        <v>30</v>
      </c>
      <c r="O9" s="16" t="s">
        <v>40</v>
      </c>
      <c r="P9" s="77" t="s">
        <v>46</v>
      </c>
      <c r="Q9" s="77" t="s">
        <v>47</v>
      </c>
      <c r="R9" s="77" t="s">
        <v>48</v>
      </c>
      <c r="S9" s="45">
        <v>0.13300000000000001</v>
      </c>
      <c r="T9" s="16" t="s">
        <v>44</v>
      </c>
      <c r="U9" s="16" t="s">
        <v>27</v>
      </c>
      <c r="V9" s="16" t="s">
        <v>45</v>
      </c>
    </row>
    <row r="10" spans="1:22">
      <c r="A10" s="66">
        <v>9</v>
      </c>
      <c r="B10" s="67">
        <v>2</v>
      </c>
      <c r="C10" s="77" t="s">
        <v>31889</v>
      </c>
      <c r="D10" s="15" t="s">
        <v>31890</v>
      </c>
      <c r="E10" s="15" t="s">
        <v>31889</v>
      </c>
      <c r="F10" s="15" t="s">
        <v>31890</v>
      </c>
      <c r="G10" s="16" t="s">
        <v>34</v>
      </c>
      <c r="H10" s="16" t="s">
        <v>35</v>
      </c>
      <c r="I10" s="16" t="s">
        <v>36</v>
      </c>
      <c r="J10" s="16" t="s">
        <v>37</v>
      </c>
      <c r="K10" s="78">
        <v>1</v>
      </c>
      <c r="L10" s="16" t="s">
        <v>38</v>
      </c>
      <c r="M10" s="16" t="s">
        <v>39</v>
      </c>
      <c r="N10" s="66">
        <v>40</v>
      </c>
      <c r="O10" s="16" t="s">
        <v>40</v>
      </c>
      <c r="P10" s="77" t="s">
        <v>18728</v>
      </c>
      <c r="Q10" s="77" t="s">
        <v>31845</v>
      </c>
      <c r="R10" s="77" t="s">
        <v>43</v>
      </c>
      <c r="S10" s="79">
        <v>5.7149999999999999</v>
      </c>
      <c r="T10" s="16" t="s">
        <v>39</v>
      </c>
      <c r="U10" s="16" t="s">
        <v>27</v>
      </c>
      <c r="V10" s="16" t="s">
        <v>45</v>
      </c>
    </row>
    <row r="11" spans="1:22">
      <c r="A11" s="66">
        <v>10</v>
      </c>
      <c r="B11" s="67">
        <v>2</v>
      </c>
      <c r="C11" s="77" t="s">
        <v>31889</v>
      </c>
      <c r="D11" s="15" t="s">
        <v>31890</v>
      </c>
      <c r="E11" s="15" t="s">
        <v>31889</v>
      </c>
      <c r="F11" s="15" t="s">
        <v>31890</v>
      </c>
      <c r="G11" s="16" t="s">
        <v>34</v>
      </c>
      <c r="H11" s="16" t="s">
        <v>35</v>
      </c>
      <c r="I11" s="16" t="s">
        <v>36</v>
      </c>
      <c r="J11" s="16" t="s">
        <v>37</v>
      </c>
      <c r="K11" s="78">
        <v>1</v>
      </c>
      <c r="L11" s="16" t="s">
        <v>38</v>
      </c>
      <c r="M11" s="16" t="s">
        <v>39</v>
      </c>
      <c r="N11" s="66">
        <v>50</v>
      </c>
      <c r="O11" s="16" t="s">
        <v>40</v>
      </c>
      <c r="P11" s="77" t="s">
        <v>744</v>
      </c>
      <c r="Q11" s="77" t="s">
        <v>745</v>
      </c>
      <c r="R11" s="77" t="s">
        <v>43</v>
      </c>
      <c r="S11" s="79">
        <v>10</v>
      </c>
      <c r="T11" s="16" t="s">
        <v>44</v>
      </c>
      <c r="U11" s="16" t="s">
        <v>27</v>
      </c>
      <c r="V11" s="16" t="s">
        <v>45</v>
      </c>
    </row>
    <row r="12" spans="1:22">
      <c r="A12" s="66">
        <v>11</v>
      </c>
      <c r="B12" s="67">
        <v>3</v>
      </c>
      <c r="C12" s="77" t="s">
        <v>31891</v>
      </c>
      <c r="D12" s="15" t="s">
        <v>31892</v>
      </c>
      <c r="E12" s="15" t="s">
        <v>31891</v>
      </c>
      <c r="F12" s="15" t="s">
        <v>31892</v>
      </c>
      <c r="G12" s="16" t="s">
        <v>34</v>
      </c>
      <c r="H12" s="16" t="s">
        <v>35</v>
      </c>
      <c r="I12" s="16" t="s">
        <v>36</v>
      </c>
      <c r="J12" s="16" t="s">
        <v>37</v>
      </c>
      <c r="K12" s="78">
        <v>1</v>
      </c>
      <c r="L12" s="16" t="s">
        <v>38</v>
      </c>
      <c r="M12" s="16" t="s">
        <v>39</v>
      </c>
      <c r="N12" s="66">
        <v>10</v>
      </c>
      <c r="O12" s="16" t="s">
        <v>40</v>
      </c>
      <c r="P12" s="77" t="s">
        <v>41</v>
      </c>
      <c r="Q12" s="77" t="s">
        <v>42</v>
      </c>
      <c r="R12" s="77" t="s">
        <v>43</v>
      </c>
      <c r="S12" s="79">
        <v>32.023000000000003</v>
      </c>
      <c r="T12" s="16" t="s">
        <v>44</v>
      </c>
      <c r="U12" s="16" t="s">
        <v>27</v>
      </c>
      <c r="V12" s="16" t="s">
        <v>45</v>
      </c>
    </row>
    <row r="13" spans="1:22">
      <c r="A13" s="66">
        <v>12</v>
      </c>
      <c r="B13" s="67">
        <v>3</v>
      </c>
      <c r="C13" s="77" t="s">
        <v>31891</v>
      </c>
      <c r="D13" s="15" t="s">
        <v>31892</v>
      </c>
      <c r="E13" s="15" t="s">
        <v>31891</v>
      </c>
      <c r="F13" s="15" t="s">
        <v>31892</v>
      </c>
      <c r="G13" s="16" t="s">
        <v>34</v>
      </c>
      <c r="H13" s="16" t="s">
        <v>35</v>
      </c>
      <c r="I13" s="16" t="s">
        <v>36</v>
      </c>
      <c r="J13" s="16" t="s">
        <v>37</v>
      </c>
      <c r="K13" s="78">
        <v>1</v>
      </c>
      <c r="L13" s="16" t="s">
        <v>38</v>
      </c>
      <c r="M13" s="16" t="s">
        <v>39</v>
      </c>
      <c r="N13" s="66">
        <v>20</v>
      </c>
      <c r="O13" s="16" t="s">
        <v>40</v>
      </c>
      <c r="P13" s="77" t="s">
        <v>650</v>
      </c>
      <c r="Q13" s="77" t="s">
        <v>31844</v>
      </c>
      <c r="R13" s="77" t="s">
        <v>48</v>
      </c>
      <c r="S13" s="58">
        <v>5.8000000000000003E-2</v>
      </c>
      <c r="T13" s="16" t="s">
        <v>44</v>
      </c>
      <c r="U13" s="16" t="s">
        <v>27</v>
      </c>
      <c r="V13" s="16" t="s">
        <v>45</v>
      </c>
    </row>
    <row r="14" spans="1:22">
      <c r="A14" s="66">
        <v>13</v>
      </c>
      <c r="B14" s="67">
        <v>3</v>
      </c>
      <c r="C14" s="77" t="s">
        <v>31891</v>
      </c>
      <c r="D14" s="15" t="s">
        <v>31892</v>
      </c>
      <c r="E14" s="15" t="s">
        <v>31891</v>
      </c>
      <c r="F14" s="15" t="s">
        <v>31892</v>
      </c>
      <c r="G14" s="16" t="s">
        <v>34</v>
      </c>
      <c r="H14" s="16" t="s">
        <v>35</v>
      </c>
      <c r="I14" s="16" t="s">
        <v>36</v>
      </c>
      <c r="J14" s="16" t="s">
        <v>37</v>
      </c>
      <c r="K14" s="78">
        <v>1</v>
      </c>
      <c r="L14" s="16" t="s">
        <v>38</v>
      </c>
      <c r="M14" s="16" t="s">
        <v>39</v>
      </c>
      <c r="N14" s="66">
        <v>30</v>
      </c>
      <c r="O14" s="16" t="s">
        <v>40</v>
      </c>
      <c r="P14" s="77" t="s">
        <v>46</v>
      </c>
      <c r="Q14" s="77" t="s">
        <v>47</v>
      </c>
      <c r="R14" s="77" t="s">
        <v>48</v>
      </c>
      <c r="S14" s="45">
        <v>0.157</v>
      </c>
      <c r="T14" s="16" t="s">
        <v>44</v>
      </c>
      <c r="U14" s="16" t="s">
        <v>27</v>
      </c>
      <c r="V14" s="16" t="s">
        <v>45</v>
      </c>
    </row>
    <row r="15" spans="1:22">
      <c r="A15" s="66">
        <v>14</v>
      </c>
      <c r="B15" s="67">
        <v>3</v>
      </c>
      <c r="C15" s="77" t="s">
        <v>31891</v>
      </c>
      <c r="D15" s="15" t="s">
        <v>31892</v>
      </c>
      <c r="E15" s="15" t="s">
        <v>31891</v>
      </c>
      <c r="F15" s="15" t="s">
        <v>31892</v>
      </c>
      <c r="G15" s="16" t="s">
        <v>34</v>
      </c>
      <c r="H15" s="16" t="s">
        <v>35</v>
      </c>
      <c r="I15" s="16" t="s">
        <v>36</v>
      </c>
      <c r="J15" s="16" t="s">
        <v>37</v>
      </c>
      <c r="K15" s="78">
        <v>1</v>
      </c>
      <c r="L15" s="16" t="s">
        <v>38</v>
      </c>
      <c r="M15" s="16" t="s">
        <v>39</v>
      </c>
      <c r="N15" s="66">
        <v>40</v>
      </c>
      <c r="O15" s="16" t="s">
        <v>40</v>
      </c>
      <c r="P15" s="77" t="s">
        <v>18728</v>
      </c>
      <c r="Q15" s="77" t="s">
        <v>31845</v>
      </c>
      <c r="R15" s="77" t="s">
        <v>43</v>
      </c>
      <c r="S15" s="79">
        <v>6.02</v>
      </c>
      <c r="T15" s="16" t="s">
        <v>39</v>
      </c>
      <c r="U15" s="16" t="s">
        <v>27</v>
      </c>
      <c r="V15" s="16" t="s">
        <v>45</v>
      </c>
    </row>
    <row r="16" spans="1:22">
      <c r="A16" s="66">
        <v>15</v>
      </c>
      <c r="B16" s="67">
        <v>3</v>
      </c>
      <c r="C16" s="77" t="s">
        <v>31891</v>
      </c>
      <c r="D16" s="15" t="s">
        <v>31892</v>
      </c>
      <c r="E16" s="15" t="s">
        <v>31891</v>
      </c>
      <c r="F16" s="15" t="s">
        <v>31892</v>
      </c>
      <c r="G16" s="16" t="s">
        <v>34</v>
      </c>
      <c r="H16" s="16" t="s">
        <v>35</v>
      </c>
      <c r="I16" s="16" t="s">
        <v>36</v>
      </c>
      <c r="J16" s="16" t="s">
        <v>37</v>
      </c>
      <c r="K16" s="78">
        <v>1</v>
      </c>
      <c r="L16" s="16" t="s">
        <v>38</v>
      </c>
      <c r="M16" s="16" t="s">
        <v>39</v>
      </c>
      <c r="N16" s="66">
        <v>50</v>
      </c>
      <c r="O16" s="16" t="s">
        <v>40</v>
      </c>
      <c r="P16" s="77" t="s">
        <v>744</v>
      </c>
      <c r="Q16" s="77" t="s">
        <v>745</v>
      </c>
      <c r="R16" s="77" t="s">
        <v>43</v>
      </c>
      <c r="S16" s="79">
        <v>10</v>
      </c>
      <c r="T16" s="16" t="s">
        <v>44</v>
      </c>
      <c r="U16" s="16" t="s">
        <v>27</v>
      </c>
      <c r="V16" s="16" t="s">
        <v>45</v>
      </c>
    </row>
    <row r="17" spans="1:22">
      <c r="A17" s="66">
        <v>16</v>
      </c>
      <c r="B17" s="67">
        <v>4</v>
      </c>
      <c r="C17" s="77" t="s">
        <v>31893</v>
      </c>
      <c r="D17" s="15" t="s">
        <v>31894</v>
      </c>
      <c r="E17" s="15" t="s">
        <v>31893</v>
      </c>
      <c r="F17" s="15" t="s">
        <v>31894</v>
      </c>
      <c r="G17" s="16" t="s">
        <v>34</v>
      </c>
      <c r="H17" s="16" t="s">
        <v>35</v>
      </c>
      <c r="I17" s="16" t="s">
        <v>36</v>
      </c>
      <c r="J17" s="16" t="s">
        <v>37</v>
      </c>
      <c r="K17" s="78">
        <v>1</v>
      </c>
      <c r="L17" s="16" t="s">
        <v>38</v>
      </c>
      <c r="M17" s="16" t="s">
        <v>39</v>
      </c>
      <c r="N17" s="66">
        <v>10</v>
      </c>
      <c r="O17" s="16" t="s">
        <v>40</v>
      </c>
      <c r="P17" s="77" t="s">
        <v>41</v>
      </c>
      <c r="Q17" s="77" t="s">
        <v>42</v>
      </c>
      <c r="R17" s="77" t="s">
        <v>43</v>
      </c>
      <c r="S17" s="79">
        <v>33.643999999999998</v>
      </c>
      <c r="T17" s="16" t="s">
        <v>44</v>
      </c>
      <c r="U17" s="16" t="s">
        <v>27</v>
      </c>
      <c r="V17" s="16" t="s">
        <v>45</v>
      </c>
    </row>
    <row r="18" spans="1:22">
      <c r="A18" s="66">
        <v>17</v>
      </c>
      <c r="B18" s="67">
        <v>4</v>
      </c>
      <c r="C18" s="77" t="s">
        <v>31893</v>
      </c>
      <c r="D18" s="15" t="s">
        <v>31894</v>
      </c>
      <c r="E18" s="15" t="s">
        <v>31893</v>
      </c>
      <c r="F18" s="15" t="s">
        <v>31894</v>
      </c>
      <c r="G18" s="16" t="s">
        <v>34</v>
      </c>
      <c r="H18" s="16" t="s">
        <v>35</v>
      </c>
      <c r="I18" s="16" t="s">
        <v>36</v>
      </c>
      <c r="J18" s="16" t="s">
        <v>37</v>
      </c>
      <c r="K18" s="78">
        <v>1</v>
      </c>
      <c r="L18" s="16" t="s">
        <v>38</v>
      </c>
      <c r="M18" s="16" t="s">
        <v>39</v>
      </c>
      <c r="N18" s="66">
        <v>20</v>
      </c>
      <c r="O18" s="16" t="s">
        <v>40</v>
      </c>
      <c r="P18" s="77" t="s">
        <v>650</v>
      </c>
      <c r="Q18" s="77" t="s">
        <v>31844</v>
      </c>
      <c r="R18" s="77" t="s">
        <v>48</v>
      </c>
      <c r="S18" s="58">
        <v>6.0999999999999999E-2</v>
      </c>
      <c r="T18" s="16" t="s">
        <v>44</v>
      </c>
      <c r="U18" s="16" t="s">
        <v>27</v>
      </c>
      <c r="V18" s="16" t="s">
        <v>45</v>
      </c>
    </row>
    <row r="19" spans="1:22">
      <c r="A19" s="66">
        <v>18</v>
      </c>
      <c r="B19" s="67">
        <v>4</v>
      </c>
      <c r="C19" s="77" t="s">
        <v>31893</v>
      </c>
      <c r="D19" s="15" t="s">
        <v>31894</v>
      </c>
      <c r="E19" s="15" t="s">
        <v>31893</v>
      </c>
      <c r="F19" s="15" t="s">
        <v>31894</v>
      </c>
      <c r="G19" s="16" t="s">
        <v>34</v>
      </c>
      <c r="H19" s="16" t="s">
        <v>35</v>
      </c>
      <c r="I19" s="16" t="s">
        <v>36</v>
      </c>
      <c r="J19" s="16" t="s">
        <v>37</v>
      </c>
      <c r="K19" s="78">
        <v>1</v>
      </c>
      <c r="L19" s="16" t="s">
        <v>38</v>
      </c>
      <c r="M19" s="16" t="s">
        <v>39</v>
      </c>
      <c r="N19" s="66">
        <v>30</v>
      </c>
      <c r="O19" s="16" t="s">
        <v>40</v>
      </c>
      <c r="P19" s="77" t="s">
        <v>46</v>
      </c>
      <c r="Q19" s="77" t="s">
        <v>47</v>
      </c>
      <c r="R19" s="77" t="s">
        <v>48</v>
      </c>
      <c r="S19" s="45">
        <v>0.17299999999999999</v>
      </c>
      <c r="T19" s="16" t="s">
        <v>44</v>
      </c>
      <c r="U19" s="16" t="s">
        <v>27</v>
      </c>
      <c r="V19" s="16" t="s">
        <v>45</v>
      </c>
    </row>
    <row r="20" spans="1:22">
      <c r="A20" s="66">
        <v>19</v>
      </c>
      <c r="B20" s="67">
        <v>4</v>
      </c>
      <c r="C20" s="77" t="s">
        <v>31893</v>
      </c>
      <c r="D20" s="15" t="s">
        <v>31894</v>
      </c>
      <c r="E20" s="15" t="s">
        <v>31893</v>
      </c>
      <c r="F20" s="15" t="s">
        <v>31894</v>
      </c>
      <c r="G20" s="16" t="s">
        <v>34</v>
      </c>
      <c r="H20" s="16" t="s">
        <v>35</v>
      </c>
      <c r="I20" s="16" t="s">
        <v>36</v>
      </c>
      <c r="J20" s="16" t="s">
        <v>37</v>
      </c>
      <c r="K20" s="78">
        <v>1</v>
      </c>
      <c r="L20" s="16" t="s">
        <v>38</v>
      </c>
      <c r="M20" s="16" t="s">
        <v>39</v>
      </c>
      <c r="N20" s="66">
        <v>40</v>
      </c>
      <c r="O20" s="16" t="s">
        <v>40</v>
      </c>
      <c r="P20" s="77" t="s">
        <v>18728</v>
      </c>
      <c r="Q20" s="77" t="s">
        <v>31845</v>
      </c>
      <c r="R20" s="77" t="s">
        <v>43</v>
      </c>
      <c r="S20" s="79">
        <v>6.3250000000000002</v>
      </c>
      <c r="T20" s="16" t="s">
        <v>39</v>
      </c>
      <c r="U20" s="16" t="s">
        <v>27</v>
      </c>
      <c r="V20" s="16" t="s">
        <v>45</v>
      </c>
    </row>
    <row r="21" spans="1:22">
      <c r="A21" s="66">
        <v>20</v>
      </c>
      <c r="B21" s="67">
        <v>4</v>
      </c>
      <c r="C21" s="77" t="s">
        <v>31893</v>
      </c>
      <c r="D21" s="15" t="s">
        <v>31894</v>
      </c>
      <c r="E21" s="15" t="s">
        <v>31893</v>
      </c>
      <c r="F21" s="15" t="s">
        <v>31894</v>
      </c>
      <c r="G21" s="16" t="s">
        <v>34</v>
      </c>
      <c r="H21" s="16" t="s">
        <v>35</v>
      </c>
      <c r="I21" s="16" t="s">
        <v>36</v>
      </c>
      <c r="J21" s="16" t="s">
        <v>37</v>
      </c>
      <c r="K21" s="78">
        <v>1</v>
      </c>
      <c r="L21" s="16" t="s">
        <v>38</v>
      </c>
      <c r="M21" s="16" t="s">
        <v>39</v>
      </c>
      <c r="N21" s="66">
        <v>50</v>
      </c>
      <c r="O21" s="16" t="s">
        <v>40</v>
      </c>
      <c r="P21" s="77" t="s">
        <v>744</v>
      </c>
      <c r="Q21" s="77" t="s">
        <v>745</v>
      </c>
      <c r="R21" s="77" t="s">
        <v>43</v>
      </c>
      <c r="S21" s="79">
        <v>10</v>
      </c>
      <c r="T21" s="16" t="s">
        <v>44</v>
      </c>
      <c r="U21" s="16" t="s">
        <v>27</v>
      </c>
      <c r="V21" s="16" t="s">
        <v>45</v>
      </c>
    </row>
    <row r="22" spans="1:22">
      <c r="A22" s="66">
        <v>21</v>
      </c>
      <c r="B22" s="67">
        <v>5</v>
      </c>
      <c r="C22" s="77" t="s">
        <v>31895</v>
      </c>
      <c r="D22" s="15" t="s">
        <v>31896</v>
      </c>
      <c r="E22" s="15" t="s">
        <v>31895</v>
      </c>
      <c r="F22" s="15" t="s">
        <v>31896</v>
      </c>
      <c r="G22" s="16" t="s">
        <v>34</v>
      </c>
      <c r="H22" s="16" t="s">
        <v>35</v>
      </c>
      <c r="I22" s="16" t="s">
        <v>36</v>
      </c>
      <c r="J22" s="16" t="s">
        <v>37</v>
      </c>
      <c r="K22" s="78">
        <v>1</v>
      </c>
      <c r="L22" s="16" t="s">
        <v>38</v>
      </c>
      <c r="M22" s="16" t="s">
        <v>39</v>
      </c>
      <c r="N22" s="66">
        <v>10</v>
      </c>
      <c r="O22" s="16" t="s">
        <v>40</v>
      </c>
      <c r="P22" s="77" t="s">
        <v>41</v>
      </c>
      <c r="Q22" s="77" t="s">
        <v>42</v>
      </c>
      <c r="R22" s="77" t="s">
        <v>43</v>
      </c>
      <c r="S22" s="79">
        <v>34.454999999999998</v>
      </c>
      <c r="T22" s="16" t="s">
        <v>44</v>
      </c>
      <c r="U22" s="16" t="s">
        <v>27</v>
      </c>
      <c r="V22" s="16" t="s">
        <v>45</v>
      </c>
    </row>
    <row r="23" spans="1:22">
      <c r="A23" s="66">
        <v>22</v>
      </c>
      <c r="B23" s="67">
        <v>5</v>
      </c>
      <c r="C23" s="77" t="s">
        <v>31895</v>
      </c>
      <c r="D23" s="15" t="s">
        <v>31896</v>
      </c>
      <c r="E23" s="15" t="s">
        <v>31895</v>
      </c>
      <c r="F23" s="15" t="s">
        <v>31896</v>
      </c>
      <c r="G23" s="16" t="s">
        <v>34</v>
      </c>
      <c r="H23" s="16" t="s">
        <v>35</v>
      </c>
      <c r="I23" s="16" t="s">
        <v>36</v>
      </c>
      <c r="J23" s="16" t="s">
        <v>37</v>
      </c>
      <c r="K23" s="78">
        <v>1</v>
      </c>
      <c r="L23" s="16" t="s">
        <v>38</v>
      </c>
      <c r="M23" s="16" t="s">
        <v>39</v>
      </c>
      <c r="N23" s="66">
        <v>20</v>
      </c>
      <c r="O23" s="16" t="s">
        <v>40</v>
      </c>
      <c r="P23" s="77" t="s">
        <v>650</v>
      </c>
      <c r="Q23" s="77" t="s">
        <v>31844</v>
      </c>
      <c r="R23" s="77" t="s">
        <v>48</v>
      </c>
      <c r="S23" s="58">
        <v>6.3E-2</v>
      </c>
      <c r="T23" s="16" t="s">
        <v>44</v>
      </c>
      <c r="U23" s="16" t="s">
        <v>27</v>
      </c>
      <c r="V23" s="16" t="s">
        <v>45</v>
      </c>
    </row>
    <row r="24" spans="1:22">
      <c r="A24" s="66">
        <v>23</v>
      </c>
      <c r="B24" s="67">
        <v>5</v>
      </c>
      <c r="C24" s="77" t="s">
        <v>31895</v>
      </c>
      <c r="D24" s="15" t="s">
        <v>31896</v>
      </c>
      <c r="E24" s="15" t="s">
        <v>31895</v>
      </c>
      <c r="F24" s="15" t="s">
        <v>31896</v>
      </c>
      <c r="G24" s="16" t="s">
        <v>34</v>
      </c>
      <c r="H24" s="16" t="s">
        <v>35</v>
      </c>
      <c r="I24" s="16" t="s">
        <v>36</v>
      </c>
      <c r="J24" s="16" t="s">
        <v>37</v>
      </c>
      <c r="K24" s="78">
        <v>1</v>
      </c>
      <c r="L24" s="16" t="s">
        <v>38</v>
      </c>
      <c r="M24" s="16" t="s">
        <v>39</v>
      </c>
      <c r="N24" s="66">
        <v>30</v>
      </c>
      <c r="O24" s="16" t="s">
        <v>40</v>
      </c>
      <c r="P24" s="77" t="s">
        <v>46</v>
      </c>
      <c r="Q24" s="77" t="s">
        <v>47</v>
      </c>
      <c r="R24" s="77" t="s">
        <v>48</v>
      </c>
      <c r="S24" s="45">
        <v>0.185</v>
      </c>
      <c r="T24" s="16" t="s">
        <v>44</v>
      </c>
      <c r="U24" s="16" t="s">
        <v>27</v>
      </c>
      <c r="V24" s="16" t="s">
        <v>45</v>
      </c>
    </row>
    <row r="25" spans="1:22">
      <c r="A25" s="66">
        <v>24</v>
      </c>
      <c r="B25" s="67">
        <v>5</v>
      </c>
      <c r="C25" s="77" t="s">
        <v>31895</v>
      </c>
      <c r="D25" s="15" t="s">
        <v>31896</v>
      </c>
      <c r="E25" s="15" t="s">
        <v>31895</v>
      </c>
      <c r="F25" s="15" t="s">
        <v>31896</v>
      </c>
      <c r="G25" s="16" t="s">
        <v>34</v>
      </c>
      <c r="H25" s="16" t="s">
        <v>35</v>
      </c>
      <c r="I25" s="16" t="s">
        <v>36</v>
      </c>
      <c r="J25" s="16" t="s">
        <v>37</v>
      </c>
      <c r="K25" s="78">
        <v>1</v>
      </c>
      <c r="L25" s="16" t="s">
        <v>38</v>
      </c>
      <c r="M25" s="16" t="s">
        <v>39</v>
      </c>
      <c r="N25" s="66">
        <v>40</v>
      </c>
      <c r="O25" s="16" t="s">
        <v>40</v>
      </c>
      <c r="P25" s="77" t="s">
        <v>18728</v>
      </c>
      <c r="Q25" s="77" t="s">
        <v>31845</v>
      </c>
      <c r="R25" s="77" t="s">
        <v>43</v>
      </c>
      <c r="S25" s="79">
        <v>6.4770000000000003</v>
      </c>
      <c r="T25" s="16" t="s">
        <v>39</v>
      </c>
      <c r="U25" s="16" t="s">
        <v>27</v>
      </c>
      <c r="V25" s="16" t="s">
        <v>45</v>
      </c>
    </row>
    <row r="26" spans="1:22">
      <c r="A26" s="66">
        <v>25</v>
      </c>
      <c r="B26" s="67">
        <v>5</v>
      </c>
      <c r="C26" s="77" t="s">
        <v>31895</v>
      </c>
      <c r="D26" s="15" t="s">
        <v>31896</v>
      </c>
      <c r="E26" s="15" t="s">
        <v>31895</v>
      </c>
      <c r="F26" s="15" t="s">
        <v>31896</v>
      </c>
      <c r="G26" s="16" t="s">
        <v>34</v>
      </c>
      <c r="H26" s="16" t="s">
        <v>35</v>
      </c>
      <c r="I26" s="16" t="s">
        <v>36</v>
      </c>
      <c r="J26" s="16" t="s">
        <v>37</v>
      </c>
      <c r="K26" s="78">
        <v>1</v>
      </c>
      <c r="L26" s="16" t="s">
        <v>38</v>
      </c>
      <c r="M26" s="16" t="s">
        <v>39</v>
      </c>
      <c r="N26" s="66">
        <v>50</v>
      </c>
      <c r="O26" s="16" t="s">
        <v>40</v>
      </c>
      <c r="P26" s="77" t="s">
        <v>744</v>
      </c>
      <c r="Q26" s="77" t="s">
        <v>745</v>
      </c>
      <c r="R26" s="77" t="s">
        <v>43</v>
      </c>
      <c r="S26" s="79">
        <v>10</v>
      </c>
      <c r="T26" s="16" t="s">
        <v>44</v>
      </c>
      <c r="U26" s="16" t="s">
        <v>27</v>
      </c>
      <c r="V26" s="16" t="s">
        <v>45</v>
      </c>
    </row>
    <row r="27" spans="1:22">
      <c r="A27" s="66">
        <v>26</v>
      </c>
      <c r="B27" s="67">
        <v>6</v>
      </c>
      <c r="C27" s="77" t="s">
        <v>31897</v>
      </c>
      <c r="D27" s="15" t="s">
        <v>31898</v>
      </c>
      <c r="E27" s="15" t="s">
        <v>31897</v>
      </c>
      <c r="F27" s="15" t="s">
        <v>31898</v>
      </c>
      <c r="G27" s="16" t="s">
        <v>34</v>
      </c>
      <c r="H27" s="16" t="s">
        <v>35</v>
      </c>
      <c r="I27" s="16" t="s">
        <v>36</v>
      </c>
      <c r="J27" s="16" t="s">
        <v>37</v>
      </c>
      <c r="K27" s="78">
        <v>1</v>
      </c>
      <c r="L27" s="16" t="s">
        <v>38</v>
      </c>
      <c r="M27" s="16" t="s">
        <v>39</v>
      </c>
      <c r="N27" s="66">
        <v>10</v>
      </c>
      <c r="O27" s="16" t="s">
        <v>40</v>
      </c>
      <c r="P27" s="77" t="s">
        <v>41</v>
      </c>
      <c r="Q27" s="77" t="s">
        <v>42</v>
      </c>
      <c r="R27" s="77" t="s">
        <v>43</v>
      </c>
      <c r="S27" s="79">
        <v>35.265999999999998</v>
      </c>
      <c r="T27" s="16" t="s">
        <v>44</v>
      </c>
      <c r="U27" s="16" t="s">
        <v>27</v>
      </c>
      <c r="V27" s="16" t="s">
        <v>45</v>
      </c>
    </row>
    <row r="28" spans="1:22">
      <c r="A28" s="66">
        <v>27</v>
      </c>
      <c r="B28" s="67">
        <v>6</v>
      </c>
      <c r="C28" s="77" t="s">
        <v>31897</v>
      </c>
      <c r="D28" s="15" t="s">
        <v>31898</v>
      </c>
      <c r="E28" s="15" t="s">
        <v>31897</v>
      </c>
      <c r="F28" s="15" t="s">
        <v>31898</v>
      </c>
      <c r="G28" s="16" t="s">
        <v>34</v>
      </c>
      <c r="H28" s="16" t="s">
        <v>35</v>
      </c>
      <c r="I28" s="16" t="s">
        <v>36</v>
      </c>
      <c r="J28" s="16" t="s">
        <v>37</v>
      </c>
      <c r="K28" s="78">
        <v>1</v>
      </c>
      <c r="L28" s="16" t="s">
        <v>38</v>
      </c>
      <c r="M28" s="16" t="s">
        <v>39</v>
      </c>
      <c r="N28" s="66">
        <v>20</v>
      </c>
      <c r="O28" s="16" t="s">
        <v>40</v>
      </c>
      <c r="P28" s="77" t="s">
        <v>650</v>
      </c>
      <c r="Q28" s="77" t="s">
        <v>31844</v>
      </c>
      <c r="R28" s="77" t="s">
        <v>48</v>
      </c>
      <c r="S28" s="58">
        <v>6.5000000000000002E-2</v>
      </c>
      <c r="T28" s="16" t="s">
        <v>44</v>
      </c>
      <c r="U28" s="16" t="s">
        <v>27</v>
      </c>
      <c r="V28" s="16" t="s">
        <v>45</v>
      </c>
    </row>
    <row r="29" spans="1:22">
      <c r="A29" s="66">
        <v>28</v>
      </c>
      <c r="B29" s="67">
        <v>6</v>
      </c>
      <c r="C29" s="77" t="s">
        <v>31897</v>
      </c>
      <c r="D29" s="15" t="s">
        <v>31898</v>
      </c>
      <c r="E29" s="15" t="s">
        <v>31897</v>
      </c>
      <c r="F29" s="15" t="s">
        <v>31898</v>
      </c>
      <c r="G29" s="16" t="s">
        <v>34</v>
      </c>
      <c r="H29" s="16" t="s">
        <v>35</v>
      </c>
      <c r="I29" s="16" t="s">
        <v>36</v>
      </c>
      <c r="J29" s="16" t="s">
        <v>37</v>
      </c>
      <c r="K29" s="78">
        <v>1</v>
      </c>
      <c r="L29" s="16" t="s">
        <v>38</v>
      </c>
      <c r="M29" s="16" t="s">
        <v>39</v>
      </c>
      <c r="N29" s="66">
        <v>30</v>
      </c>
      <c r="O29" s="16" t="s">
        <v>40</v>
      </c>
      <c r="P29" s="77" t="s">
        <v>46</v>
      </c>
      <c r="Q29" s="77" t="s">
        <v>47</v>
      </c>
      <c r="R29" s="77" t="s">
        <v>48</v>
      </c>
      <c r="S29" s="45">
        <v>0.19600000000000001</v>
      </c>
      <c r="T29" s="16" t="s">
        <v>44</v>
      </c>
      <c r="U29" s="16" t="s">
        <v>27</v>
      </c>
      <c r="V29" s="16" t="s">
        <v>45</v>
      </c>
    </row>
    <row r="30" spans="1:22">
      <c r="A30" s="66">
        <v>29</v>
      </c>
      <c r="B30" s="67">
        <v>6</v>
      </c>
      <c r="C30" s="77" t="s">
        <v>31897</v>
      </c>
      <c r="D30" s="15" t="s">
        <v>31898</v>
      </c>
      <c r="E30" s="15" t="s">
        <v>31897</v>
      </c>
      <c r="F30" s="15" t="s">
        <v>31898</v>
      </c>
      <c r="G30" s="16" t="s">
        <v>34</v>
      </c>
      <c r="H30" s="16" t="s">
        <v>35</v>
      </c>
      <c r="I30" s="16" t="s">
        <v>36</v>
      </c>
      <c r="J30" s="16" t="s">
        <v>37</v>
      </c>
      <c r="K30" s="78">
        <v>1</v>
      </c>
      <c r="L30" s="16" t="s">
        <v>38</v>
      </c>
      <c r="M30" s="16" t="s">
        <v>39</v>
      </c>
      <c r="N30" s="66">
        <v>40</v>
      </c>
      <c r="O30" s="16" t="s">
        <v>40</v>
      </c>
      <c r="P30" s="77" t="s">
        <v>18728</v>
      </c>
      <c r="Q30" s="77" t="s">
        <v>31845</v>
      </c>
      <c r="R30" s="77" t="s">
        <v>43</v>
      </c>
      <c r="S30" s="79">
        <v>6.6289999999999996</v>
      </c>
      <c r="T30" s="16" t="s">
        <v>39</v>
      </c>
      <c r="U30" s="16" t="s">
        <v>27</v>
      </c>
      <c r="V30" s="16" t="s">
        <v>45</v>
      </c>
    </row>
    <row r="31" spans="1:22">
      <c r="A31" s="66">
        <v>30</v>
      </c>
      <c r="B31" s="67">
        <v>6</v>
      </c>
      <c r="C31" s="77" t="s">
        <v>31897</v>
      </c>
      <c r="D31" s="15" t="s">
        <v>31898</v>
      </c>
      <c r="E31" s="15" t="s">
        <v>31897</v>
      </c>
      <c r="F31" s="15" t="s">
        <v>31898</v>
      </c>
      <c r="G31" s="16" t="s">
        <v>34</v>
      </c>
      <c r="H31" s="16" t="s">
        <v>35</v>
      </c>
      <c r="I31" s="16" t="s">
        <v>36</v>
      </c>
      <c r="J31" s="16" t="s">
        <v>37</v>
      </c>
      <c r="K31" s="78">
        <v>1</v>
      </c>
      <c r="L31" s="16" t="s">
        <v>38</v>
      </c>
      <c r="M31" s="16" t="s">
        <v>39</v>
      </c>
      <c r="N31" s="66">
        <v>50</v>
      </c>
      <c r="O31" s="16" t="s">
        <v>40</v>
      </c>
      <c r="P31" s="77" t="s">
        <v>744</v>
      </c>
      <c r="Q31" s="77" t="s">
        <v>745</v>
      </c>
      <c r="R31" s="77" t="s">
        <v>43</v>
      </c>
      <c r="S31" s="79">
        <v>10</v>
      </c>
      <c r="T31" s="16" t="s">
        <v>44</v>
      </c>
      <c r="U31" s="16" t="s">
        <v>27</v>
      </c>
      <c r="V31" s="16" t="s">
        <v>45</v>
      </c>
    </row>
    <row r="32" spans="1:22">
      <c r="A32" s="66">
        <v>31</v>
      </c>
      <c r="B32" s="67">
        <v>7</v>
      </c>
      <c r="C32" s="77" t="s">
        <v>31899</v>
      </c>
      <c r="D32" s="15" t="s">
        <v>31900</v>
      </c>
      <c r="E32" s="15" t="s">
        <v>31899</v>
      </c>
      <c r="F32" s="15" t="s">
        <v>31900</v>
      </c>
      <c r="G32" s="16" t="s">
        <v>34</v>
      </c>
      <c r="H32" s="16" t="s">
        <v>35</v>
      </c>
      <c r="I32" s="16" t="s">
        <v>36</v>
      </c>
      <c r="J32" s="16" t="s">
        <v>37</v>
      </c>
      <c r="K32" s="78">
        <v>1</v>
      </c>
      <c r="L32" s="16" t="s">
        <v>38</v>
      </c>
      <c r="M32" s="16" t="s">
        <v>39</v>
      </c>
      <c r="N32" s="66">
        <v>10</v>
      </c>
      <c r="O32" s="16" t="s">
        <v>40</v>
      </c>
      <c r="P32" s="77" t="s">
        <v>41</v>
      </c>
      <c r="Q32" s="77" t="s">
        <v>42</v>
      </c>
      <c r="R32" s="77" t="s">
        <v>43</v>
      </c>
      <c r="S32" s="79">
        <v>36.887</v>
      </c>
      <c r="T32" s="16" t="s">
        <v>44</v>
      </c>
      <c r="U32" s="16" t="s">
        <v>27</v>
      </c>
      <c r="V32" s="16" t="s">
        <v>45</v>
      </c>
    </row>
    <row r="33" spans="1:22">
      <c r="A33" s="66">
        <v>32</v>
      </c>
      <c r="B33" s="67">
        <v>7</v>
      </c>
      <c r="C33" s="77" t="s">
        <v>31899</v>
      </c>
      <c r="D33" s="15" t="s">
        <v>31900</v>
      </c>
      <c r="E33" s="15" t="s">
        <v>31899</v>
      </c>
      <c r="F33" s="15" t="s">
        <v>31900</v>
      </c>
      <c r="G33" s="16" t="s">
        <v>34</v>
      </c>
      <c r="H33" s="16" t="s">
        <v>35</v>
      </c>
      <c r="I33" s="16" t="s">
        <v>36</v>
      </c>
      <c r="J33" s="16" t="s">
        <v>37</v>
      </c>
      <c r="K33" s="78">
        <v>1</v>
      </c>
      <c r="L33" s="16" t="s">
        <v>38</v>
      </c>
      <c r="M33" s="16" t="s">
        <v>39</v>
      </c>
      <c r="N33" s="66">
        <v>20</v>
      </c>
      <c r="O33" s="16" t="s">
        <v>40</v>
      </c>
      <c r="P33" s="77" t="s">
        <v>650</v>
      </c>
      <c r="Q33" s="77" t="s">
        <v>31844</v>
      </c>
      <c r="R33" s="77" t="s">
        <v>48</v>
      </c>
      <c r="S33" s="58">
        <v>6.8000000000000005E-2</v>
      </c>
      <c r="T33" s="16" t="s">
        <v>44</v>
      </c>
      <c r="U33" s="16" t="s">
        <v>27</v>
      </c>
      <c r="V33" s="16" t="s">
        <v>45</v>
      </c>
    </row>
    <row r="34" spans="1:22">
      <c r="A34" s="66">
        <v>33</v>
      </c>
      <c r="B34" s="67">
        <v>7</v>
      </c>
      <c r="C34" s="77" t="s">
        <v>31899</v>
      </c>
      <c r="D34" s="15" t="s">
        <v>31900</v>
      </c>
      <c r="E34" s="15" t="s">
        <v>31899</v>
      </c>
      <c r="F34" s="15" t="s">
        <v>31900</v>
      </c>
      <c r="G34" s="16" t="s">
        <v>34</v>
      </c>
      <c r="H34" s="16" t="s">
        <v>35</v>
      </c>
      <c r="I34" s="16" t="s">
        <v>36</v>
      </c>
      <c r="J34" s="16" t="s">
        <v>37</v>
      </c>
      <c r="K34" s="78">
        <v>1</v>
      </c>
      <c r="L34" s="16" t="s">
        <v>38</v>
      </c>
      <c r="M34" s="16" t="s">
        <v>39</v>
      </c>
      <c r="N34" s="66">
        <v>30</v>
      </c>
      <c r="O34" s="16" t="s">
        <v>40</v>
      </c>
      <c r="P34" s="77" t="s">
        <v>46</v>
      </c>
      <c r="Q34" s="77" t="s">
        <v>47</v>
      </c>
      <c r="R34" s="77" t="s">
        <v>48</v>
      </c>
      <c r="S34" s="45">
        <v>0.219</v>
      </c>
      <c r="T34" s="16" t="s">
        <v>44</v>
      </c>
      <c r="U34" s="16" t="s">
        <v>27</v>
      </c>
      <c r="V34" s="16" t="s">
        <v>45</v>
      </c>
    </row>
    <row r="35" spans="1:22">
      <c r="A35" s="66">
        <v>34</v>
      </c>
      <c r="B35" s="67">
        <v>7</v>
      </c>
      <c r="C35" s="77" t="s">
        <v>31899</v>
      </c>
      <c r="D35" s="15" t="s">
        <v>31900</v>
      </c>
      <c r="E35" s="15" t="s">
        <v>31899</v>
      </c>
      <c r="F35" s="15" t="s">
        <v>31900</v>
      </c>
      <c r="G35" s="16" t="s">
        <v>34</v>
      </c>
      <c r="H35" s="16" t="s">
        <v>35</v>
      </c>
      <c r="I35" s="16" t="s">
        <v>36</v>
      </c>
      <c r="J35" s="16" t="s">
        <v>37</v>
      </c>
      <c r="K35" s="78">
        <v>1</v>
      </c>
      <c r="L35" s="16" t="s">
        <v>38</v>
      </c>
      <c r="M35" s="16" t="s">
        <v>39</v>
      </c>
      <c r="N35" s="66">
        <v>40</v>
      </c>
      <c r="O35" s="16" t="s">
        <v>40</v>
      </c>
      <c r="P35" s="77" t="s">
        <v>18728</v>
      </c>
      <c r="Q35" s="77" t="s">
        <v>31845</v>
      </c>
      <c r="R35" s="77" t="s">
        <v>43</v>
      </c>
      <c r="S35" s="79">
        <v>6.9340000000000002</v>
      </c>
      <c r="T35" s="16" t="s">
        <v>39</v>
      </c>
      <c r="U35" s="16" t="s">
        <v>27</v>
      </c>
      <c r="V35" s="16" t="s">
        <v>45</v>
      </c>
    </row>
    <row r="36" spans="1:22">
      <c r="A36" s="66">
        <v>35</v>
      </c>
      <c r="B36" s="67">
        <v>7</v>
      </c>
      <c r="C36" s="77" t="s">
        <v>31899</v>
      </c>
      <c r="D36" s="15" t="s">
        <v>31900</v>
      </c>
      <c r="E36" s="15" t="s">
        <v>31899</v>
      </c>
      <c r="F36" s="15" t="s">
        <v>31900</v>
      </c>
      <c r="G36" s="16" t="s">
        <v>34</v>
      </c>
      <c r="H36" s="16" t="s">
        <v>35</v>
      </c>
      <c r="I36" s="16" t="s">
        <v>36</v>
      </c>
      <c r="J36" s="16" t="s">
        <v>37</v>
      </c>
      <c r="K36" s="78">
        <v>1</v>
      </c>
      <c r="L36" s="16" t="s">
        <v>38</v>
      </c>
      <c r="M36" s="16" t="s">
        <v>39</v>
      </c>
      <c r="N36" s="66">
        <v>50</v>
      </c>
      <c r="O36" s="16" t="s">
        <v>40</v>
      </c>
      <c r="P36" s="77" t="s">
        <v>744</v>
      </c>
      <c r="Q36" s="77" t="s">
        <v>745</v>
      </c>
      <c r="R36" s="77" t="s">
        <v>43</v>
      </c>
      <c r="S36" s="79">
        <v>10</v>
      </c>
      <c r="T36" s="16" t="s">
        <v>44</v>
      </c>
      <c r="U36" s="16" t="s">
        <v>27</v>
      </c>
      <c r="V36" s="16" t="s">
        <v>45</v>
      </c>
    </row>
    <row r="37" spans="1:22">
      <c r="A37" s="66">
        <v>36</v>
      </c>
      <c r="B37" s="67">
        <v>8</v>
      </c>
      <c r="C37" s="77" t="s">
        <v>31901</v>
      </c>
      <c r="D37" s="15" t="s">
        <v>31902</v>
      </c>
      <c r="E37" s="15" t="s">
        <v>31901</v>
      </c>
      <c r="F37" s="15" t="s">
        <v>31902</v>
      </c>
      <c r="G37" s="16" t="s">
        <v>34</v>
      </c>
      <c r="H37" s="16" t="s">
        <v>35</v>
      </c>
      <c r="I37" s="16" t="s">
        <v>36</v>
      </c>
      <c r="J37" s="16" t="s">
        <v>37</v>
      </c>
      <c r="K37" s="78">
        <v>1</v>
      </c>
      <c r="L37" s="16" t="s">
        <v>38</v>
      </c>
      <c r="M37" s="16" t="s">
        <v>39</v>
      </c>
      <c r="N37" s="66">
        <v>10</v>
      </c>
      <c r="O37" s="16" t="s">
        <v>40</v>
      </c>
      <c r="P37" s="77" t="s">
        <v>41</v>
      </c>
      <c r="Q37" s="77" t="s">
        <v>42</v>
      </c>
      <c r="R37" s="77" t="s">
        <v>43</v>
      </c>
      <c r="S37" s="79">
        <v>38.509</v>
      </c>
      <c r="T37" s="16" t="s">
        <v>44</v>
      </c>
      <c r="U37" s="16" t="s">
        <v>27</v>
      </c>
      <c r="V37" s="16" t="s">
        <v>45</v>
      </c>
    </row>
    <row r="38" spans="1:22">
      <c r="A38" s="66">
        <v>37</v>
      </c>
      <c r="B38" s="67">
        <v>8</v>
      </c>
      <c r="C38" s="77" t="s">
        <v>31901</v>
      </c>
      <c r="D38" s="15" t="s">
        <v>31902</v>
      </c>
      <c r="E38" s="15" t="s">
        <v>31901</v>
      </c>
      <c r="F38" s="15" t="s">
        <v>31902</v>
      </c>
      <c r="G38" s="16" t="s">
        <v>34</v>
      </c>
      <c r="H38" s="16" t="s">
        <v>35</v>
      </c>
      <c r="I38" s="16" t="s">
        <v>36</v>
      </c>
      <c r="J38" s="16" t="s">
        <v>37</v>
      </c>
      <c r="K38" s="78">
        <v>1</v>
      </c>
      <c r="L38" s="16" t="s">
        <v>38</v>
      </c>
      <c r="M38" s="16" t="s">
        <v>39</v>
      </c>
      <c r="N38" s="66">
        <v>20</v>
      </c>
      <c r="O38" s="16" t="s">
        <v>40</v>
      </c>
      <c r="P38" s="77" t="s">
        <v>650</v>
      </c>
      <c r="Q38" s="77" t="s">
        <v>31844</v>
      </c>
      <c r="R38" s="77" t="s">
        <v>48</v>
      </c>
      <c r="S38" s="58">
        <v>7.0999999999999994E-2</v>
      </c>
      <c r="T38" s="16" t="s">
        <v>44</v>
      </c>
      <c r="U38" s="16" t="s">
        <v>27</v>
      </c>
      <c r="V38" s="16" t="s">
        <v>45</v>
      </c>
    </row>
    <row r="39" spans="1:22">
      <c r="A39" s="66">
        <v>38</v>
      </c>
      <c r="B39" s="67">
        <v>8</v>
      </c>
      <c r="C39" s="77" t="s">
        <v>31901</v>
      </c>
      <c r="D39" s="15" t="s">
        <v>31902</v>
      </c>
      <c r="E39" s="15" t="s">
        <v>31901</v>
      </c>
      <c r="F39" s="15" t="s">
        <v>31902</v>
      </c>
      <c r="G39" s="16" t="s">
        <v>34</v>
      </c>
      <c r="H39" s="16" t="s">
        <v>35</v>
      </c>
      <c r="I39" s="16" t="s">
        <v>36</v>
      </c>
      <c r="J39" s="16" t="s">
        <v>37</v>
      </c>
      <c r="K39" s="78">
        <v>1</v>
      </c>
      <c r="L39" s="16" t="s">
        <v>38</v>
      </c>
      <c r="M39" s="16" t="s">
        <v>39</v>
      </c>
      <c r="N39" s="66">
        <v>30</v>
      </c>
      <c r="O39" s="16" t="s">
        <v>40</v>
      </c>
      <c r="P39" s="77" t="s">
        <v>46</v>
      </c>
      <c r="Q39" s="77" t="s">
        <v>47</v>
      </c>
      <c r="R39" s="77" t="s">
        <v>48</v>
      </c>
      <c r="S39" s="45">
        <v>0.23799999999999999</v>
      </c>
      <c r="T39" s="16" t="s">
        <v>44</v>
      </c>
      <c r="U39" s="16" t="s">
        <v>27</v>
      </c>
      <c r="V39" s="16" t="s">
        <v>45</v>
      </c>
    </row>
    <row r="40" spans="1:22">
      <c r="A40" s="66">
        <v>39</v>
      </c>
      <c r="B40" s="67">
        <v>8</v>
      </c>
      <c r="C40" s="77" t="s">
        <v>31901</v>
      </c>
      <c r="D40" s="15" t="s">
        <v>31902</v>
      </c>
      <c r="E40" s="15" t="s">
        <v>31901</v>
      </c>
      <c r="F40" s="15" t="s">
        <v>31902</v>
      </c>
      <c r="G40" s="16" t="s">
        <v>34</v>
      </c>
      <c r="H40" s="16" t="s">
        <v>35</v>
      </c>
      <c r="I40" s="16" t="s">
        <v>36</v>
      </c>
      <c r="J40" s="16" t="s">
        <v>37</v>
      </c>
      <c r="K40" s="78">
        <v>1</v>
      </c>
      <c r="L40" s="16" t="s">
        <v>38</v>
      </c>
      <c r="M40" s="16" t="s">
        <v>39</v>
      </c>
      <c r="N40" s="66">
        <v>40</v>
      </c>
      <c r="O40" s="16" t="s">
        <v>40</v>
      </c>
      <c r="P40" s="77" t="s">
        <v>18728</v>
      </c>
      <c r="Q40" s="77" t="s">
        <v>31845</v>
      </c>
      <c r="R40" s="77" t="s">
        <v>43</v>
      </c>
      <c r="S40" s="79">
        <v>7.2389999999999999</v>
      </c>
      <c r="T40" s="16" t="s">
        <v>39</v>
      </c>
      <c r="U40" s="16" t="s">
        <v>27</v>
      </c>
      <c r="V40" s="16" t="s">
        <v>45</v>
      </c>
    </row>
    <row r="41" spans="1:22">
      <c r="A41" s="66">
        <v>40</v>
      </c>
      <c r="B41" s="67">
        <v>8</v>
      </c>
      <c r="C41" s="77" t="s">
        <v>31901</v>
      </c>
      <c r="D41" s="15" t="s">
        <v>31902</v>
      </c>
      <c r="E41" s="15" t="s">
        <v>31901</v>
      </c>
      <c r="F41" s="15" t="s">
        <v>31902</v>
      </c>
      <c r="G41" s="16" t="s">
        <v>34</v>
      </c>
      <c r="H41" s="16" t="s">
        <v>35</v>
      </c>
      <c r="I41" s="16" t="s">
        <v>36</v>
      </c>
      <c r="J41" s="16" t="s">
        <v>37</v>
      </c>
      <c r="K41" s="78">
        <v>1</v>
      </c>
      <c r="L41" s="16" t="s">
        <v>38</v>
      </c>
      <c r="M41" s="16" t="s">
        <v>39</v>
      </c>
      <c r="N41" s="66">
        <v>50</v>
      </c>
      <c r="O41" s="16" t="s">
        <v>40</v>
      </c>
      <c r="P41" s="77" t="s">
        <v>744</v>
      </c>
      <c r="Q41" s="77" t="s">
        <v>745</v>
      </c>
      <c r="R41" s="77" t="s">
        <v>43</v>
      </c>
      <c r="S41" s="79">
        <v>10</v>
      </c>
      <c r="T41" s="16" t="s">
        <v>44</v>
      </c>
      <c r="U41" s="16" t="s">
        <v>27</v>
      </c>
      <c r="V41" s="16" t="s">
        <v>45</v>
      </c>
    </row>
    <row r="42" spans="1:22">
      <c r="A42" s="66">
        <v>41</v>
      </c>
      <c r="B42" s="67">
        <v>9</v>
      </c>
      <c r="C42" s="77" t="s">
        <v>31903</v>
      </c>
      <c r="D42" s="15" t="s">
        <v>31904</v>
      </c>
      <c r="E42" s="15" t="s">
        <v>31903</v>
      </c>
      <c r="F42" s="15" t="s">
        <v>31904</v>
      </c>
      <c r="G42" s="16" t="s">
        <v>34</v>
      </c>
      <c r="H42" s="16" t="s">
        <v>35</v>
      </c>
      <c r="I42" s="16" t="s">
        <v>36</v>
      </c>
      <c r="J42" s="16" t="s">
        <v>37</v>
      </c>
      <c r="K42" s="78">
        <v>1</v>
      </c>
      <c r="L42" s="16" t="s">
        <v>38</v>
      </c>
      <c r="M42" s="16" t="s">
        <v>39</v>
      </c>
      <c r="N42" s="66">
        <v>10</v>
      </c>
      <c r="O42" s="16" t="s">
        <v>40</v>
      </c>
      <c r="P42" s="77" t="s">
        <v>41</v>
      </c>
      <c r="Q42" s="77" t="s">
        <v>42</v>
      </c>
      <c r="R42" s="77" t="s">
        <v>43</v>
      </c>
      <c r="S42" s="79">
        <v>29.591000000000001</v>
      </c>
      <c r="T42" s="16" t="s">
        <v>44</v>
      </c>
      <c r="U42" s="16" t="s">
        <v>27</v>
      </c>
      <c r="V42" s="16" t="s">
        <v>45</v>
      </c>
    </row>
    <row r="43" spans="1:22">
      <c r="A43" s="66">
        <v>42</v>
      </c>
      <c r="B43" s="67">
        <v>9</v>
      </c>
      <c r="C43" s="77" t="s">
        <v>31903</v>
      </c>
      <c r="D43" s="15" t="s">
        <v>31904</v>
      </c>
      <c r="E43" s="15" t="s">
        <v>31903</v>
      </c>
      <c r="F43" s="15" t="s">
        <v>31904</v>
      </c>
      <c r="G43" s="16" t="s">
        <v>34</v>
      </c>
      <c r="H43" s="16" t="s">
        <v>35</v>
      </c>
      <c r="I43" s="16" t="s">
        <v>36</v>
      </c>
      <c r="J43" s="16" t="s">
        <v>37</v>
      </c>
      <c r="K43" s="78">
        <v>1</v>
      </c>
      <c r="L43" s="16" t="s">
        <v>38</v>
      </c>
      <c r="M43" s="16" t="s">
        <v>39</v>
      </c>
      <c r="N43" s="66">
        <v>20</v>
      </c>
      <c r="O43" s="16" t="s">
        <v>40</v>
      </c>
      <c r="P43" s="77" t="s">
        <v>650</v>
      </c>
      <c r="Q43" s="77" t="s">
        <v>31844</v>
      </c>
      <c r="R43" s="77" t="s">
        <v>48</v>
      </c>
      <c r="S43" s="58">
        <v>5.3999999999999999E-2</v>
      </c>
      <c r="T43" s="16" t="s">
        <v>44</v>
      </c>
      <c r="U43" s="16" t="s">
        <v>27</v>
      </c>
      <c r="V43" s="16" t="s">
        <v>45</v>
      </c>
    </row>
    <row r="44" spans="1:22">
      <c r="A44" s="66">
        <v>43</v>
      </c>
      <c r="B44" s="67">
        <v>9</v>
      </c>
      <c r="C44" s="77" t="s">
        <v>31903</v>
      </c>
      <c r="D44" s="15" t="s">
        <v>31904</v>
      </c>
      <c r="E44" s="15" t="s">
        <v>31903</v>
      </c>
      <c r="F44" s="15" t="s">
        <v>31904</v>
      </c>
      <c r="G44" s="16" t="s">
        <v>34</v>
      </c>
      <c r="H44" s="16" t="s">
        <v>35</v>
      </c>
      <c r="I44" s="16" t="s">
        <v>36</v>
      </c>
      <c r="J44" s="16" t="s">
        <v>37</v>
      </c>
      <c r="K44" s="78">
        <v>1</v>
      </c>
      <c r="L44" s="16" t="s">
        <v>38</v>
      </c>
      <c r="M44" s="16" t="s">
        <v>39</v>
      </c>
      <c r="N44" s="66">
        <v>30</v>
      </c>
      <c r="O44" s="16" t="s">
        <v>40</v>
      </c>
      <c r="P44" s="77" t="s">
        <v>46</v>
      </c>
      <c r="Q44" s="77" t="s">
        <v>47</v>
      </c>
      <c r="R44" s="77" t="s">
        <v>48</v>
      </c>
      <c r="S44" s="45">
        <v>0.113</v>
      </c>
      <c r="T44" s="16" t="s">
        <v>44</v>
      </c>
      <c r="U44" s="16" t="s">
        <v>27</v>
      </c>
      <c r="V44" s="16" t="s">
        <v>45</v>
      </c>
    </row>
    <row r="45" spans="1:22">
      <c r="A45" s="66">
        <v>44</v>
      </c>
      <c r="B45" s="67">
        <v>9</v>
      </c>
      <c r="C45" s="77" t="s">
        <v>31903</v>
      </c>
      <c r="D45" s="15" t="s">
        <v>31904</v>
      </c>
      <c r="E45" s="15" t="s">
        <v>31903</v>
      </c>
      <c r="F45" s="15" t="s">
        <v>31904</v>
      </c>
      <c r="G45" s="16" t="s">
        <v>34</v>
      </c>
      <c r="H45" s="16" t="s">
        <v>35</v>
      </c>
      <c r="I45" s="16" t="s">
        <v>36</v>
      </c>
      <c r="J45" s="16" t="s">
        <v>37</v>
      </c>
      <c r="K45" s="78">
        <v>1</v>
      </c>
      <c r="L45" s="16" t="s">
        <v>38</v>
      </c>
      <c r="M45" s="16" t="s">
        <v>39</v>
      </c>
      <c r="N45" s="66">
        <v>40</v>
      </c>
      <c r="O45" s="16" t="s">
        <v>40</v>
      </c>
      <c r="P45" s="77" t="s">
        <v>18728</v>
      </c>
      <c r="Q45" s="77" t="s">
        <v>31845</v>
      </c>
      <c r="R45" s="77" t="s">
        <v>43</v>
      </c>
      <c r="S45" s="79">
        <v>5.5629999999999997</v>
      </c>
      <c r="T45" s="16" t="s">
        <v>39</v>
      </c>
      <c r="U45" s="16" t="s">
        <v>27</v>
      </c>
      <c r="V45" s="16" t="s">
        <v>45</v>
      </c>
    </row>
    <row r="46" spans="1:22">
      <c r="A46" s="66">
        <v>45</v>
      </c>
      <c r="B46" s="67">
        <v>9</v>
      </c>
      <c r="C46" s="77" t="s">
        <v>31903</v>
      </c>
      <c r="D46" s="15" t="s">
        <v>31904</v>
      </c>
      <c r="E46" s="15" t="s">
        <v>31903</v>
      </c>
      <c r="F46" s="15" t="s">
        <v>31904</v>
      </c>
      <c r="G46" s="16" t="s">
        <v>34</v>
      </c>
      <c r="H46" s="16" t="s">
        <v>35</v>
      </c>
      <c r="I46" s="16" t="s">
        <v>36</v>
      </c>
      <c r="J46" s="16" t="s">
        <v>37</v>
      </c>
      <c r="K46" s="78">
        <v>1</v>
      </c>
      <c r="L46" s="16" t="s">
        <v>38</v>
      </c>
      <c r="M46" s="16" t="s">
        <v>39</v>
      </c>
      <c r="N46" s="66">
        <v>50</v>
      </c>
      <c r="O46" s="16" t="s">
        <v>40</v>
      </c>
      <c r="P46" s="77" t="s">
        <v>744</v>
      </c>
      <c r="Q46" s="77" t="s">
        <v>745</v>
      </c>
      <c r="R46" s="77" t="s">
        <v>43</v>
      </c>
      <c r="S46" s="79">
        <v>10</v>
      </c>
      <c r="T46" s="16" t="s">
        <v>44</v>
      </c>
      <c r="U46" s="16" t="s">
        <v>27</v>
      </c>
      <c r="V46" s="16" t="s">
        <v>45</v>
      </c>
    </row>
    <row r="47" spans="1:22">
      <c r="A47" s="66">
        <v>46</v>
      </c>
      <c r="B47" s="67">
        <v>10</v>
      </c>
      <c r="C47" s="77" t="s">
        <v>31905</v>
      </c>
      <c r="D47" s="15" t="s">
        <v>31906</v>
      </c>
      <c r="E47" s="15" t="s">
        <v>31905</v>
      </c>
      <c r="F47" s="15" t="s">
        <v>31906</v>
      </c>
      <c r="G47" s="16" t="s">
        <v>34</v>
      </c>
      <c r="H47" s="16" t="s">
        <v>35</v>
      </c>
      <c r="I47" s="16" t="s">
        <v>36</v>
      </c>
      <c r="J47" s="16" t="s">
        <v>37</v>
      </c>
      <c r="K47" s="78">
        <v>1</v>
      </c>
      <c r="L47" s="16" t="s">
        <v>38</v>
      </c>
      <c r="M47" s="16" t="s">
        <v>39</v>
      </c>
      <c r="N47" s="66">
        <v>10</v>
      </c>
      <c r="O47" s="16" t="s">
        <v>40</v>
      </c>
      <c r="P47" s="77" t="s">
        <v>41</v>
      </c>
      <c r="Q47" s="77" t="s">
        <v>42</v>
      </c>
      <c r="R47" s="77" t="s">
        <v>43</v>
      </c>
      <c r="S47" s="79">
        <v>31.212</v>
      </c>
      <c r="T47" s="16" t="s">
        <v>44</v>
      </c>
      <c r="U47" s="16" t="s">
        <v>27</v>
      </c>
      <c r="V47" s="16" t="s">
        <v>45</v>
      </c>
    </row>
    <row r="48" spans="1:22">
      <c r="A48" s="66">
        <v>47</v>
      </c>
      <c r="B48" s="67">
        <v>10</v>
      </c>
      <c r="C48" s="77" t="s">
        <v>31905</v>
      </c>
      <c r="D48" s="15" t="s">
        <v>31906</v>
      </c>
      <c r="E48" s="15" t="s">
        <v>31905</v>
      </c>
      <c r="F48" s="15" t="s">
        <v>31906</v>
      </c>
      <c r="G48" s="16" t="s">
        <v>34</v>
      </c>
      <c r="H48" s="16" t="s">
        <v>35</v>
      </c>
      <c r="I48" s="16" t="s">
        <v>36</v>
      </c>
      <c r="J48" s="16" t="s">
        <v>37</v>
      </c>
      <c r="K48" s="78">
        <v>1</v>
      </c>
      <c r="L48" s="16" t="s">
        <v>38</v>
      </c>
      <c r="M48" s="16" t="s">
        <v>39</v>
      </c>
      <c r="N48" s="66">
        <v>20</v>
      </c>
      <c r="O48" s="16" t="s">
        <v>40</v>
      </c>
      <c r="P48" s="77" t="s">
        <v>650</v>
      </c>
      <c r="Q48" s="77" t="s">
        <v>31844</v>
      </c>
      <c r="R48" s="77" t="s">
        <v>48</v>
      </c>
      <c r="S48" s="58">
        <v>5.7000000000000002E-2</v>
      </c>
      <c r="T48" s="16" t="s">
        <v>44</v>
      </c>
      <c r="U48" s="16" t="s">
        <v>27</v>
      </c>
      <c r="V48" s="16" t="s">
        <v>45</v>
      </c>
    </row>
    <row r="49" spans="1:22">
      <c r="A49" s="66">
        <v>48</v>
      </c>
      <c r="B49" s="67">
        <v>10</v>
      </c>
      <c r="C49" s="77" t="s">
        <v>31905</v>
      </c>
      <c r="D49" s="15" t="s">
        <v>31906</v>
      </c>
      <c r="E49" s="15" t="s">
        <v>31905</v>
      </c>
      <c r="F49" s="15" t="s">
        <v>31906</v>
      </c>
      <c r="G49" s="16" t="s">
        <v>34</v>
      </c>
      <c r="H49" s="16" t="s">
        <v>35</v>
      </c>
      <c r="I49" s="16" t="s">
        <v>36</v>
      </c>
      <c r="J49" s="16" t="s">
        <v>37</v>
      </c>
      <c r="K49" s="78">
        <v>1</v>
      </c>
      <c r="L49" s="16" t="s">
        <v>38</v>
      </c>
      <c r="M49" s="16" t="s">
        <v>39</v>
      </c>
      <c r="N49" s="66">
        <v>30</v>
      </c>
      <c r="O49" s="16" t="s">
        <v>40</v>
      </c>
      <c r="P49" s="77" t="s">
        <v>46</v>
      </c>
      <c r="Q49" s="77" t="s">
        <v>47</v>
      </c>
      <c r="R49" s="77" t="s">
        <v>48</v>
      </c>
      <c r="S49" s="45">
        <v>0.13300000000000001</v>
      </c>
      <c r="T49" s="16" t="s">
        <v>44</v>
      </c>
      <c r="U49" s="16" t="s">
        <v>27</v>
      </c>
      <c r="V49" s="16" t="s">
        <v>45</v>
      </c>
    </row>
    <row r="50" spans="1:22">
      <c r="A50" s="66">
        <v>49</v>
      </c>
      <c r="B50" s="67">
        <v>10</v>
      </c>
      <c r="C50" s="77" t="s">
        <v>31905</v>
      </c>
      <c r="D50" s="15" t="s">
        <v>31906</v>
      </c>
      <c r="E50" s="15" t="s">
        <v>31905</v>
      </c>
      <c r="F50" s="15" t="s">
        <v>31906</v>
      </c>
      <c r="G50" s="16" t="s">
        <v>34</v>
      </c>
      <c r="H50" s="16" t="s">
        <v>35</v>
      </c>
      <c r="I50" s="16" t="s">
        <v>36</v>
      </c>
      <c r="J50" s="16" t="s">
        <v>37</v>
      </c>
      <c r="K50" s="78">
        <v>1</v>
      </c>
      <c r="L50" s="16" t="s">
        <v>38</v>
      </c>
      <c r="M50" s="16" t="s">
        <v>39</v>
      </c>
      <c r="N50" s="66">
        <v>40</v>
      </c>
      <c r="O50" s="16" t="s">
        <v>40</v>
      </c>
      <c r="P50" s="77" t="s">
        <v>18728</v>
      </c>
      <c r="Q50" s="77" t="s">
        <v>31845</v>
      </c>
      <c r="R50" s="77" t="s">
        <v>43</v>
      </c>
      <c r="S50" s="79">
        <v>5.867</v>
      </c>
      <c r="T50" s="16" t="s">
        <v>39</v>
      </c>
      <c r="U50" s="16" t="s">
        <v>27</v>
      </c>
      <c r="V50" s="16" t="s">
        <v>45</v>
      </c>
    </row>
    <row r="51" spans="1:22">
      <c r="A51" s="66">
        <v>50</v>
      </c>
      <c r="B51" s="67">
        <v>10</v>
      </c>
      <c r="C51" s="77" t="s">
        <v>31905</v>
      </c>
      <c r="D51" s="15" t="s">
        <v>31906</v>
      </c>
      <c r="E51" s="15" t="s">
        <v>31905</v>
      </c>
      <c r="F51" s="15" t="s">
        <v>31906</v>
      </c>
      <c r="G51" s="16" t="s">
        <v>34</v>
      </c>
      <c r="H51" s="16" t="s">
        <v>35</v>
      </c>
      <c r="I51" s="16" t="s">
        <v>36</v>
      </c>
      <c r="J51" s="16" t="s">
        <v>37</v>
      </c>
      <c r="K51" s="78">
        <v>1</v>
      </c>
      <c r="L51" s="16" t="s">
        <v>38</v>
      </c>
      <c r="M51" s="16" t="s">
        <v>39</v>
      </c>
      <c r="N51" s="66">
        <v>50</v>
      </c>
      <c r="O51" s="16" t="s">
        <v>40</v>
      </c>
      <c r="P51" s="77" t="s">
        <v>744</v>
      </c>
      <c r="Q51" s="77" t="s">
        <v>745</v>
      </c>
      <c r="R51" s="77" t="s">
        <v>43</v>
      </c>
      <c r="S51" s="79">
        <v>10</v>
      </c>
      <c r="T51" s="16" t="s">
        <v>44</v>
      </c>
      <c r="U51" s="16" t="s">
        <v>27</v>
      </c>
      <c r="V51" s="16" t="s">
        <v>45</v>
      </c>
    </row>
    <row r="52" spans="1:22">
      <c r="A52" s="66">
        <v>51</v>
      </c>
      <c r="B52" s="67">
        <v>11</v>
      </c>
      <c r="C52" s="77" t="s">
        <v>31907</v>
      </c>
      <c r="D52" s="15" t="s">
        <v>31908</v>
      </c>
      <c r="E52" s="15" t="s">
        <v>31907</v>
      </c>
      <c r="F52" s="15" t="s">
        <v>31908</v>
      </c>
      <c r="G52" s="16" t="s">
        <v>34</v>
      </c>
      <c r="H52" s="16" t="s">
        <v>35</v>
      </c>
      <c r="I52" s="16" t="s">
        <v>36</v>
      </c>
      <c r="J52" s="16" t="s">
        <v>37</v>
      </c>
      <c r="K52" s="78">
        <v>1</v>
      </c>
      <c r="L52" s="16" t="s">
        <v>38</v>
      </c>
      <c r="M52" s="16" t="s">
        <v>39</v>
      </c>
      <c r="N52" s="66">
        <v>10</v>
      </c>
      <c r="O52" s="16" t="s">
        <v>40</v>
      </c>
      <c r="P52" s="77" t="s">
        <v>41</v>
      </c>
      <c r="Q52" s="77" t="s">
        <v>42</v>
      </c>
      <c r="R52" s="77" t="s">
        <v>43</v>
      </c>
      <c r="S52" s="79">
        <v>32.834000000000003</v>
      </c>
      <c r="T52" s="16" t="s">
        <v>44</v>
      </c>
      <c r="U52" s="16" t="s">
        <v>27</v>
      </c>
      <c r="V52" s="16" t="s">
        <v>45</v>
      </c>
    </row>
    <row r="53" spans="1:22">
      <c r="A53" s="66">
        <v>52</v>
      </c>
      <c r="B53" s="67">
        <v>11</v>
      </c>
      <c r="C53" s="77" t="s">
        <v>31907</v>
      </c>
      <c r="D53" s="15" t="s">
        <v>31908</v>
      </c>
      <c r="E53" s="15" t="s">
        <v>31907</v>
      </c>
      <c r="F53" s="15" t="s">
        <v>31908</v>
      </c>
      <c r="G53" s="16" t="s">
        <v>34</v>
      </c>
      <c r="H53" s="16" t="s">
        <v>35</v>
      </c>
      <c r="I53" s="16" t="s">
        <v>36</v>
      </c>
      <c r="J53" s="16" t="s">
        <v>37</v>
      </c>
      <c r="K53" s="78">
        <v>1</v>
      </c>
      <c r="L53" s="16" t="s">
        <v>38</v>
      </c>
      <c r="M53" s="16" t="s">
        <v>39</v>
      </c>
      <c r="N53" s="66">
        <v>20</v>
      </c>
      <c r="O53" s="16" t="s">
        <v>40</v>
      </c>
      <c r="P53" s="77" t="s">
        <v>650</v>
      </c>
      <c r="Q53" s="77" t="s">
        <v>31844</v>
      </c>
      <c r="R53" s="77" t="s">
        <v>48</v>
      </c>
      <c r="S53" s="58">
        <v>0.06</v>
      </c>
      <c r="T53" s="16" t="s">
        <v>44</v>
      </c>
      <c r="U53" s="16" t="s">
        <v>27</v>
      </c>
      <c r="V53" s="16" t="s">
        <v>45</v>
      </c>
    </row>
    <row r="54" spans="1:22">
      <c r="A54" s="66">
        <v>53</v>
      </c>
      <c r="B54" s="67">
        <v>11</v>
      </c>
      <c r="C54" s="77" t="s">
        <v>31907</v>
      </c>
      <c r="D54" s="15" t="s">
        <v>31908</v>
      </c>
      <c r="E54" s="15" t="s">
        <v>31907</v>
      </c>
      <c r="F54" s="15" t="s">
        <v>31908</v>
      </c>
      <c r="G54" s="16" t="s">
        <v>34</v>
      </c>
      <c r="H54" s="16" t="s">
        <v>35</v>
      </c>
      <c r="I54" s="16" t="s">
        <v>36</v>
      </c>
      <c r="J54" s="16" t="s">
        <v>37</v>
      </c>
      <c r="K54" s="78">
        <v>1</v>
      </c>
      <c r="L54" s="16" t="s">
        <v>38</v>
      </c>
      <c r="M54" s="16" t="s">
        <v>39</v>
      </c>
      <c r="N54" s="66">
        <v>30</v>
      </c>
      <c r="O54" s="16" t="s">
        <v>40</v>
      </c>
      <c r="P54" s="77" t="s">
        <v>46</v>
      </c>
      <c r="Q54" s="77" t="s">
        <v>47</v>
      </c>
      <c r="R54" s="77" t="s">
        <v>48</v>
      </c>
      <c r="S54" s="45">
        <v>0.157</v>
      </c>
      <c r="T54" s="16" t="s">
        <v>44</v>
      </c>
      <c r="U54" s="16" t="s">
        <v>27</v>
      </c>
      <c r="V54" s="16" t="s">
        <v>45</v>
      </c>
    </row>
    <row r="55" spans="1:22">
      <c r="A55" s="66">
        <v>54</v>
      </c>
      <c r="B55" s="67">
        <v>11</v>
      </c>
      <c r="C55" s="77" t="s">
        <v>31907</v>
      </c>
      <c r="D55" s="15" t="s">
        <v>31908</v>
      </c>
      <c r="E55" s="15" t="s">
        <v>31907</v>
      </c>
      <c r="F55" s="15" t="s">
        <v>31908</v>
      </c>
      <c r="G55" s="16" t="s">
        <v>34</v>
      </c>
      <c r="H55" s="16" t="s">
        <v>35</v>
      </c>
      <c r="I55" s="16" t="s">
        <v>36</v>
      </c>
      <c r="J55" s="16" t="s">
        <v>37</v>
      </c>
      <c r="K55" s="78">
        <v>1</v>
      </c>
      <c r="L55" s="16" t="s">
        <v>38</v>
      </c>
      <c r="M55" s="16" t="s">
        <v>39</v>
      </c>
      <c r="N55" s="66">
        <v>40</v>
      </c>
      <c r="O55" s="16" t="s">
        <v>40</v>
      </c>
      <c r="P55" s="77" t="s">
        <v>18728</v>
      </c>
      <c r="Q55" s="77" t="s">
        <v>31845</v>
      </c>
      <c r="R55" s="77" t="s">
        <v>43</v>
      </c>
      <c r="S55" s="79">
        <v>6.1719999999999997</v>
      </c>
      <c r="T55" s="16" t="s">
        <v>39</v>
      </c>
      <c r="U55" s="16" t="s">
        <v>27</v>
      </c>
      <c r="V55" s="16" t="s">
        <v>45</v>
      </c>
    </row>
    <row r="56" spans="1:22">
      <c r="A56" s="66">
        <v>55</v>
      </c>
      <c r="B56" s="67">
        <v>11</v>
      </c>
      <c r="C56" s="77" t="s">
        <v>31907</v>
      </c>
      <c r="D56" s="15" t="s">
        <v>31908</v>
      </c>
      <c r="E56" s="15" t="s">
        <v>31907</v>
      </c>
      <c r="F56" s="15" t="s">
        <v>31908</v>
      </c>
      <c r="G56" s="16" t="s">
        <v>34</v>
      </c>
      <c r="H56" s="16" t="s">
        <v>35</v>
      </c>
      <c r="I56" s="16" t="s">
        <v>36</v>
      </c>
      <c r="J56" s="16" t="s">
        <v>37</v>
      </c>
      <c r="K56" s="78">
        <v>1</v>
      </c>
      <c r="L56" s="16" t="s">
        <v>38</v>
      </c>
      <c r="M56" s="16" t="s">
        <v>39</v>
      </c>
      <c r="N56" s="66">
        <v>50</v>
      </c>
      <c r="O56" s="16" t="s">
        <v>40</v>
      </c>
      <c r="P56" s="77" t="s">
        <v>744</v>
      </c>
      <c r="Q56" s="77" t="s">
        <v>745</v>
      </c>
      <c r="R56" s="77" t="s">
        <v>43</v>
      </c>
      <c r="S56" s="79">
        <v>10</v>
      </c>
      <c r="T56" s="16" t="s">
        <v>44</v>
      </c>
      <c r="U56" s="16" t="s">
        <v>27</v>
      </c>
      <c r="V56" s="16" t="s">
        <v>45</v>
      </c>
    </row>
    <row r="57" spans="1:22">
      <c r="A57" s="66">
        <v>56</v>
      </c>
      <c r="B57" s="67">
        <v>12</v>
      </c>
      <c r="C57" s="77" t="s">
        <v>31909</v>
      </c>
      <c r="D57" s="15" t="s">
        <v>31910</v>
      </c>
      <c r="E57" s="15" t="s">
        <v>31909</v>
      </c>
      <c r="F57" s="15" t="s">
        <v>31910</v>
      </c>
      <c r="G57" s="16" t="s">
        <v>34</v>
      </c>
      <c r="H57" s="16" t="s">
        <v>35</v>
      </c>
      <c r="I57" s="16" t="s">
        <v>36</v>
      </c>
      <c r="J57" s="16" t="s">
        <v>37</v>
      </c>
      <c r="K57" s="78">
        <v>1</v>
      </c>
      <c r="L57" s="16" t="s">
        <v>38</v>
      </c>
      <c r="M57" s="16" t="s">
        <v>39</v>
      </c>
      <c r="N57" s="66">
        <v>10</v>
      </c>
      <c r="O57" s="16" t="s">
        <v>40</v>
      </c>
      <c r="P57" s="77" t="s">
        <v>41</v>
      </c>
      <c r="Q57" s="77" t="s">
        <v>42</v>
      </c>
      <c r="R57" s="77" t="s">
        <v>43</v>
      </c>
      <c r="S57" s="79">
        <v>34.454999999999998</v>
      </c>
      <c r="T57" s="16" t="s">
        <v>44</v>
      </c>
      <c r="U57" s="16" t="s">
        <v>27</v>
      </c>
      <c r="V57" s="16" t="s">
        <v>45</v>
      </c>
    </row>
    <row r="58" spans="1:22">
      <c r="A58" s="66">
        <v>57</v>
      </c>
      <c r="B58" s="67">
        <v>12</v>
      </c>
      <c r="C58" s="77" t="s">
        <v>31909</v>
      </c>
      <c r="D58" s="15" t="s">
        <v>31910</v>
      </c>
      <c r="E58" s="15" t="s">
        <v>31909</v>
      </c>
      <c r="F58" s="15" t="s">
        <v>31910</v>
      </c>
      <c r="G58" s="16" t="s">
        <v>34</v>
      </c>
      <c r="H58" s="16" t="s">
        <v>35</v>
      </c>
      <c r="I58" s="16" t="s">
        <v>36</v>
      </c>
      <c r="J58" s="16" t="s">
        <v>37</v>
      </c>
      <c r="K58" s="78">
        <v>1</v>
      </c>
      <c r="L58" s="16" t="s">
        <v>38</v>
      </c>
      <c r="M58" s="16" t="s">
        <v>39</v>
      </c>
      <c r="N58" s="66">
        <v>20</v>
      </c>
      <c r="O58" s="16" t="s">
        <v>40</v>
      </c>
      <c r="P58" s="77" t="s">
        <v>650</v>
      </c>
      <c r="Q58" s="77" t="s">
        <v>31844</v>
      </c>
      <c r="R58" s="77" t="s">
        <v>48</v>
      </c>
      <c r="S58" s="58">
        <v>6.3E-2</v>
      </c>
      <c r="T58" s="16" t="s">
        <v>44</v>
      </c>
      <c r="U58" s="16" t="s">
        <v>27</v>
      </c>
      <c r="V58" s="16" t="s">
        <v>45</v>
      </c>
    </row>
    <row r="59" spans="1:22">
      <c r="A59" s="66">
        <v>58</v>
      </c>
      <c r="B59" s="67">
        <v>12</v>
      </c>
      <c r="C59" s="77" t="s">
        <v>31909</v>
      </c>
      <c r="D59" s="15" t="s">
        <v>31910</v>
      </c>
      <c r="E59" s="15" t="s">
        <v>31909</v>
      </c>
      <c r="F59" s="15" t="s">
        <v>31910</v>
      </c>
      <c r="G59" s="16" t="s">
        <v>34</v>
      </c>
      <c r="H59" s="16" t="s">
        <v>35</v>
      </c>
      <c r="I59" s="16" t="s">
        <v>36</v>
      </c>
      <c r="J59" s="16" t="s">
        <v>37</v>
      </c>
      <c r="K59" s="78">
        <v>1</v>
      </c>
      <c r="L59" s="16" t="s">
        <v>38</v>
      </c>
      <c r="M59" s="16" t="s">
        <v>39</v>
      </c>
      <c r="N59" s="66">
        <v>30</v>
      </c>
      <c r="O59" s="16" t="s">
        <v>40</v>
      </c>
      <c r="P59" s="77" t="s">
        <v>46</v>
      </c>
      <c r="Q59" s="77" t="s">
        <v>47</v>
      </c>
      <c r="R59" s="77" t="s">
        <v>48</v>
      </c>
      <c r="S59" s="45">
        <v>0.17299999999999999</v>
      </c>
      <c r="T59" s="16" t="s">
        <v>44</v>
      </c>
      <c r="U59" s="16" t="s">
        <v>27</v>
      </c>
      <c r="V59" s="16" t="s">
        <v>45</v>
      </c>
    </row>
    <row r="60" spans="1:22">
      <c r="A60" s="66">
        <v>59</v>
      </c>
      <c r="B60" s="67">
        <v>12</v>
      </c>
      <c r="C60" s="77" t="s">
        <v>31909</v>
      </c>
      <c r="D60" s="15" t="s">
        <v>31910</v>
      </c>
      <c r="E60" s="15" t="s">
        <v>31909</v>
      </c>
      <c r="F60" s="15" t="s">
        <v>31910</v>
      </c>
      <c r="G60" s="16" t="s">
        <v>34</v>
      </c>
      <c r="H60" s="16" t="s">
        <v>35</v>
      </c>
      <c r="I60" s="16" t="s">
        <v>36</v>
      </c>
      <c r="J60" s="16" t="s">
        <v>37</v>
      </c>
      <c r="K60" s="78">
        <v>1</v>
      </c>
      <c r="L60" s="16" t="s">
        <v>38</v>
      </c>
      <c r="M60" s="16" t="s">
        <v>39</v>
      </c>
      <c r="N60" s="66">
        <v>40</v>
      </c>
      <c r="O60" s="16" t="s">
        <v>40</v>
      </c>
      <c r="P60" s="77" t="s">
        <v>18728</v>
      </c>
      <c r="Q60" s="77" t="s">
        <v>31845</v>
      </c>
      <c r="R60" s="77" t="s">
        <v>43</v>
      </c>
      <c r="S60" s="79">
        <v>6.4770000000000003</v>
      </c>
      <c r="T60" s="16" t="s">
        <v>39</v>
      </c>
      <c r="U60" s="16" t="s">
        <v>27</v>
      </c>
      <c r="V60" s="16" t="s">
        <v>45</v>
      </c>
    </row>
    <row r="61" spans="1:22">
      <c r="A61" s="66">
        <v>60</v>
      </c>
      <c r="B61" s="67">
        <v>12</v>
      </c>
      <c r="C61" s="77" t="s">
        <v>31909</v>
      </c>
      <c r="D61" s="15" t="s">
        <v>31910</v>
      </c>
      <c r="E61" s="15" t="s">
        <v>31909</v>
      </c>
      <c r="F61" s="15" t="s">
        <v>31910</v>
      </c>
      <c r="G61" s="16" t="s">
        <v>34</v>
      </c>
      <c r="H61" s="16" t="s">
        <v>35</v>
      </c>
      <c r="I61" s="16" t="s">
        <v>36</v>
      </c>
      <c r="J61" s="16" t="s">
        <v>37</v>
      </c>
      <c r="K61" s="78">
        <v>1</v>
      </c>
      <c r="L61" s="16" t="s">
        <v>38</v>
      </c>
      <c r="M61" s="16" t="s">
        <v>39</v>
      </c>
      <c r="N61" s="66">
        <v>50</v>
      </c>
      <c r="O61" s="16" t="s">
        <v>40</v>
      </c>
      <c r="P61" s="77" t="s">
        <v>744</v>
      </c>
      <c r="Q61" s="77" t="s">
        <v>745</v>
      </c>
      <c r="R61" s="77" t="s">
        <v>43</v>
      </c>
      <c r="S61" s="79">
        <v>10</v>
      </c>
      <c r="T61" s="16" t="s">
        <v>44</v>
      </c>
      <c r="U61" s="16" t="s">
        <v>27</v>
      </c>
      <c r="V61" s="16" t="s">
        <v>45</v>
      </c>
    </row>
    <row r="62" spans="1:22">
      <c r="A62" s="66">
        <v>61</v>
      </c>
      <c r="B62" s="67">
        <v>13</v>
      </c>
      <c r="C62" s="77" t="s">
        <v>31911</v>
      </c>
      <c r="D62" s="15" t="s">
        <v>31912</v>
      </c>
      <c r="E62" s="15" t="s">
        <v>31911</v>
      </c>
      <c r="F62" s="15" t="s">
        <v>31912</v>
      </c>
      <c r="G62" s="16" t="s">
        <v>34</v>
      </c>
      <c r="H62" s="16" t="s">
        <v>35</v>
      </c>
      <c r="I62" s="16" t="s">
        <v>36</v>
      </c>
      <c r="J62" s="16" t="s">
        <v>37</v>
      </c>
      <c r="K62" s="78">
        <v>1</v>
      </c>
      <c r="L62" s="16" t="s">
        <v>38</v>
      </c>
      <c r="M62" s="16" t="s">
        <v>39</v>
      </c>
      <c r="N62" s="66">
        <v>10</v>
      </c>
      <c r="O62" s="16" t="s">
        <v>40</v>
      </c>
      <c r="P62" s="77" t="s">
        <v>41</v>
      </c>
      <c r="Q62" s="77" t="s">
        <v>42</v>
      </c>
      <c r="R62" s="77" t="s">
        <v>43</v>
      </c>
      <c r="S62" s="79">
        <v>35.265999999999998</v>
      </c>
      <c r="T62" s="16" t="s">
        <v>44</v>
      </c>
      <c r="U62" s="16" t="s">
        <v>27</v>
      </c>
      <c r="V62" s="16" t="s">
        <v>45</v>
      </c>
    </row>
    <row r="63" spans="1:22">
      <c r="A63" s="66">
        <v>62</v>
      </c>
      <c r="B63" s="67">
        <v>13</v>
      </c>
      <c r="C63" s="77" t="s">
        <v>31911</v>
      </c>
      <c r="D63" s="15" t="s">
        <v>31912</v>
      </c>
      <c r="E63" s="15" t="s">
        <v>31911</v>
      </c>
      <c r="F63" s="15" t="s">
        <v>31912</v>
      </c>
      <c r="G63" s="16" t="s">
        <v>34</v>
      </c>
      <c r="H63" s="16" t="s">
        <v>35</v>
      </c>
      <c r="I63" s="16" t="s">
        <v>36</v>
      </c>
      <c r="J63" s="16" t="s">
        <v>37</v>
      </c>
      <c r="K63" s="78">
        <v>1</v>
      </c>
      <c r="L63" s="16" t="s">
        <v>38</v>
      </c>
      <c r="M63" s="16" t="s">
        <v>39</v>
      </c>
      <c r="N63" s="66">
        <v>20</v>
      </c>
      <c r="O63" s="16" t="s">
        <v>40</v>
      </c>
      <c r="P63" s="77" t="s">
        <v>650</v>
      </c>
      <c r="Q63" s="77" t="s">
        <v>31844</v>
      </c>
      <c r="R63" s="77" t="s">
        <v>48</v>
      </c>
      <c r="S63" s="58">
        <v>6.4000000000000001E-2</v>
      </c>
      <c r="T63" s="16" t="s">
        <v>44</v>
      </c>
      <c r="U63" s="16" t="s">
        <v>27</v>
      </c>
      <c r="V63" s="16" t="s">
        <v>45</v>
      </c>
    </row>
    <row r="64" spans="1:22">
      <c r="A64" s="66">
        <v>63</v>
      </c>
      <c r="B64" s="67">
        <v>13</v>
      </c>
      <c r="C64" s="77" t="s">
        <v>31911</v>
      </c>
      <c r="D64" s="15" t="s">
        <v>31912</v>
      </c>
      <c r="E64" s="15" t="s">
        <v>31911</v>
      </c>
      <c r="F64" s="15" t="s">
        <v>31912</v>
      </c>
      <c r="G64" s="16" t="s">
        <v>34</v>
      </c>
      <c r="H64" s="16" t="s">
        <v>35</v>
      </c>
      <c r="I64" s="16" t="s">
        <v>36</v>
      </c>
      <c r="J64" s="16" t="s">
        <v>37</v>
      </c>
      <c r="K64" s="78">
        <v>1</v>
      </c>
      <c r="L64" s="16" t="s">
        <v>38</v>
      </c>
      <c r="M64" s="16" t="s">
        <v>39</v>
      </c>
      <c r="N64" s="66">
        <v>30</v>
      </c>
      <c r="O64" s="16" t="s">
        <v>40</v>
      </c>
      <c r="P64" s="77" t="s">
        <v>46</v>
      </c>
      <c r="Q64" s="77" t="s">
        <v>47</v>
      </c>
      <c r="R64" s="77" t="s">
        <v>48</v>
      </c>
      <c r="S64" s="45">
        <v>0.185</v>
      </c>
      <c r="T64" s="16" t="s">
        <v>44</v>
      </c>
      <c r="U64" s="16" t="s">
        <v>27</v>
      </c>
      <c r="V64" s="16" t="s">
        <v>45</v>
      </c>
    </row>
    <row r="65" spans="1:22">
      <c r="A65" s="66">
        <v>64</v>
      </c>
      <c r="B65" s="67">
        <v>13</v>
      </c>
      <c r="C65" s="77" t="s">
        <v>31911</v>
      </c>
      <c r="D65" s="15" t="s">
        <v>31912</v>
      </c>
      <c r="E65" s="15" t="s">
        <v>31911</v>
      </c>
      <c r="F65" s="15" t="s">
        <v>31912</v>
      </c>
      <c r="G65" s="16" t="s">
        <v>34</v>
      </c>
      <c r="H65" s="16" t="s">
        <v>35</v>
      </c>
      <c r="I65" s="16" t="s">
        <v>36</v>
      </c>
      <c r="J65" s="16" t="s">
        <v>37</v>
      </c>
      <c r="K65" s="78">
        <v>1</v>
      </c>
      <c r="L65" s="16" t="s">
        <v>38</v>
      </c>
      <c r="M65" s="16" t="s">
        <v>39</v>
      </c>
      <c r="N65" s="66">
        <v>40</v>
      </c>
      <c r="O65" s="16" t="s">
        <v>40</v>
      </c>
      <c r="P65" s="77" t="s">
        <v>18728</v>
      </c>
      <c r="Q65" s="77" t="s">
        <v>31845</v>
      </c>
      <c r="R65" s="77" t="s">
        <v>43</v>
      </c>
      <c r="S65" s="79">
        <v>6.6289999999999996</v>
      </c>
      <c r="T65" s="16" t="s">
        <v>39</v>
      </c>
      <c r="U65" s="16" t="s">
        <v>27</v>
      </c>
      <c r="V65" s="16" t="s">
        <v>45</v>
      </c>
    </row>
    <row r="66" spans="1:22">
      <c r="A66" s="66">
        <v>65</v>
      </c>
      <c r="B66" s="67">
        <v>13</v>
      </c>
      <c r="C66" s="77" t="s">
        <v>31911</v>
      </c>
      <c r="D66" s="15" t="s">
        <v>31912</v>
      </c>
      <c r="E66" s="15" t="s">
        <v>31911</v>
      </c>
      <c r="F66" s="15" t="s">
        <v>31912</v>
      </c>
      <c r="G66" s="16" t="s">
        <v>34</v>
      </c>
      <c r="H66" s="16" t="s">
        <v>35</v>
      </c>
      <c r="I66" s="16" t="s">
        <v>36</v>
      </c>
      <c r="J66" s="16" t="s">
        <v>37</v>
      </c>
      <c r="K66" s="78">
        <v>1</v>
      </c>
      <c r="L66" s="16" t="s">
        <v>38</v>
      </c>
      <c r="M66" s="16" t="s">
        <v>39</v>
      </c>
      <c r="N66" s="66">
        <v>50</v>
      </c>
      <c r="O66" s="16" t="s">
        <v>40</v>
      </c>
      <c r="P66" s="77" t="s">
        <v>744</v>
      </c>
      <c r="Q66" s="77" t="s">
        <v>745</v>
      </c>
      <c r="R66" s="77" t="s">
        <v>43</v>
      </c>
      <c r="S66" s="79">
        <v>10</v>
      </c>
      <c r="T66" s="16" t="s">
        <v>44</v>
      </c>
      <c r="U66" s="16" t="s">
        <v>27</v>
      </c>
      <c r="V66" s="16" t="s">
        <v>45</v>
      </c>
    </row>
    <row r="67" spans="1:22">
      <c r="A67" s="66">
        <v>66</v>
      </c>
      <c r="B67" s="67">
        <v>14</v>
      </c>
      <c r="C67" s="77" t="s">
        <v>31913</v>
      </c>
      <c r="D67" s="15" t="s">
        <v>31914</v>
      </c>
      <c r="E67" s="15" t="s">
        <v>31913</v>
      </c>
      <c r="F67" s="15" t="s">
        <v>31914</v>
      </c>
      <c r="G67" s="16" t="s">
        <v>34</v>
      </c>
      <c r="H67" s="16" t="s">
        <v>35</v>
      </c>
      <c r="I67" s="16" t="s">
        <v>36</v>
      </c>
      <c r="J67" s="16" t="s">
        <v>37</v>
      </c>
      <c r="K67" s="78">
        <v>1</v>
      </c>
      <c r="L67" s="16" t="s">
        <v>38</v>
      </c>
      <c r="M67" s="16" t="s">
        <v>39</v>
      </c>
      <c r="N67" s="66">
        <v>10</v>
      </c>
      <c r="O67" s="16" t="s">
        <v>40</v>
      </c>
      <c r="P67" s="77" t="s">
        <v>41</v>
      </c>
      <c r="Q67" s="77" t="s">
        <v>42</v>
      </c>
      <c r="R67" s="77" t="s">
        <v>43</v>
      </c>
      <c r="S67" s="79">
        <v>36.076000000000001</v>
      </c>
      <c r="T67" s="16" t="s">
        <v>44</v>
      </c>
      <c r="U67" s="16" t="s">
        <v>27</v>
      </c>
      <c r="V67" s="16" t="s">
        <v>45</v>
      </c>
    </row>
    <row r="68" spans="1:22">
      <c r="A68" s="66">
        <v>67</v>
      </c>
      <c r="B68" s="67">
        <v>14</v>
      </c>
      <c r="C68" s="77" t="s">
        <v>31913</v>
      </c>
      <c r="D68" s="15" t="s">
        <v>31914</v>
      </c>
      <c r="E68" s="15" t="s">
        <v>31913</v>
      </c>
      <c r="F68" s="15" t="s">
        <v>31914</v>
      </c>
      <c r="G68" s="16" t="s">
        <v>34</v>
      </c>
      <c r="H68" s="16" t="s">
        <v>35</v>
      </c>
      <c r="I68" s="16" t="s">
        <v>36</v>
      </c>
      <c r="J68" s="16" t="s">
        <v>37</v>
      </c>
      <c r="K68" s="78">
        <v>1</v>
      </c>
      <c r="L68" s="16" t="s">
        <v>38</v>
      </c>
      <c r="M68" s="16" t="s">
        <v>39</v>
      </c>
      <c r="N68" s="66">
        <v>20</v>
      </c>
      <c r="O68" s="16" t="s">
        <v>40</v>
      </c>
      <c r="P68" s="77" t="s">
        <v>650</v>
      </c>
      <c r="Q68" s="77" t="s">
        <v>31844</v>
      </c>
      <c r="R68" s="77" t="s">
        <v>48</v>
      </c>
      <c r="S68" s="58">
        <v>6.6000000000000003E-2</v>
      </c>
      <c r="T68" s="16" t="s">
        <v>44</v>
      </c>
      <c r="U68" s="16" t="s">
        <v>27</v>
      </c>
      <c r="V68" s="16" t="s">
        <v>45</v>
      </c>
    </row>
    <row r="69" spans="1:22">
      <c r="A69" s="66">
        <v>68</v>
      </c>
      <c r="B69" s="67">
        <v>14</v>
      </c>
      <c r="C69" s="77" t="s">
        <v>31913</v>
      </c>
      <c r="D69" s="15" t="s">
        <v>31914</v>
      </c>
      <c r="E69" s="15" t="s">
        <v>31913</v>
      </c>
      <c r="F69" s="15" t="s">
        <v>31914</v>
      </c>
      <c r="G69" s="16" t="s">
        <v>34</v>
      </c>
      <c r="H69" s="16" t="s">
        <v>35</v>
      </c>
      <c r="I69" s="16" t="s">
        <v>36</v>
      </c>
      <c r="J69" s="16" t="s">
        <v>37</v>
      </c>
      <c r="K69" s="78">
        <v>1</v>
      </c>
      <c r="L69" s="16" t="s">
        <v>38</v>
      </c>
      <c r="M69" s="16" t="s">
        <v>39</v>
      </c>
      <c r="N69" s="66">
        <v>30</v>
      </c>
      <c r="O69" s="16" t="s">
        <v>40</v>
      </c>
      <c r="P69" s="77" t="s">
        <v>46</v>
      </c>
      <c r="Q69" s="77" t="s">
        <v>47</v>
      </c>
      <c r="R69" s="77" t="s">
        <v>48</v>
      </c>
      <c r="S69" s="45">
        <v>0.19600000000000001</v>
      </c>
      <c r="T69" s="16" t="s">
        <v>44</v>
      </c>
      <c r="U69" s="16" t="s">
        <v>27</v>
      </c>
      <c r="V69" s="16" t="s">
        <v>45</v>
      </c>
    </row>
    <row r="70" spans="1:22">
      <c r="A70" s="66">
        <v>69</v>
      </c>
      <c r="B70" s="67">
        <v>14</v>
      </c>
      <c r="C70" s="77" t="s">
        <v>31913</v>
      </c>
      <c r="D70" s="15" t="s">
        <v>31914</v>
      </c>
      <c r="E70" s="15" t="s">
        <v>31913</v>
      </c>
      <c r="F70" s="15" t="s">
        <v>31914</v>
      </c>
      <c r="G70" s="16" t="s">
        <v>34</v>
      </c>
      <c r="H70" s="16" t="s">
        <v>35</v>
      </c>
      <c r="I70" s="16" t="s">
        <v>36</v>
      </c>
      <c r="J70" s="16" t="s">
        <v>37</v>
      </c>
      <c r="K70" s="78">
        <v>1</v>
      </c>
      <c r="L70" s="16" t="s">
        <v>38</v>
      </c>
      <c r="M70" s="16" t="s">
        <v>39</v>
      </c>
      <c r="N70" s="66">
        <v>40</v>
      </c>
      <c r="O70" s="16" t="s">
        <v>40</v>
      </c>
      <c r="P70" s="77" t="s">
        <v>18728</v>
      </c>
      <c r="Q70" s="77" t="s">
        <v>31845</v>
      </c>
      <c r="R70" s="77" t="s">
        <v>43</v>
      </c>
      <c r="S70" s="79">
        <v>6.782</v>
      </c>
      <c r="T70" s="16" t="s">
        <v>39</v>
      </c>
      <c r="U70" s="16" t="s">
        <v>27</v>
      </c>
      <c r="V70" s="16" t="s">
        <v>45</v>
      </c>
    </row>
    <row r="71" spans="1:22">
      <c r="A71" s="66">
        <v>70</v>
      </c>
      <c r="B71" s="67">
        <v>14</v>
      </c>
      <c r="C71" s="77" t="s">
        <v>31913</v>
      </c>
      <c r="D71" s="15" t="s">
        <v>31914</v>
      </c>
      <c r="E71" s="15" t="s">
        <v>31913</v>
      </c>
      <c r="F71" s="15" t="s">
        <v>31914</v>
      </c>
      <c r="G71" s="16" t="s">
        <v>34</v>
      </c>
      <c r="H71" s="16" t="s">
        <v>35</v>
      </c>
      <c r="I71" s="16" t="s">
        <v>36</v>
      </c>
      <c r="J71" s="16" t="s">
        <v>37</v>
      </c>
      <c r="K71" s="78">
        <v>1</v>
      </c>
      <c r="L71" s="16" t="s">
        <v>38</v>
      </c>
      <c r="M71" s="16" t="s">
        <v>39</v>
      </c>
      <c r="N71" s="66">
        <v>50</v>
      </c>
      <c r="O71" s="16" t="s">
        <v>40</v>
      </c>
      <c r="P71" s="77" t="s">
        <v>744</v>
      </c>
      <c r="Q71" s="77" t="s">
        <v>745</v>
      </c>
      <c r="R71" s="77" t="s">
        <v>43</v>
      </c>
      <c r="S71" s="79">
        <v>10</v>
      </c>
      <c r="T71" s="16" t="s">
        <v>44</v>
      </c>
      <c r="U71" s="16" t="s">
        <v>27</v>
      </c>
      <c r="V71" s="16" t="s">
        <v>45</v>
      </c>
    </row>
    <row r="72" spans="1:22">
      <c r="A72" s="66">
        <v>71</v>
      </c>
      <c r="B72" s="67">
        <v>15</v>
      </c>
      <c r="C72" s="77" t="s">
        <v>31915</v>
      </c>
      <c r="D72" s="15" t="s">
        <v>31916</v>
      </c>
      <c r="E72" s="15" t="s">
        <v>31915</v>
      </c>
      <c r="F72" s="15" t="s">
        <v>31916</v>
      </c>
      <c r="G72" s="16" t="s">
        <v>34</v>
      </c>
      <c r="H72" s="16" t="s">
        <v>35</v>
      </c>
      <c r="I72" s="16" t="s">
        <v>36</v>
      </c>
      <c r="J72" s="16" t="s">
        <v>37</v>
      </c>
      <c r="K72" s="78">
        <v>1</v>
      </c>
      <c r="L72" s="16" t="s">
        <v>38</v>
      </c>
      <c r="M72" s="16" t="s">
        <v>39</v>
      </c>
      <c r="N72" s="66">
        <v>10</v>
      </c>
      <c r="O72" s="16" t="s">
        <v>40</v>
      </c>
      <c r="P72" s="77" t="s">
        <v>41</v>
      </c>
      <c r="Q72" s="77" t="s">
        <v>42</v>
      </c>
      <c r="R72" s="77" t="s">
        <v>43</v>
      </c>
      <c r="S72" s="79">
        <v>37.698</v>
      </c>
      <c r="T72" s="16" t="s">
        <v>44</v>
      </c>
      <c r="U72" s="16" t="s">
        <v>27</v>
      </c>
      <c r="V72" s="16" t="s">
        <v>45</v>
      </c>
    </row>
    <row r="73" spans="1:22">
      <c r="A73" s="66">
        <v>72</v>
      </c>
      <c r="B73" s="67">
        <v>15</v>
      </c>
      <c r="C73" s="77" t="s">
        <v>31915</v>
      </c>
      <c r="D73" s="15" t="s">
        <v>31916</v>
      </c>
      <c r="E73" s="15" t="s">
        <v>31915</v>
      </c>
      <c r="F73" s="15" t="s">
        <v>31916</v>
      </c>
      <c r="G73" s="16" t="s">
        <v>34</v>
      </c>
      <c r="H73" s="16" t="s">
        <v>35</v>
      </c>
      <c r="I73" s="16" t="s">
        <v>36</v>
      </c>
      <c r="J73" s="16" t="s">
        <v>37</v>
      </c>
      <c r="K73" s="78">
        <v>1</v>
      </c>
      <c r="L73" s="16" t="s">
        <v>38</v>
      </c>
      <c r="M73" s="16" t="s">
        <v>39</v>
      </c>
      <c r="N73" s="66">
        <v>20</v>
      </c>
      <c r="O73" s="16" t="s">
        <v>40</v>
      </c>
      <c r="P73" s="77" t="s">
        <v>650</v>
      </c>
      <c r="Q73" s="77" t="s">
        <v>31844</v>
      </c>
      <c r="R73" s="77" t="s">
        <v>48</v>
      </c>
      <c r="S73" s="58">
        <v>6.9000000000000006E-2</v>
      </c>
      <c r="T73" s="16" t="s">
        <v>44</v>
      </c>
      <c r="U73" s="16" t="s">
        <v>27</v>
      </c>
      <c r="V73" s="16" t="s">
        <v>45</v>
      </c>
    </row>
    <row r="74" spans="1:22">
      <c r="A74" s="66">
        <v>73</v>
      </c>
      <c r="B74" s="67">
        <v>15</v>
      </c>
      <c r="C74" s="77" t="s">
        <v>31915</v>
      </c>
      <c r="D74" s="15" t="s">
        <v>31916</v>
      </c>
      <c r="E74" s="15" t="s">
        <v>31915</v>
      </c>
      <c r="F74" s="15" t="s">
        <v>31916</v>
      </c>
      <c r="G74" s="16" t="s">
        <v>34</v>
      </c>
      <c r="H74" s="16" t="s">
        <v>35</v>
      </c>
      <c r="I74" s="16" t="s">
        <v>36</v>
      </c>
      <c r="J74" s="16" t="s">
        <v>37</v>
      </c>
      <c r="K74" s="78">
        <v>1</v>
      </c>
      <c r="L74" s="16" t="s">
        <v>38</v>
      </c>
      <c r="M74" s="16" t="s">
        <v>39</v>
      </c>
      <c r="N74" s="66">
        <v>30</v>
      </c>
      <c r="O74" s="16" t="s">
        <v>40</v>
      </c>
      <c r="P74" s="77" t="s">
        <v>46</v>
      </c>
      <c r="Q74" s="77" t="s">
        <v>47</v>
      </c>
      <c r="R74" s="77" t="s">
        <v>48</v>
      </c>
      <c r="S74" s="45">
        <v>0.219</v>
      </c>
      <c r="T74" s="16" t="s">
        <v>44</v>
      </c>
      <c r="U74" s="16" t="s">
        <v>27</v>
      </c>
      <c r="V74" s="16" t="s">
        <v>45</v>
      </c>
    </row>
    <row r="75" spans="1:22">
      <c r="A75" s="66">
        <v>74</v>
      </c>
      <c r="B75" s="67">
        <v>15</v>
      </c>
      <c r="C75" s="77" t="s">
        <v>31915</v>
      </c>
      <c r="D75" s="15" t="s">
        <v>31916</v>
      </c>
      <c r="E75" s="15" t="s">
        <v>31915</v>
      </c>
      <c r="F75" s="15" t="s">
        <v>31916</v>
      </c>
      <c r="G75" s="16" t="s">
        <v>34</v>
      </c>
      <c r="H75" s="16" t="s">
        <v>35</v>
      </c>
      <c r="I75" s="16" t="s">
        <v>36</v>
      </c>
      <c r="J75" s="16" t="s">
        <v>37</v>
      </c>
      <c r="K75" s="78">
        <v>1</v>
      </c>
      <c r="L75" s="16" t="s">
        <v>38</v>
      </c>
      <c r="M75" s="16" t="s">
        <v>39</v>
      </c>
      <c r="N75" s="66">
        <v>40</v>
      </c>
      <c r="O75" s="16" t="s">
        <v>40</v>
      </c>
      <c r="P75" s="77" t="s">
        <v>18728</v>
      </c>
      <c r="Q75" s="77" t="s">
        <v>31845</v>
      </c>
      <c r="R75" s="77" t="s">
        <v>43</v>
      </c>
      <c r="S75" s="79">
        <v>7.0869999999999997</v>
      </c>
      <c r="T75" s="16" t="s">
        <v>39</v>
      </c>
      <c r="U75" s="16" t="s">
        <v>27</v>
      </c>
      <c r="V75" s="16" t="s">
        <v>45</v>
      </c>
    </row>
    <row r="76" spans="1:22">
      <c r="A76" s="66">
        <v>75</v>
      </c>
      <c r="B76" s="67">
        <v>15</v>
      </c>
      <c r="C76" s="77" t="s">
        <v>31915</v>
      </c>
      <c r="D76" s="15" t="s">
        <v>31916</v>
      </c>
      <c r="E76" s="15" t="s">
        <v>31915</v>
      </c>
      <c r="F76" s="15" t="s">
        <v>31916</v>
      </c>
      <c r="G76" s="16" t="s">
        <v>34</v>
      </c>
      <c r="H76" s="16" t="s">
        <v>35</v>
      </c>
      <c r="I76" s="16" t="s">
        <v>36</v>
      </c>
      <c r="J76" s="16" t="s">
        <v>37</v>
      </c>
      <c r="K76" s="78">
        <v>1</v>
      </c>
      <c r="L76" s="16" t="s">
        <v>38</v>
      </c>
      <c r="M76" s="16" t="s">
        <v>39</v>
      </c>
      <c r="N76" s="66">
        <v>50</v>
      </c>
      <c r="O76" s="16" t="s">
        <v>40</v>
      </c>
      <c r="P76" s="77" t="s">
        <v>744</v>
      </c>
      <c r="Q76" s="77" t="s">
        <v>745</v>
      </c>
      <c r="R76" s="77" t="s">
        <v>43</v>
      </c>
      <c r="S76" s="79">
        <v>10</v>
      </c>
      <c r="T76" s="16" t="s">
        <v>44</v>
      </c>
      <c r="U76" s="16" t="s">
        <v>27</v>
      </c>
      <c r="V76" s="16" t="s">
        <v>45</v>
      </c>
    </row>
    <row r="77" spans="1:22">
      <c r="A77" s="66">
        <v>76</v>
      </c>
      <c r="B77" s="67">
        <v>16</v>
      </c>
      <c r="C77" s="77" t="s">
        <v>31917</v>
      </c>
      <c r="D77" s="15" t="s">
        <v>31918</v>
      </c>
      <c r="E77" s="15" t="s">
        <v>31917</v>
      </c>
      <c r="F77" s="15" t="s">
        <v>31918</v>
      </c>
      <c r="G77" s="16" t="s">
        <v>34</v>
      </c>
      <c r="H77" s="16" t="s">
        <v>35</v>
      </c>
      <c r="I77" s="16" t="s">
        <v>36</v>
      </c>
      <c r="J77" s="16" t="s">
        <v>37</v>
      </c>
      <c r="K77" s="78">
        <v>1</v>
      </c>
      <c r="L77" s="16" t="s">
        <v>38</v>
      </c>
      <c r="M77" s="16" t="s">
        <v>39</v>
      </c>
      <c r="N77" s="66">
        <v>10</v>
      </c>
      <c r="O77" s="16" t="s">
        <v>40</v>
      </c>
      <c r="P77" s="77" t="s">
        <v>41</v>
      </c>
      <c r="Q77" s="77" t="s">
        <v>42</v>
      </c>
      <c r="R77" s="77" t="s">
        <v>43</v>
      </c>
      <c r="S77" s="79">
        <v>39.319000000000003</v>
      </c>
      <c r="T77" s="16" t="s">
        <v>44</v>
      </c>
      <c r="U77" s="16" t="s">
        <v>27</v>
      </c>
      <c r="V77" s="16" t="s">
        <v>45</v>
      </c>
    </row>
    <row r="78" spans="1:22">
      <c r="A78" s="66">
        <v>77</v>
      </c>
      <c r="B78" s="67">
        <v>16</v>
      </c>
      <c r="C78" s="77" t="s">
        <v>31917</v>
      </c>
      <c r="D78" s="15" t="s">
        <v>31918</v>
      </c>
      <c r="E78" s="15" t="s">
        <v>31917</v>
      </c>
      <c r="F78" s="15" t="s">
        <v>31918</v>
      </c>
      <c r="G78" s="16" t="s">
        <v>34</v>
      </c>
      <c r="H78" s="16" t="s">
        <v>35</v>
      </c>
      <c r="I78" s="16" t="s">
        <v>36</v>
      </c>
      <c r="J78" s="16" t="s">
        <v>37</v>
      </c>
      <c r="K78" s="78">
        <v>1</v>
      </c>
      <c r="L78" s="16" t="s">
        <v>38</v>
      </c>
      <c r="M78" s="16" t="s">
        <v>39</v>
      </c>
      <c r="N78" s="66">
        <v>20</v>
      </c>
      <c r="O78" s="16" t="s">
        <v>40</v>
      </c>
      <c r="P78" s="77" t="s">
        <v>650</v>
      </c>
      <c r="Q78" s="77" t="s">
        <v>31844</v>
      </c>
      <c r="R78" s="77" t="s">
        <v>48</v>
      </c>
      <c r="S78" s="58">
        <v>7.1999999999999995E-2</v>
      </c>
      <c r="T78" s="16" t="s">
        <v>44</v>
      </c>
      <c r="U78" s="16" t="s">
        <v>27</v>
      </c>
      <c r="V78" s="16" t="s">
        <v>45</v>
      </c>
    </row>
    <row r="79" spans="1:22">
      <c r="A79" s="66">
        <v>78</v>
      </c>
      <c r="B79" s="67">
        <v>16</v>
      </c>
      <c r="C79" s="77" t="s">
        <v>31917</v>
      </c>
      <c r="D79" s="15" t="s">
        <v>31918</v>
      </c>
      <c r="E79" s="15" t="s">
        <v>31917</v>
      </c>
      <c r="F79" s="15" t="s">
        <v>31918</v>
      </c>
      <c r="G79" s="16" t="s">
        <v>34</v>
      </c>
      <c r="H79" s="16" t="s">
        <v>35</v>
      </c>
      <c r="I79" s="16" t="s">
        <v>36</v>
      </c>
      <c r="J79" s="16" t="s">
        <v>37</v>
      </c>
      <c r="K79" s="78">
        <v>1</v>
      </c>
      <c r="L79" s="16" t="s">
        <v>38</v>
      </c>
      <c r="M79" s="16" t="s">
        <v>39</v>
      </c>
      <c r="N79" s="66">
        <v>30</v>
      </c>
      <c r="O79" s="16" t="s">
        <v>40</v>
      </c>
      <c r="P79" s="77" t="s">
        <v>46</v>
      </c>
      <c r="Q79" s="77" t="s">
        <v>47</v>
      </c>
      <c r="R79" s="77" t="s">
        <v>48</v>
      </c>
      <c r="S79" s="45">
        <v>0.23799999999999999</v>
      </c>
      <c r="T79" s="16" t="s">
        <v>44</v>
      </c>
      <c r="U79" s="16" t="s">
        <v>27</v>
      </c>
      <c r="V79" s="16" t="s">
        <v>45</v>
      </c>
    </row>
    <row r="80" spans="1:22">
      <c r="A80" s="66">
        <v>79</v>
      </c>
      <c r="B80" s="67">
        <v>16</v>
      </c>
      <c r="C80" s="77" t="s">
        <v>31917</v>
      </c>
      <c r="D80" s="15" t="s">
        <v>31918</v>
      </c>
      <c r="E80" s="15" t="s">
        <v>31917</v>
      </c>
      <c r="F80" s="15" t="s">
        <v>31918</v>
      </c>
      <c r="G80" s="16" t="s">
        <v>34</v>
      </c>
      <c r="H80" s="16" t="s">
        <v>35</v>
      </c>
      <c r="I80" s="16" t="s">
        <v>36</v>
      </c>
      <c r="J80" s="16" t="s">
        <v>37</v>
      </c>
      <c r="K80" s="78">
        <v>1</v>
      </c>
      <c r="L80" s="16" t="s">
        <v>38</v>
      </c>
      <c r="M80" s="16" t="s">
        <v>39</v>
      </c>
      <c r="N80" s="66">
        <v>40</v>
      </c>
      <c r="O80" s="16" t="s">
        <v>40</v>
      </c>
      <c r="P80" s="77" t="s">
        <v>18728</v>
      </c>
      <c r="Q80" s="77" t="s">
        <v>31845</v>
      </c>
      <c r="R80" s="77" t="s">
        <v>43</v>
      </c>
      <c r="S80" s="79">
        <v>7.391</v>
      </c>
      <c r="T80" s="16" t="s">
        <v>39</v>
      </c>
      <c r="U80" s="16" t="s">
        <v>27</v>
      </c>
      <c r="V80" s="16" t="s">
        <v>45</v>
      </c>
    </row>
    <row r="81" spans="1:22">
      <c r="A81" s="66">
        <v>80</v>
      </c>
      <c r="B81" s="67">
        <v>16</v>
      </c>
      <c r="C81" s="77" t="s">
        <v>31917</v>
      </c>
      <c r="D81" s="15" t="s">
        <v>31918</v>
      </c>
      <c r="E81" s="15" t="s">
        <v>31917</v>
      </c>
      <c r="F81" s="15" t="s">
        <v>31918</v>
      </c>
      <c r="G81" s="16" t="s">
        <v>34</v>
      </c>
      <c r="H81" s="16" t="s">
        <v>35</v>
      </c>
      <c r="I81" s="16" t="s">
        <v>36</v>
      </c>
      <c r="J81" s="16" t="s">
        <v>37</v>
      </c>
      <c r="K81" s="78">
        <v>1</v>
      </c>
      <c r="L81" s="16" t="s">
        <v>38</v>
      </c>
      <c r="M81" s="16" t="s">
        <v>39</v>
      </c>
      <c r="N81" s="66">
        <v>50</v>
      </c>
      <c r="O81" s="16" t="s">
        <v>40</v>
      </c>
      <c r="P81" s="77" t="s">
        <v>744</v>
      </c>
      <c r="Q81" s="77" t="s">
        <v>745</v>
      </c>
      <c r="R81" s="77" t="s">
        <v>43</v>
      </c>
      <c r="S81" s="79">
        <v>10</v>
      </c>
      <c r="T81" s="16" t="s">
        <v>44</v>
      </c>
      <c r="U81" s="16" t="s">
        <v>27</v>
      </c>
      <c r="V81" s="16" t="s">
        <v>45</v>
      </c>
    </row>
    <row r="82" spans="1:22">
      <c r="A82" s="66">
        <v>81</v>
      </c>
      <c r="B82" s="67">
        <v>17</v>
      </c>
      <c r="C82" s="77" t="s">
        <v>31919</v>
      </c>
      <c r="D82" s="15" t="s">
        <v>31920</v>
      </c>
      <c r="E82" s="15" t="s">
        <v>31919</v>
      </c>
      <c r="F82" s="15" t="s">
        <v>31920</v>
      </c>
      <c r="G82" s="16" t="s">
        <v>34</v>
      </c>
      <c r="H82" s="16" t="s">
        <v>35</v>
      </c>
      <c r="I82" s="16" t="s">
        <v>36</v>
      </c>
      <c r="J82" s="16" t="s">
        <v>37</v>
      </c>
      <c r="K82" s="78">
        <v>1</v>
      </c>
      <c r="L82" s="16" t="s">
        <v>38</v>
      </c>
      <c r="M82" s="16" t="s">
        <v>39</v>
      </c>
      <c r="N82" s="66">
        <v>10</v>
      </c>
      <c r="O82" s="16" t="s">
        <v>40</v>
      </c>
      <c r="P82" s="77" t="s">
        <v>41</v>
      </c>
      <c r="Q82" s="77" t="s">
        <v>42</v>
      </c>
      <c r="R82" s="77" t="s">
        <v>43</v>
      </c>
      <c r="S82" s="79">
        <v>30.402000000000001</v>
      </c>
      <c r="T82" s="16" t="s">
        <v>44</v>
      </c>
      <c r="U82" s="16" t="s">
        <v>27</v>
      </c>
      <c r="V82" s="16" t="s">
        <v>45</v>
      </c>
    </row>
    <row r="83" spans="1:22">
      <c r="A83" s="66">
        <v>82</v>
      </c>
      <c r="B83" s="67">
        <v>17</v>
      </c>
      <c r="C83" s="77" t="s">
        <v>31919</v>
      </c>
      <c r="D83" s="15" t="s">
        <v>31920</v>
      </c>
      <c r="E83" s="15" t="s">
        <v>31919</v>
      </c>
      <c r="F83" s="15" t="s">
        <v>31920</v>
      </c>
      <c r="G83" s="16" t="s">
        <v>34</v>
      </c>
      <c r="H83" s="16" t="s">
        <v>35</v>
      </c>
      <c r="I83" s="16" t="s">
        <v>36</v>
      </c>
      <c r="J83" s="16" t="s">
        <v>37</v>
      </c>
      <c r="K83" s="78">
        <v>1</v>
      </c>
      <c r="L83" s="16" t="s">
        <v>38</v>
      </c>
      <c r="M83" s="16" t="s">
        <v>39</v>
      </c>
      <c r="N83" s="66">
        <v>20</v>
      </c>
      <c r="O83" s="16" t="s">
        <v>40</v>
      </c>
      <c r="P83" s="77" t="s">
        <v>650</v>
      </c>
      <c r="Q83" s="77" t="s">
        <v>31844</v>
      </c>
      <c r="R83" s="77" t="s">
        <v>48</v>
      </c>
      <c r="S83" s="58">
        <v>5.5E-2</v>
      </c>
      <c r="T83" s="16" t="s">
        <v>44</v>
      </c>
      <c r="U83" s="16" t="s">
        <v>27</v>
      </c>
      <c r="V83" s="16" t="s">
        <v>45</v>
      </c>
    </row>
    <row r="84" spans="1:22">
      <c r="A84" s="66">
        <v>83</v>
      </c>
      <c r="B84" s="67">
        <v>17</v>
      </c>
      <c r="C84" s="77" t="s">
        <v>31919</v>
      </c>
      <c r="D84" s="15" t="s">
        <v>31920</v>
      </c>
      <c r="E84" s="15" t="s">
        <v>31919</v>
      </c>
      <c r="F84" s="15" t="s">
        <v>31920</v>
      </c>
      <c r="G84" s="16" t="s">
        <v>34</v>
      </c>
      <c r="H84" s="16" t="s">
        <v>35</v>
      </c>
      <c r="I84" s="16" t="s">
        <v>36</v>
      </c>
      <c r="J84" s="16" t="s">
        <v>37</v>
      </c>
      <c r="K84" s="78">
        <v>1</v>
      </c>
      <c r="L84" s="16" t="s">
        <v>38</v>
      </c>
      <c r="M84" s="16" t="s">
        <v>39</v>
      </c>
      <c r="N84" s="66">
        <v>30</v>
      </c>
      <c r="O84" s="16" t="s">
        <v>40</v>
      </c>
      <c r="P84" s="77" t="s">
        <v>287</v>
      </c>
      <c r="Q84" s="77" t="s">
        <v>31886</v>
      </c>
      <c r="R84" s="77" t="s">
        <v>48</v>
      </c>
      <c r="S84" s="59">
        <v>0.11899999999999999</v>
      </c>
      <c r="T84" s="16" t="s">
        <v>44</v>
      </c>
      <c r="U84" s="16" t="s">
        <v>27</v>
      </c>
      <c r="V84" s="16" t="s">
        <v>45</v>
      </c>
    </row>
    <row r="85" spans="1:22">
      <c r="A85" s="66">
        <v>84</v>
      </c>
      <c r="B85" s="67">
        <v>17</v>
      </c>
      <c r="C85" s="77" t="s">
        <v>31919</v>
      </c>
      <c r="D85" s="15" t="s">
        <v>31920</v>
      </c>
      <c r="E85" s="15" t="s">
        <v>31919</v>
      </c>
      <c r="F85" s="15" t="s">
        <v>31920</v>
      </c>
      <c r="G85" s="16" t="s">
        <v>34</v>
      </c>
      <c r="H85" s="16" t="s">
        <v>35</v>
      </c>
      <c r="I85" s="16" t="s">
        <v>36</v>
      </c>
      <c r="J85" s="16" t="s">
        <v>37</v>
      </c>
      <c r="K85" s="78">
        <v>1</v>
      </c>
      <c r="L85" s="16" t="s">
        <v>38</v>
      </c>
      <c r="M85" s="16" t="s">
        <v>39</v>
      </c>
      <c r="N85" s="66">
        <v>40</v>
      </c>
      <c r="O85" s="16" t="s">
        <v>40</v>
      </c>
      <c r="P85" s="77" t="s">
        <v>18728</v>
      </c>
      <c r="Q85" s="77" t="s">
        <v>31845</v>
      </c>
      <c r="R85" s="77" t="s">
        <v>43</v>
      </c>
      <c r="S85" s="79">
        <v>5.7149999999999999</v>
      </c>
      <c r="T85" s="16" t="s">
        <v>39</v>
      </c>
      <c r="U85" s="16" t="s">
        <v>27</v>
      </c>
      <c r="V85" s="16" t="s">
        <v>45</v>
      </c>
    </row>
    <row r="86" spans="1:22">
      <c r="A86" s="66">
        <v>85</v>
      </c>
      <c r="B86" s="67">
        <v>17</v>
      </c>
      <c r="C86" s="77" t="s">
        <v>31919</v>
      </c>
      <c r="D86" s="15" t="s">
        <v>31920</v>
      </c>
      <c r="E86" s="15" t="s">
        <v>31919</v>
      </c>
      <c r="F86" s="15" t="s">
        <v>31920</v>
      </c>
      <c r="G86" s="16" t="s">
        <v>34</v>
      </c>
      <c r="H86" s="16" t="s">
        <v>35</v>
      </c>
      <c r="I86" s="16" t="s">
        <v>36</v>
      </c>
      <c r="J86" s="16" t="s">
        <v>37</v>
      </c>
      <c r="K86" s="78">
        <v>1</v>
      </c>
      <c r="L86" s="16" t="s">
        <v>38</v>
      </c>
      <c r="M86" s="16" t="s">
        <v>39</v>
      </c>
      <c r="N86" s="66">
        <v>50</v>
      </c>
      <c r="O86" s="16" t="s">
        <v>40</v>
      </c>
      <c r="P86" s="77" t="s">
        <v>744</v>
      </c>
      <c r="Q86" s="77" t="s">
        <v>745</v>
      </c>
      <c r="R86" s="77" t="s">
        <v>43</v>
      </c>
      <c r="S86" s="79">
        <v>10</v>
      </c>
      <c r="T86" s="16" t="s">
        <v>44</v>
      </c>
      <c r="U86" s="16" t="s">
        <v>27</v>
      </c>
      <c r="V86" s="16" t="s">
        <v>45</v>
      </c>
    </row>
    <row r="87" spans="1:22">
      <c r="A87" s="66">
        <v>86</v>
      </c>
      <c r="B87" s="67">
        <v>18</v>
      </c>
      <c r="C87" s="77" t="s">
        <v>31921</v>
      </c>
      <c r="D87" s="15" t="s">
        <v>31922</v>
      </c>
      <c r="E87" s="15" t="s">
        <v>31921</v>
      </c>
      <c r="F87" s="15" t="s">
        <v>31922</v>
      </c>
      <c r="G87" s="16" t="s">
        <v>34</v>
      </c>
      <c r="H87" s="16" t="s">
        <v>35</v>
      </c>
      <c r="I87" s="16" t="s">
        <v>36</v>
      </c>
      <c r="J87" s="16" t="s">
        <v>37</v>
      </c>
      <c r="K87" s="78">
        <v>1</v>
      </c>
      <c r="L87" s="16" t="s">
        <v>38</v>
      </c>
      <c r="M87" s="16" t="s">
        <v>39</v>
      </c>
      <c r="N87" s="66">
        <v>10</v>
      </c>
      <c r="O87" s="16" t="s">
        <v>40</v>
      </c>
      <c r="P87" s="77" t="s">
        <v>41</v>
      </c>
      <c r="Q87" s="77" t="s">
        <v>42</v>
      </c>
      <c r="R87" s="77" t="s">
        <v>43</v>
      </c>
      <c r="S87" s="79">
        <v>32.023000000000003</v>
      </c>
      <c r="T87" s="16" t="s">
        <v>44</v>
      </c>
      <c r="U87" s="16" t="s">
        <v>27</v>
      </c>
      <c r="V87" s="16" t="s">
        <v>45</v>
      </c>
    </row>
    <row r="88" spans="1:22">
      <c r="A88" s="66">
        <v>87</v>
      </c>
      <c r="B88" s="67">
        <v>18</v>
      </c>
      <c r="C88" s="77" t="s">
        <v>31921</v>
      </c>
      <c r="D88" s="15" t="s">
        <v>31922</v>
      </c>
      <c r="E88" s="15" t="s">
        <v>31921</v>
      </c>
      <c r="F88" s="15" t="s">
        <v>31922</v>
      </c>
      <c r="G88" s="16" t="s">
        <v>34</v>
      </c>
      <c r="H88" s="16" t="s">
        <v>35</v>
      </c>
      <c r="I88" s="16" t="s">
        <v>36</v>
      </c>
      <c r="J88" s="16" t="s">
        <v>37</v>
      </c>
      <c r="K88" s="78">
        <v>1</v>
      </c>
      <c r="L88" s="16" t="s">
        <v>38</v>
      </c>
      <c r="M88" s="16" t="s">
        <v>39</v>
      </c>
      <c r="N88" s="66">
        <v>20</v>
      </c>
      <c r="O88" s="16" t="s">
        <v>40</v>
      </c>
      <c r="P88" s="77" t="s">
        <v>650</v>
      </c>
      <c r="Q88" s="77" t="s">
        <v>31844</v>
      </c>
      <c r="R88" s="77" t="s">
        <v>48</v>
      </c>
      <c r="S88" s="58">
        <v>5.8000000000000003E-2</v>
      </c>
      <c r="T88" s="16" t="s">
        <v>44</v>
      </c>
      <c r="U88" s="16" t="s">
        <v>27</v>
      </c>
      <c r="V88" s="16" t="s">
        <v>45</v>
      </c>
    </row>
    <row r="89" spans="1:22">
      <c r="A89" s="66">
        <v>88</v>
      </c>
      <c r="B89" s="67">
        <v>18</v>
      </c>
      <c r="C89" s="77" t="s">
        <v>31921</v>
      </c>
      <c r="D89" s="15" t="s">
        <v>31922</v>
      </c>
      <c r="E89" s="15" t="s">
        <v>31921</v>
      </c>
      <c r="F89" s="15" t="s">
        <v>31922</v>
      </c>
      <c r="G89" s="16" t="s">
        <v>34</v>
      </c>
      <c r="H89" s="16" t="s">
        <v>35</v>
      </c>
      <c r="I89" s="16" t="s">
        <v>36</v>
      </c>
      <c r="J89" s="16" t="s">
        <v>37</v>
      </c>
      <c r="K89" s="78">
        <v>1</v>
      </c>
      <c r="L89" s="16" t="s">
        <v>38</v>
      </c>
      <c r="M89" s="16" t="s">
        <v>39</v>
      </c>
      <c r="N89" s="66">
        <v>30</v>
      </c>
      <c r="O89" s="16" t="s">
        <v>40</v>
      </c>
      <c r="P89" s="77" t="s">
        <v>287</v>
      </c>
      <c r="Q89" s="77" t="s">
        <v>31886</v>
      </c>
      <c r="R89" s="77" t="s">
        <v>48</v>
      </c>
      <c r="S89" s="59">
        <v>0.14199999999999999</v>
      </c>
      <c r="T89" s="16" t="s">
        <v>44</v>
      </c>
      <c r="U89" s="16" t="s">
        <v>27</v>
      </c>
      <c r="V89" s="16" t="s">
        <v>45</v>
      </c>
    </row>
    <row r="90" spans="1:22">
      <c r="A90" s="66">
        <v>89</v>
      </c>
      <c r="B90" s="67">
        <v>18</v>
      </c>
      <c r="C90" s="77" t="s">
        <v>31921</v>
      </c>
      <c r="D90" s="15" t="s">
        <v>31922</v>
      </c>
      <c r="E90" s="15" t="s">
        <v>31921</v>
      </c>
      <c r="F90" s="15" t="s">
        <v>31922</v>
      </c>
      <c r="G90" s="16" t="s">
        <v>34</v>
      </c>
      <c r="H90" s="16" t="s">
        <v>35</v>
      </c>
      <c r="I90" s="16" t="s">
        <v>36</v>
      </c>
      <c r="J90" s="16" t="s">
        <v>37</v>
      </c>
      <c r="K90" s="78">
        <v>1</v>
      </c>
      <c r="L90" s="16" t="s">
        <v>38</v>
      </c>
      <c r="M90" s="16" t="s">
        <v>39</v>
      </c>
      <c r="N90" s="66">
        <v>40</v>
      </c>
      <c r="O90" s="16" t="s">
        <v>40</v>
      </c>
      <c r="P90" s="77" t="s">
        <v>18728</v>
      </c>
      <c r="Q90" s="77" t="s">
        <v>31845</v>
      </c>
      <c r="R90" s="77" t="s">
        <v>43</v>
      </c>
      <c r="S90" s="79">
        <v>6.02</v>
      </c>
      <c r="T90" s="16" t="s">
        <v>39</v>
      </c>
      <c r="U90" s="16" t="s">
        <v>27</v>
      </c>
      <c r="V90" s="16" t="s">
        <v>45</v>
      </c>
    </row>
    <row r="91" spans="1:22">
      <c r="A91" s="66">
        <v>90</v>
      </c>
      <c r="B91" s="67">
        <v>18</v>
      </c>
      <c r="C91" s="77" t="s">
        <v>31921</v>
      </c>
      <c r="D91" s="15" t="s">
        <v>31922</v>
      </c>
      <c r="E91" s="15" t="s">
        <v>31921</v>
      </c>
      <c r="F91" s="15" t="s">
        <v>31922</v>
      </c>
      <c r="G91" s="16" t="s">
        <v>34</v>
      </c>
      <c r="H91" s="16" t="s">
        <v>35</v>
      </c>
      <c r="I91" s="16" t="s">
        <v>36</v>
      </c>
      <c r="J91" s="16" t="s">
        <v>37</v>
      </c>
      <c r="K91" s="78">
        <v>1</v>
      </c>
      <c r="L91" s="16" t="s">
        <v>38</v>
      </c>
      <c r="M91" s="16" t="s">
        <v>39</v>
      </c>
      <c r="N91" s="66">
        <v>50</v>
      </c>
      <c r="O91" s="16" t="s">
        <v>40</v>
      </c>
      <c r="P91" s="77" t="s">
        <v>744</v>
      </c>
      <c r="Q91" s="77" t="s">
        <v>745</v>
      </c>
      <c r="R91" s="77" t="s">
        <v>43</v>
      </c>
      <c r="S91" s="79">
        <v>10</v>
      </c>
      <c r="T91" s="16" t="s">
        <v>44</v>
      </c>
      <c r="U91" s="16" t="s">
        <v>27</v>
      </c>
      <c r="V91" s="16" t="s">
        <v>45</v>
      </c>
    </row>
    <row r="92" spans="1:22">
      <c r="A92" s="66">
        <v>91</v>
      </c>
      <c r="B92" s="67">
        <v>19</v>
      </c>
      <c r="C92" s="77" t="s">
        <v>31923</v>
      </c>
      <c r="D92" s="15" t="s">
        <v>31924</v>
      </c>
      <c r="E92" s="15" t="s">
        <v>31923</v>
      </c>
      <c r="F92" s="15" t="s">
        <v>31924</v>
      </c>
      <c r="G92" s="16" t="s">
        <v>34</v>
      </c>
      <c r="H92" s="16" t="s">
        <v>35</v>
      </c>
      <c r="I92" s="16" t="s">
        <v>36</v>
      </c>
      <c r="J92" s="16" t="s">
        <v>37</v>
      </c>
      <c r="K92" s="78">
        <v>1</v>
      </c>
      <c r="L92" s="16" t="s">
        <v>38</v>
      </c>
      <c r="M92" s="16" t="s">
        <v>39</v>
      </c>
      <c r="N92" s="66">
        <v>10</v>
      </c>
      <c r="O92" s="16" t="s">
        <v>40</v>
      </c>
      <c r="P92" s="77" t="s">
        <v>41</v>
      </c>
      <c r="Q92" s="77" t="s">
        <v>42</v>
      </c>
      <c r="R92" s="77" t="s">
        <v>43</v>
      </c>
      <c r="S92" s="79">
        <v>33.643999999999998</v>
      </c>
      <c r="T92" s="16" t="s">
        <v>44</v>
      </c>
      <c r="U92" s="16" t="s">
        <v>27</v>
      </c>
      <c r="V92" s="16" t="s">
        <v>45</v>
      </c>
    </row>
    <row r="93" spans="1:22">
      <c r="A93" s="66">
        <v>92</v>
      </c>
      <c r="B93" s="67">
        <v>19</v>
      </c>
      <c r="C93" s="77" t="s">
        <v>31923</v>
      </c>
      <c r="D93" s="15" t="s">
        <v>31924</v>
      </c>
      <c r="E93" s="15" t="s">
        <v>31923</v>
      </c>
      <c r="F93" s="15" t="s">
        <v>31924</v>
      </c>
      <c r="G93" s="16" t="s">
        <v>34</v>
      </c>
      <c r="H93" s="16" t="s">
        <v>35</v>
      </c>
      <c r="I93" s="16" t="s">
        <v>36</v>
      </c>
      <c r="J93" s="16" t="s">
        <v>37</v>
      </c>
      <c r="K93" s="78">
        <v>1</v>
      </c>
      <c r="L93" s="16" t="s">
        <v>38</v>
      </c>
      <c r="M93" s="16" t="s">
        <v>39</v>
      </c>
      <c r="N93" s="66">
        <v>20</v>
      </c>
      <c r="O93" s="16" t="s">
        <v>40</v>
      </c>
      <c r="P93" s="77" t="s">
        <v>650</v>
      </c>
      <c r="Q93" s="77" t="s">
        <v>31844</v>
      </c>
      <c r="R93" s="77" t="s">
        <v>48</v>
      </c>
      <c r="S93" s="58">
        <v>6.2E-2</v>
      </c>
      <c r="T93" s="16" t="s">
        <v>44</v>
      </c>
      <c r="U93" s="16" t="s">
        <v>27</v>
      </c>
      <c r="V93" s="16" t="s">
        <v>45</v>
      </c>
    </row>
    <row r="94" spans="1:22">
      <c r="A94" s="66">
        <v>93</v>
      </c>
      <c r="B94" s="67">
        <v>19</v>
      </c>
      <c r="C94" s="77" t="s">
        <v>31923</v>
      </c>
      <c r="D94" s="15" t="s">
        <v>31924</v>
      </c>
      <c r="E94" s="15" t="s">
        <v>31923</v>
      </c>
      <c r="F94" s="15" t="s">
        <v>31924</v>
      </c>
      <c r="G94" s="16" t="s">
        <v>34</v>
      </c>
      <c r="H94" s="16" t="s">
        <v>35</v>
      </c>
      <c r="I94" s="16" t="s">
        <v>36</v>
      </c>
      <c r="J94" s="16" t="s">
        <v>37</v>
      </c>
      <c r="K94" s="78">
        <v>1</v>
      </c>
      <c r="L94" s="16" t="s">
        <v>38</v>
      </c>
      <c r="M94" s="16" t="s">
        <v>39</v>
      </c>
      <c r="N94" s="66">
        <v>30</v>
      </c>
      <c r="O94" s="16" t="s">
        <v>40</v>
      </c>
      <c r="P94" s="77" t="s">
        <v>287</v>
      </c>
      <c r="Q94" s="77" t="s">
        <v>31886</v>
      </c>
      <c r="R94" s="77" t="s">
        <v>48</v>
      </c>
      <c r="S94" s="59">
        <v>0.16700000000000001</v>
      </c>
      <c r="T94" s="16" t="s">
        <v>44</v>
      </c>
      <c r="U94" s="16" t="s">
        <v>27</v>
      </c>
      <c r="V94" s="16" t="s">
        <v>45</v>
      </c>
    </row>
    <row r="95" spans="1:22">
      <c r="A95" s="66">
        <v>94</v>
      </c>
      <c r="B95" s="67">
        <v>19</v>
      </c>
      <c r="C95" s="77" t="s">
        <v>31923</v>
      </c>
      <c r="D95" s="15" t="s">
        <v>31924</v>
      </c>
      <c r="E95" s="15" t="s">
        <v>31923</v>
      </c>
      <c r="F95" s="15" t="s">
        <v>31924</v>
      </c>
      <c r="G95" s="16" t="s">
        <v>34</v>
      </c>
      <c r="H95" s="16" t="s">
        <v>35</v>
      </c>
      <c r="I95" s="16" t="s">
        <v>36</v>
      </c>
      <c r="J95" s="16" t="s">
        <v>37</v>
      </c>
      <c r="K95" s="78">
        <v>1</v>
      </c>
      <c r="L95" s="16" t="s">
        <v>38</v>
      </c>
      <c r="M95" s="16" t="s">
        <v>39</v>
      </c>
      <c r="N95" s="66">
        <v>40</v>
      </c>
      <c r="O95" s="16" t="s">
        <v>40</v>
      </c>
      <c r="P95" s="77" t="s">
        <v>18728</v>
      </c>
      <c r="Q95" s="77" t="s">
        <v>31845</v>
      </c>
      <c r="R95" s="77" t="s">
        <v>43</v>
      </c>
      <c r="S95" s="79">
        <v>6.3250000000000002</v>
      </c>
      <c r="T95" s="16" t="s">
        <v>39</v>
      </c>
      <c r="U95" s="16" t="s">
        <v>27</v>
      </c>
      <c r="V95" s="16" t="s">
        <v>45</v>
      </c>
    </row>
    <row r="96" spans="1:22">
      <c r="A96" s="66">
        <v>95</v>
      </c>
      <c r="B96" s="67">
        <v>19</v>
      </c>
      <c r="C96" s="77" t="s">
        <v>31923</v>
      </c>
      <c r="D96" s="15" t="s">
        <v>31924</v>
      </c>
      <c r="E96" s="15" t="s">
        <v>31923</v>
      </c>
      <c r="F96" s="15" t="s">
        <v>31924</v>
      </c>
      <c r="G96" s="16" t="s">
        <v>34</v>
      </c>
      <c r="H96" s="16" t="s">
        <v>35</v>
      </c>
      <c r="I96" s="16" t="s">
        <v>36</v>
      </c>
      <c r="J96" s="16" t="s">
        <v>37</v>
      </c>
      <c r="K96" s="78">
        <v>1</v>
      </c>
      <c r="L96" s="16" t="s">
        <v>38</v>
      </c>
      <c r="M96" s="16" t="s">
        <v>39</v>
      </c>
      <c r="N96" s="66">
        <v>50</v>
      </c>
      <c r="O96" s="16" t="s">
        <v>40</v>
      </c>
      <c r="P96" s="77" t="s">
        <v>744</v>
      </c>
      <c r="Q96" s="77" t="s">
        <v>745</v>
      </c>
      <c r="R96" s="77" t="s">
        <v>43</v>
      </c>
      <c r="S96" s="79">
        <v>10</v>
      </c>
      <c r="T96" s="16" t="s">
        <v>44</v>
      </c>
      <c r="U96" s="16" t="s">
        <v>27</v>
      </c>
      <c r="V96" s="16" t="s">
        <v>45</v>
      </c>
    </row>
    <row r="97" spans="1:22">
      <c r="A97" s="66">
        <v>96</v>
      </c>
      <c r="B97" s="67">
        <v>20</v>
      </c>
      <c r="C97" s="77" t="s">
        <v>31925</v>
      </c>
      <c r="D97" s="15" t="s">
        <v>31926</v>
      </c>
      <c r="E97" s="15" t="s">
        <v>31925</v>
      </c>
      <c r="F97" s="15" t="s">
        <v>31926</v>
      </c>
      <c r="G97" s="16" t="s">
        <v>34</v>
      </c>
      <c r="H97" s="16" t="s">
        <v>35</v>
      </c>
      <c r="I97" s="16" t="s">
        <v>36</v>
      </c>
      <c r="J97" s="16" t="s">
        <v>37</v>
      </c>
      <c r="K97" s="78">
        <v>1</v>
      </c>
      <c r="L97" s="16" t="s">
        <v>38</v>
      </c>
      <c r="M97" s="16" t="s">
        <v>39</v>
      </c>
      <c r="N97" s="66">
        <v>10</v>
      </c>
      <c r="O97" s="16" t="s">
        <v>40</v>
      </c>
      <c r="P97" s="77" t="s">
        <v>41</v>
      </c>
      <c r="Q97" s="77" t="s">
        <v>42</v>
      </c>
      <c r="R97" s="77" t="s">
        <v>43</v>
      </c>
      <c r="S97" s="79">
        <v>35.265999999999998</v>
      </c>
      <c r="T97" s="16" t="s">
        <v>44</v>
      </c>
      <c r="U97" s="16" t="s">
        <v>27</v>
      </c>
      <c r="V97" s="16" t="s">
        <v>45</v>
      </c>
    </row>
    <row r="98" spans="1:22">
      <c r="A98" s="66">
        <v>97</v>
      </c>
      <c r="B98" s="67">
        <v>20</v>
      </c>
      <c r="C98" s="77" t="s">
        <v>31925</v>
      </c>
      <c r="D98" s="15" t="s">
        <v>31926</v>
      </c>
      <c r="E98" s="15" t="s">
        <v>31925</v>
      </c>
      <c r="F98" s="15" t="s">
        <v>31926</v>
      </c>
      <c r="G98" s="16" t="s">
        <v>34</v>
      </c>
      <c r="H98" s="16" t="s">
        <v>35</v>
      </c>
      <c r="I98" s="16" t="s">
        <v>36</v>
      </c>
      <c r="J98" s="16" t="s">
        <v>37</v>
      </c>
      <c r="K98" s="78">
        <v>1</v>
      </c>
      <c r="L98" s="16" t="s">
        <v>38</v>
      </c>
      <c r="M98" s="16" t="s">
        <v>39</v>
      </c>
      <c r="N98" s="66">
        <v>20</v>
      </c>
      <c r="O98" s="16" t="s">
        <v>40</v>
      </c>
      <c r="P98" s="77" t="s">
        <v>650</v>
      </c>
      <c r="Q98" s="77" t="s">
        <v>31844</v>
      </c>
      <c r="R98" s="77" t="s">
        <v>48</v>
      </c>
      <c r="S98" s="58">
        <v>6.5000000000000002E-2</v>
      </c>
      <c r="T98" s="16" t="s">
        <v>44</v>
      </c>
      <c r="U98" s="16" t="s">
        <v>27</v>
      </c>
      <c r="V98" s="16" t="s">
        <v>45</v>
      </c>
    </row>
    <row r="99" spans="1:22">
      <c r="A99" s="66">
        <v>98</v>
      </c>
      <c r="B99" s="67">
        <v>20</v>
      </c>
      <c r="C99" s="77" t="s">
        <v>31925</v>
      </c>
      <c r="D99" s="15" t="s">
        <v>31926</v>
      </c>
      <c r="E99" s="15" t="s">
        <v>31925</v>
      </c>
      <c r="F99" s="15" t="s">
        <v>31926</v>
      </c>
      <c r="G99" s="16" t="s">
        <v>34</v>
      </c>
      <c r="H99" s="16" t="s">
        <v>35</v>
      </c>
      <c r="I99" s="16" t="s">
        <v>36</v>
      </c>
      <c r="J99" s="16" t="s">
        <v>37</v>
      </c>
      <c r="K99" s="78">
        <v>1</v>
      </c>
      <c r="L99" s="16" t="s">
        <v>38</v>
      </c>
      <c r="M99" s="16" t="s">
        <v>39</v>
      </c>
      <c r="N99" s="66">
        <v>30</v>
      </c>
      <c r="O99" s="16" t="s">
        <v>40</v>
      </c>
      <c r="P99" s="77" t="s">
        <v>287</v>
      </c>
      <c r="Q99" s="77" t="s">
        <v>31886</v>
      </c>
      <c r="R99" s="77" t="s">
        <v>48</v>
      </c>
      <c r="S99" s="59">
        <v>0.18099999999999999</v>
      </c>
      <c r="T99" s="16" t="s">
        <v>44</v>
      </c>
      <c r="U99" s="16" t="s">
        <v>27</v>
      </c>
      <c r="V99" s="16" t="s">
        <v>45</v>
      </c>
    </row>
    <row r="100" spans="1:22">
      <c r="A100" s="66">
        <v>99</v>
      </c>
      <c r="B100" s="67">
        <v>20</v>
      </c>
      <c r="C100" s="77" t="s">
        <v>31925</v>
      </c>
      <c r="D100" s="15" t="s">
        <v>31926</v>
      </c>
      <c r="E100" s="15" t="s">
        <v>31925</v>
      </c>
      <c r="F100" s="15" t="s">
        <v>31926</v>
      </c>
      <c r="G100" s="16" t="s">
        <v>34</v>
      </c>
      <c r="H100" s="16" t="s">
        <v>35</v>
      </c>
      <c r="I100" s="16" t="s">
        <v>36</v>
      </c>
      <c r="J100" s="16" t="s">
        <v>37</v>
      </c>
      <c r="K100" s="78">
        <v>1</v>
      </c>
      <c r="L100" s="16" t="s">
        <v>38</v>
      </c>
      <c r="M100" s="16" t="s">
        <v>39</v>
      </c>
      <c r="N100" s="66">
        <v>40</v>
      </c>
      <c r="O100" s="16" t="s">
        <v>40</v>
      </c>
      <c r="P100" s="77" t="s">
        <v>18728</v>
      </c>
      <c r="Q100" s="77" t="s">
        <v>31845</v>
      </c>
      <c r="R100" s="77" t="s">
        <v>43</v>
      </c>
      <c r="S100" s="79">
        <v>6.6289999999999996</v>
      </c>
      <c r="T100" s="16" t="s">
        <v>39</v>
      </c>
      <c r="U100" s="16" t="s">
        <v>27</v>
      </c>
      <c r="V100" s="16" t="s">
        <v>45</v>
      </c>
    </row>
    <row r="101" spans="1:22">
      <c r="A101" s="66">
        <v>100</v>
      </c>
      <c r="B101" s="67">
        <v>20</v>
      </c>
      <c r="C101" s="77" t="s">
        <v>31925</v>
      </c>
      <c r="D101" s="15" t="s">
        <v>31926</v>
      </c>
      <c r="E101" s="15" t="s">
        <v>31925</v>
      </c>
      <c r="F101" s="15" t="s">
        <v>31926</v>
      </c>
      <c r="G101" s="16" t="s">
        <v>34</v>
      </c>
      <c r="H101" s="16" t="s">
        <v>35</v>
      </c>
      <c r="I101" s="16" t="s">
        <v>36</v>
      </c>
      <c r="J101" s="16" t="s">
        <v>37</v>
      </c>
      <c r="K101" s="78">
        <v>1</v>
      </c>
      <c r="L101" s="16" t="s">
        <v>38</v>
      </c>
      <c r="M101" s="16" t="s">
        <v>39</v>
      </c>
      <c r="N101" s="66">
        <v>50</v>
      </c>
      <c r="O101" s="16" t="s">
        <v>40</v>
      </c>
      <c r="P101" s="77" t="s">
        <v>744</v>
      </c>
      <c r="Q101" s="77" t="s">
        <v>745</v>
      </c>
      <c r="R101" s="77" t="s">
        <v>43</v>
      </c>
      <c r="S101" s="79">
        <v>10</v>
      </c>
      <c r="T101" s="16" t="s">
        <v>44</v>
      </c>
      <c r="U101" s="16" t="s">
        <v>27</v>
      </c>
      <c r="V101" s="16" t="s">
        <v>45</v>
      </c>
    </row>
    <row r="102" spans="1:22">
      <c r="A102" s="66">
        <v>101</v>
      </c>
      <c r="B102" s="67">
        <v>21</v>
      </c>
      <c r="C102" s="77" t="s">
        <v>31927</v>
      </c>
      <c r="D102" s="15" t="s">
        <v>31928</v>
      </c>
      <c r="E102" s="15" t="s">
        <v>31927</v>
      </c>
      <c r="F102" s="15" t="s">
        <v>31928</v>
      </c>
      <c r="G102" s="16" t="s">
        <v>34</v>
      </c>
      <c r="H102" s="16" t="s">
        <v>35</v>
      </c>
      <c r="I102" s="16" t="s">
        <v>36</v>
      </c>
      <c r="J102" s="16" t="s">
        <v>37</v>
      </c>
      <c r="K102" s="78">
        <v>1</v>
      </c>
      <c r="L102" s="16" t="s">
        <v>38</v>
      </c>
      <c r="M102" s="16" t="s">
        <v>39</v>
      </c>
      <c r="N102" s="66">
        <v>10</v>
      </c>
      <c r="O102" s="16" t="s">
        <v>40</v>
      </c>
      <c r="P102" s="77" t="s">
        <v>41</v>
      </c>
      <c r="Q102" s="77" t="s">
        <v>42</v>
      </c>
      <c r="R102" s="77" t="s">
        <v>43</v>
      </c>
      <c r="S102" s="79">
        <v>36.076000000000001</v>
      </c>
      <c r="T102" s="16" t="s">
        <v>44</v>
      </c>
      <c r="U102" s="16" t="s">
        <v>27</v>
      </c>
      <c r="V102" s="16" t="s">
        <v>45</v>
      </c>
    </row>
    <row r="103" spans="1:22">
      <c r="A103" s="66">
        <v>102</v>
      </c>
      <c r="B103" s="67">
        <v>21</v>
      </c>
      <c r="C103" s="77" t="s">
        <v>31927</v>
      </c>
      <c r="D103" s="15" t="s">
        <v>31928</v>
      </c>
      <c r="E103" s="15" t="s">
        <v>31927</v>
      </c>
      <c r="F103" s="15" t="s">
        <v>31928</v>
      </c>
      <c r="G103" s="16" t="s">
        <v>34</v>
      </c>
      <c r="H103" s="16" t="s">
        <v>35</v>
      </c>
      <c r="I103" s="16" t="s">
        <v>36</v>
      </c>
      <c r="J103" s="16" t="s">
        <v>37</v>
      </c>
      <c r="K103" s="78">
        <v>1</v>
      </c>
      <c r="L103" s="16" t="s">
        <v>38</v>
      </c>
      <c r="M103" s="16" t="s">
        <v>39</v>
      </c>
      <c r="N103" s="66">
        <v>20</v>
      </c>
      <c r="O103" s="16" t="s">
        <v>40</v>
      </c>
      <c r="P103" s="77" t="s">
        <v>650</v>
      </c>
      <c r="Q103" s="77" t="s">
        <v>31844</v>
      </c>
      <c r="R103" s="77" t="s">
        <v>48</v>
      </c>
      <c r="S103" s="58">
        <v>6.6000000000000003E-2</v>
      </c>
      <c r="T103" s="16" t="s">
        <v>44</v>
      </c>
      <c r="U103" s="16" t="s">
        <v>27</v>
      </c>
      <c r="V103" s="16" t="s">
        <v>45</v>
      </c>
    </row>
    <row r="104" spans="1:22">
      <c r="A104" s="66">
        <v>103</v>
      </c>
      <c r="B104" s="67">
        <v>21</v>
      </c>
      <c r="C104" s="77" t="s">
        <v>31927</v>
      </c>
      <c r="D104" s="15" t="s">
        <v>31928</v>
      </c>
      <c r="E104" s="15" t="s">
        <v>31927</v>
      </c>
      <c r="F104" s="15" t="s">
        <v>31928</v>
      </c>
      <c r="G104" s="16" t="s">
        <v>34</v>
      </c>
      <c r="H104" s="16" t="s">
        <v>35</v>
      </c>
      <c r="I104" s="16" t="s">
        <v>36</v>
      </c>
      <c r="J104" s="16" t="s">
        <v>37</v>
      </c>
      <c r="K104" s="78">
        <v>1</v>
      </c>
      <c r="L104" s="16" t="s">
        <v>38</v>
      </c>
      <c r="M104" s="16" t="s">
        <v>39</v>
      </c>
      <c r="N104" s="66">
        <v>30</v>
      </c>
      <c r="O104" s="16" t="s">
        <v>40</v>
      </c>
      <c r="P104" s="77" t="s">
        <v>287</v>
      </c>
      <c r="Q104" s="77" t="s">
        <v>31886</v>
      </c>
      <c r="R104" s="77" t="s">
        <v>48</v>
      </c>
      <c r="S104" s="59">
        <v>0.192</v>
      </c>
      <c r="T104" s="16" t="s">
        <v>44</v>
      </c>
      <c r="U104" s="16" t="s">
        <v>27</v>
      </c>
      <c r="V104" s="16" t="s">
        <v>45</v>
      </c>
    </row>
    <row r="105" spans="1:22">
      <c r="A105" s="66">
        <v>104</v>
      </c>
      <c r="B105" s="67">
        <v>21</v>
      </c>
      <c r="C105" s="77" t="s">
        <v>31927</v>
      </c>
      <c r="D105" s="15" t="s">
        <v>31928</v>
      </c>
      <c r="E105" s="15" t="s">
        <v>31927</v>
      </c>
      <c r="F105" s="15" t="s">
        <v>31928</v>
      </c>
      <c r="G105" s="16" t="s">
        <v>34</v>
      </c>
      <c r="H105" s="16" t="s">
        <v>35</v>
      </c>
      <c r="I105" s="16" t="s">
        <v>36</v>
      </c>
      <c r="J105" s="16" t="s">
        <v>37</v>
      </c>
      <c r="K105" s="78">
        <v>1</v>
      </c>
      <c r="L105" s="16" t="s">
        <v>38</v>
      </c>
      <c r="M105" s="16" t="s">
        <v>39</v>
      </c>
      <c r="N105" s="66">
        <v>40</v>
      </c>
      <c r="O105" s="16" t="s">
        <v>40</v>
      </c>
      <c r="P105" s="77" t="s">
        <v>18728</v>
      </c>
      <c r="Q105" s="77" t="s">
        <v>31845</v>
      </c>
      <c r="R105" s="77" t="s">
        <v>43</v>
      </c>
      <c r="S105" s="79">
        <v>6.782</v>
      </c>
      <c r="T105" s="16" t="s">
        <v>39</v>
      </c>
      <c r="U105" s="16" t="s">
        <v>27</v>
      </c>
      <c r="V105" s="16" t="s">
        <v>45</v>
      </c>
    </row>
    <row r="106" spans="1:22">
      <c r="A106" s="66">
        <v>105</v>
      </c>
      <c r="B106" s="67">
        <v>21</v>
      </c>
      <c r="C106" s="77" t="s">
        <v>31927</v>
      </c>
      <c r="D106" s="15" t="s">
        <v>31928</v>
      </c>
      <c r="E106" s="15" t="s">
        <v>31927</v>
      </c>
      <c r="F106" s="15" t="s">
        <v>31928</v>
      </c>
      <c r="G106" s="16" t="s">
        <v>34</v>
      </c>
      <c r="H106" s="16" t="s">
        <v>35</v>
      </c>
      <c r="I106" s="16" t="s">
        <v>36</v>
      </c>
      <c r="J106" s="16" t="s">
        <v>37</v>
      </c>
      <c r="K106" s="78">
        <v>1</v>
      </c>
      <c r="L106" s="16" t="s">
        <v>38</v>
      </c>
      <c r="M106" s="16" t="s">
        <v>39</v>
      </c>
      <c r="N106" s="66">
        <v>50</v>
      </c>
      <c r="O106" s="16" t="s">
        <v>40</v>
      </c>
      <c r="P106" s="77" t="s">
        <v>744</v>
      </c>
      <c r="Q106" s="77" t="s">
        <v>745</v>
      </c>
      <c r="R106" s="77" t="s">
        <v>43</v>
      </c>
      <c r="S106" s="79">
        <v>10</v>
      </c>
      <c r="T106" s="16" t="s">
        <v>44</v>
      </c>
      <c r="U106" s="16" t="s">
        <v>27</v>
      </c>
      <c r="V106" s="16" t="s">
        <v>45</v>
      </c>
    </row>
    <row r="107" spans="1:22">
      <c r="A107" s="66">
        <v>106</v>
      </c>
      <c r="B107" s="67">
        <v>22</v>
      </c>
      <c r="C107" s="77" t="s">
        <v>31929</v>
      </c>
      <c r="D107" s="15" t="s">
        <v>31930</v>
      </c>
      <c r="E107" s="15" t="s">
        <v>31929</v>
      </c>
      <c r="F107" s="15" t="s">
        <v>31930</v>
      </c>
      <c r="G107" s="16" t="s">
        <v>34</v>
      </c>
      <c r="H107" s="16" t="s">
        <v>35</v>
      </c>
      <c r="I107" s="16" t="s">
        <v>36</v>
      </c>
      <c r="J107" s="16" t="s">
        <v>37</v>
      </c>
      <c r="K107" s="78">
        <v>1</v>
      </c>
      <c r="L107" s="16" t="s">
        <v>38</v>
      </c>
      <c r="M107" s="16" t="s">
        <v>39</v>
      </c>
      <c r="N107" s="66">
        <v>10</v>
      </c>
      <c r="O107" s="16" t="s">
        <v>40</v>
      </c>
      <c r="P107" s="77" t="s">
        <v>41</v>
      </c>
      <c r="Q107" s="77" t="s">
        <v>42</v>
      </c>
      <c r="R107" s="77" t="s">
        <v>43</v>
      </c>
      <c r="S107" s="79">
        <v>36.887</v>
      </c>
      <c r="T107" s="16" t="s">
        <v>44</v>
      </c>
      <c r="U107" s="16" t="s">
        <v>27</v>
      </c>
      <c r="V107" s="16" t="s">
        <v>45</v>
      </c>
    </row>
    <row r="108" spans="1:22">
      <c r="A108" s="66">
        <v>107</v>
      </c>
      <c r="B108" s="67">
        <v>22</v>
      </c>
      <c r="C108" s="77" t="s">
        <v>31929</v>
      </c>
      <c r="D108" s="15" t="s">
        <v>31930</v>
      </c>
      <c r="E108" s="15" t="s">
        <v>31929</v>
      </c>
      <c r="F108" s="15" t="s">
        <v>31930</v>
      </c>
      <c r="G108" s="16" t="s">
        <v>34</v>
      </c>
      <c r="H108" s="16" t="s">
        <v>35</v>
      </c>
      <c r="I108" s="16" t="s">
        <v>36</v>
      </c>
      <c r="J108" s="16" t="s">
        <v>37</v>
      </c>
      <c r="K108" s="78">
        <v>1</v>
      </c>
      <c r="L108" s="16" t="s">
        <v>38</v>
      </c>
      <c r="M108" s="16" t="s">
        <v>39</v>
      </c>
      <c r="N108" s="66">
        <v>20</v>
      </c>
      <c r="O108" s="16" t="s">
        <v>40</v>
      </c>
      <c r="P108" s="77" t="s">
        <v>650</v>
      </c>
      <c r="Q108" s="77" t="s">
        <v>31844</v>
      </c>
      <c r="R108" s="77" t="s">
        <v>48</v>
      </c>
      <c r="S108" s="58">
        <v>6.8000000000000005E-2</v>
      </c>
      <c r="T108" s="16" t="s">
        <v>44</v>
      </c>
      <c r="U108" s="16" t="s">
        <v>27</v>
      </c>
      <c r="V108" s="16" t="s">
        <v>45</v>
      </c>
    </row>
    <row r="109" spans="1:22">
      <c r="A109" s="66">
        <v>108</v>
      </c>
      <c r="B109" s="67">
        <v>22</v>
      </c>
      <c r="C109" s="77" t="s">
        <v>31929</v>
      </c>
      <c r="D109" s="15" t="s">
        <v>31930</v>
      </c>
      <c r="E109" s="15" t="s">
        <v>31929</v>
      </c>
      <c r="F109" s="15" t="s">
        <v>31930</v>
      </c>
      <c r="G109" s="16" t="s">
        <v>34</v>
      </c>
      <c r="H109" s="16" t="s">
        <v>35</v>
      </c>
      <c r="I109" s="16" t="s">
        <v>36</v>
      </c>
      <c r="J109" s="16" t="s">
        <v>37</v>
      </c>
      <c r="K109" s="78">
        <v>1</v>
      </c>
      <c r="L109" s="16" t="s">
        <v>38</v>
      </c>
      <c r="M109" s="16" t="s">
        <v>39</v>
      </c>
      <c r="N109" s="66">
        <v>30</v>
      </c>
      <c r="O109" s="16" t="s">
        <v>40</v>
      </c>
      <c r="P109" s="77" t="s">
        <v>287</v>
      </c>
      <c r="Q109" s="77" t="s">
        <v>31886</v>
      </c>
      <c r="R109" s="77" t="s">
        <v>48</v>
      </c>
      <c r="S109" s="59">
        <v>0.20200000000000001</v>
      </c>
      <c r="T109" s="16" t="s">
        <v>44</v>
      </c>
      <c r="U109" s="16" t="s">
        <v>27</v>
      </c>
      <c r="V109" s="16" t="s">
        <v>45</v>
      </c>
    </row>
    <row r="110" spans="1:22">
      <c r="A110" s="66">
        <v>109</v>
      </c>
      <c r="B110" s="67">
        <v>22</v>
      </c>
      <c r="C110" s="77" t="s">
        <v>31929</v>
      </c>
      <c r="D110" s="15" t="s">
        <v>31930</v>
      </c>
      <c r="E110" s="15" t="s">
        <v>31929</v>
      </c>
      <c r="F110" s="15" t="s">
        <v>31930</v>
      </c>
      <c r="G110" s="16" t="s">
        <v>34</v>
      </c>
      <c r="H110" s="16" t="s">
        <v>35</v>
      </c>
      <c r="I110" s="16" t="s">
        <v>36</v>
      </c>
      <c r="J110" s="16" t="s">
        <v>37</v>
      </c>
      <c r="K110" s="78">
        <v>1</v>
      </c>
      <c r="L110" s="16" t="s">
        <v>38</v>
      </c>
      <c r="M110" s="16" t="s">
        <v>39</v>
      </c>
      <c r="N110" s="66">
        <v>40</v>
      </c>
      <c r="O110" s="16" t="s">
        <v>40</v>
      </c>
      <c r="P110" s="77" t="s">
        <v>18728</v>
      </c>
      <c r="Q110" s="77" t="s">
        <v>31845</v>
      </c>
      <c r="R110" s="77" t="s">
        <v>43</v>
      </c>
      <c r="S110" s="79">
        <v>6.9340000000000002</v>
      </c>
      <c r="T110" s="16" t="s">
        <v>39</v>
      </c>
      <c r="U110" s="16" t="s">
        <v>27</v>
      </c>
      <c r="V110" s="16" t="s">
        <v>45</v>
      </c>
    </row>
    <row r="111" spans="1:22">
      <c r="A111" s="66">
        <v>110</v>
      </c>
      <c r="B111" s="67">
        <v>22</v>
      </c>
      <c r="C111" s="77" t="s">
        <v>31929</v>
      </c>
      <c r="D111" s="15" t="s">
        <v>31930</v>
      </c>
      <c r="E111" s="15" t="s">
        <v>31929</v>
      </c>
      <c r="F111" s="15" t="s">
        <v>31930</v>
      </c>
      <c r="G111" s="16" t="s">
        <v>34</v>
      </c>
      <c r="H111" s="16" t="s">
        <v>35</v>
      </c>
      <c r="I111" s="16" t="s">
        <v>36</v>
      </c>
      <c r="J111" s="16" t="s">
        <v>37</v>
      </c>
      <c r="K111" s="78">
        <v>1</v>
      </c>
      <c r="L111" s="16" t="s">
        <v>38</v>
      </c>
      <c r="M111" s="16" t="s">
        <v>39</v>
      </c>
      <c r="N111" s="66">
        <v>50</v>
      </c>
      <c r="O111" s="16" t="s">
        <v>40</v>
      </c>
      <c r="P111" s="77" t="s">
        <v>744</v>
      </c>
      <c r="Q111" s="77" t="s">
        <v>745</v>
      </c>
      <c r="R111" s="77" t="s">
        <v>43</v>
      </c>
      <c r="S111" s="79">
        <v>10</v>
      </c>
      <c r="T111" s="16" t="s">
        <v>44</v>
      </c>
      <c r="U111" s="16" t="s">
        <v>27</v>
      </c>
      <c r="V111" s="16" t="s">
        <v>45</v>
      </c>
    </row>
    <row r="112" spans="1:22">
      <c r="A112" s="66">
        <v>111</v>
      </c>
      <c r="B112" s="67">
        <v>23</v>
      </c>
      <c r="C112" s="77" t="s">
        <v>31931</v>
      </c>
      <c r="D112" s="15" t="s">
        <v>31932</v>
      </c>
      <c r="E112" s="15" t="s">
        <v>31931</v>
      </c>
      <c r="F112" s="15" t="s">
        <v>31932</v>
      </c>
      <c r="G112" s="16" t="s">
        <v>34</v>
      </c>
      <c r="H112" s="16" t="s">
        <v>35</v>
      </c>
      <c r="I112" s="16" t="s">
        <v>36</v>
      </c>
      <c r="J112" s="16" t="s">
        <v>37</v>
      </c>
      <c r="K112" s="78">
        <v>1</v>
      </c>
      <c r="L112" s="16" t="s">
        <v>38</v>
      </c>
      <c r="M112" s="16" t="s">
        <v>39</v>
      </c>
      <c r="N112" s="66">
        <v>10</v>
      </c>
      <c r="O112" s="16" t="s">
        <v>40</v>
      </c>
      <c r="P112" s="77" t="s">
        <v>41</v>
      </c>
      <c r="Q112" s="77" t="s">
        <v>42</v>
      </c>
      <c r="R112" s="77" t="s">
        <v>43</v>
      </c>
      <c r="S112" s="79">
        <v>38.509</v>
      </c>
      <c r="T112" s="16" t="s">
        <v>44</v>
      </c>
      <c r="U112" s="16" t="s">
        <v>27</v>
      </c>
      <c r="V112" s="16" t="s">
        <v>45</v>
      </c>
    </row>
    <row r="113" spans="1:22">
      <c r="A113" s="66">
        <v>112</v>
      </c>
      <c r="B113" s="67">
        <v>23</v>
      </c>
      <c r="C113" s="77" t="s">
        <v>31931</v>
      </c>
      <c r="D113" s="15" t="s">
        <v>31932</v>
      </c>
      <c r="E113" s="15" t="s">
        <v>31931</v>
      </c>
      <c r="F113" s="15" t="s">
        <v>31932</v>
      </c>
      <c r="G113" s="16" t="s">
        <v>34</v>
      </c>
      <c r="H113" s="16" t="s">
        <v>35</v>
      </c>
      <c r="I113" s="16" t="s">
        <v>36</v>
      </c>
      <c r="J113" s="16" t="s">
        <v>37</v>
      </c>
      <c r="K113" s="78">
        <v>1</v>
      </c>
      <c r="L113" s="16" t="s">
        <v>38</v>
      </c>
      <c r="M113" s="16" t="s">
        <v>39</v>
      </c>
      <c r="N113" s="66">
        <v>20</v>
      </c>
      <c r="O113" s="16" t="s">
        <v>40</v>
      </c>
      <c r="P113" s="77" t="s">
        <v>650</v>
      </c>
      <c r="Q113" s="77" t="s">
        <v>31844</v>
      </c>
      <c r="R113" s="77" t="s">
        <v>48</v>
      </c>
      <c r="S113" s="58">
        <v>7.0999999999999994E-2</v>
      </c>
      <c r="T113" s="16" t="s">
        <v>44</v>
      </c>
      <c r="U113" s="16" t="s">
        <v>27</v>
      </c>
      <c r="V113" s="16" t="s">
        <v>45</v>
      </c>
    </row>
    <row r="114" spans="1:22">
      <c r="A114" s="66">
        <v>113</v>
      </c>
      <c r="B114" s="67">
        <v>23</v>
      </c>
      <c r="C114" s="77" t="s">
        <v>31931</v>
      </c>
      <c r="D114" s="15" t="s">
        <v>31932</v>
      </c>
      <c r="E114" s="15" t="s">
        <v>31931</v>
      </c>
      <c r="F114" s="15" t="s">
        <v>31932</v>
      </c>
      <c r="G114" s="16" t="s">
        <v>34</v>
      </c>
      <c r="H114" s="16" t="s">
        <v>35</v>
      </c>
      <c r="I114" s="16" t="s">
        <v>36</v>
      </c>
      <c r="J114" s="16" t="s">
        <v>37</v>
      </c>
      <c r="K114" s="78">
        <v>1</v>
      </c>
      <c r="L114" s="16" t="s">
        <v>38</v>
      </c>
      <c r="M114" s="16" t="s">
        <v>39</v>
      </c>
      <c r="N114" s="66">
        <v>30</v>
      </c>
      <c r="O114" s="16" t="s">
        <v>40</v>
      </c>
      <c r="P114" s="77" t="s">
        <v>287</v>
      </c>
      <c r="Q114" s="77" t="s">
        <v>31886</v>
      </c>
      <c r="R114" s="77" t="s">
        <v>48</v>
      </c>
      <c r="S114" s="59">
        <v>0.23100000000000001</v>
      </c>
      <c r="T114" s="16" t="s">
        <v>44</v>
      </c>
      <c r="U114" s="16" t="s">
        <v>27</v>
      </c>
      <c r="V114" s="16" t="s">
        <v>45</v>
      </c>
    </row>
    <row r="115" spans="1:22">
      <c r="A115" s="66">
        <v>114</v>
      </c>
      <c r="B115" s="67">
        <v>23</v>
      </c>
      <c r="C115" s="77" t="s">
        <v>31931</v>
      </c>
      <c r="D115" s="15" t="s">
        <v>31932</v>
      </c>
      <c r="E115" s="15" t="s">
        <v>31931</v>
      </c>
      <c r="F115" s="15" t="s">
        <v>31932</v>
      </c>
      <c r="G115" s="16" t="s">
        <v>34</v>
      </c>
      <c r="H115" s="16" t="s">
        <v>35</v>
      </c>
      <c r="I115" s="16" t="s">
        <v>36</v>
      </c>
      <c r="J115" s="16" t="s">
        <v>37</v>
      </c>
      <c r="K115" s="78">
        <v>1</v>
      </c>
      <c r="L115" s="16" t="s">
        <v>38</v>
      </c>
      <c r="M115" s="16" t="s">
        <v>39</v>
      </c>
      <c r="N115" s="66">
        <v>40</v>
      </c>
      <c r="O115" s="16" t="s">
        <v>40</v>
      </c>
      <c r="P115" s="77" t="s">
        <v>18728</v>
      </c>
      <c r="Q115" s="77" t="s">
        <v>31845</v>
      </c>
      <c r="R115" s="77" t="s">
        <v>43</v>
      </c>
      <c r="S115" s="79">
        <v>7.2389999999999999</v>
      </c>
      <c r="T115" s="16" t="s">
        <v>39</v>
      </c>
      <c r="U115" s="16" t="s">
        <v>27</v>
      </c>
      <c r="V115" s="16" t="s">
        <v>45</v>
      </c>
    </row>
    <row r="116" spans="1:22">
      <c r="A116" s="66">
        <v>115</v>
      </c>
      <c r="B116" s="67">
        <v>23</v>
      </c>
      <c r="C116" s="77" t="s">
        <v>31931</v>
      </c>
      <c r="D116" s="15" t="s">
        <v>31932</v>
      </c>
      <c r="E116" s="15" t="s">
        <v>31931</v>
      </c>
      <c r="F116" s="15" t="s">
        <v>31932</v>
      </c>
      <c r="G116" s="16" t="s">
        <v>34</v>
      </c>
      <c r="H116" s="16" t="s">
        <v>35</v>
      </c>
      <c r="I116" s="16" t="s">
        <v>36</v>
      </c>
      <c r="J116" s="16" t="s">
        <v>37</v>
      </c>
      <c r="K116" s="78">
        <v>1</v>
      </c>
      <c r="L116" s="16" t="s">
        <v>38</v>
      </c>
      <c r="M116" s="16" t="s">
        <v>39</v>
      </c>
      <c r="N116" s="66">
        <v>50</v>
      </c>
      <c r="O116" s="16" t="s">
        <v>40</v>
      </c>
      <c r="P116" s="77" t="s">
        <v>744</v>
      </c>
      <c r="Q116" s="77" t="s">
        <v>745</v>
      </c>
      <c r="R116" s="77" t="s">
        <v>43</v>
      </c>
      <c r="S116" s="79">
        <v>10</v>
      </c>
      <c r="T116" s="16" t="s">
        <v>44</v>
      </c>
      <c r="U116" s="16" t="s">
        <v>27</v>
      </c>
      <c r="V116" s="16" t="s">
        <v>45</v>
      </c>
    </row>
    <row r="117" spans="1:22">
      <c r="A117" s="66">
        <v>116</v>
      </c>
      <c r="B117" s="67">
        <v>24</v>
      </c>
      <c r="C117" s="77" t="s">
        <v>31933</v>
      </c>
      <c r="D117" s="15" t="s">
        <v>31934</v>
      </c>
      <c r="E117" s="15" t="s">
        <v>31933</v>
      </c>
      <c r="F117" s="15" t="s">
        <v>31934</v>
      </c>
      <c r="G117" s="16" t="s">
        <v>34</v>
      </c>
      <c r="H117" s="16" t="s">
        <v>35</v>
      </c>
      <c r="I117" s="16" t="s">
        <v>36</v>
      </c>
      <c r="J117" s="16" t="s">
        <v>37</v>
      </c>
      <c r="K117" s="78">
        <v>1</v>
      </c>
      <c r="L117" s="16" t="s">
        <v>38</v>
      </c>
      <c r="M117" s="16" t="s">
        <v>39</v>
      </c>
      <c r="N117" s="66">
        <v>10</v>
      </c>
      <c r="O117" s="16" t="s">
        <v>40</v>
      </c>
      <c r="P117" s="77" t="s">
        <v>41</v>
      </c>
      <c r="Q117" s="77" t="s">
        <v>42</v>
      </c>
      <c r="R117" s="77" t="s">
        <v>43</v>
      </c>
      <c r="S117" s="79">
        <v>40.130000000000003</v>
      </c>
      <c r="T117" s="16" t="s">
        <v>44</v>
      </c>
      <c r="U117" s="16" t="s">
        <v>27</v>
      </c>
      <c r="V117" s="16" t="s">
        <v>45</v>
      </c>
    </row>
    <row r="118" spans="1:22">
      <c r="A118" s="66">
        <v>117</v>
      </c>
      <c r="B118" s="67">
        <v>24</v>
      </c>
      <c r="C118" s="77" t="s">
        <v>31933</v>
      </c>
      <c r="D118" s="15" t="s">
        <v>31934</v>
      </c>
      <c r="E118" s="15" t="s">
        <v>31933</v>
      </c>
      <c r="F118" s="15" t="s">
        <v>31934</v>
      </c>
      <c r="G118" s="16" t="s">
        <v>34</v>
      </c>
      <c r="H118" s="16" t="s">
        <v>35</v>
      </c>
      <c r="I118" s="16" t="s">
        <v>36</v>
      </c>
      <c r="J118" s="16" t="s">
        <v>37</v>
      </c>
      <c r="K118" s="78">
        <v>1</v>
      </c>
      <c r="L118" s="16" t="s">
        <v>38</v>
      </c>
      <c r="M118" s="16" t="s">
        <v>39</v>
      </c>
      <c r="N118" s="66">
        <v>20</v>
      </c>
      <c r="O118" s="16" t="s">
        <v>40</v>
      </c>
      <c r="P118" s="77" t="s">
        <v>650</v>
      </c>
      <c r="Q118" s="77" t="s">
        <v>31844</v>
      </c>
      <c r="R118" s="77" t="s">
        <v>48</v>
      </c>
      <c r="S118" s="58">
        <v>7.3999999999999996E-2</v>
      </c>
      <c r="T118" s="16" t="s">
        <v>44</v>
      </c>
      <c r="U118" s="16" t="s">
        <v>27</v>
      </c>
      <c r="V118" s="16" t="s">
        <v>45</v>
      </c>
    </row>
    <row r="119" spans="1:22">
      <c r="A119" s="66">
        <v>118</v>
      </c>
      <c r="B119" s="67">
        <v>24</v>
      </c>
      <c r="C119" s="77" t="s">
        <v>31933</v>
      </c>
      <c r="D119" s="15" t="s">
        <v>31934</v>
      </c>
      <c r="E119" s="15" t="s">
        <v>31933</v>
      </c>
      <c r="F119" s="15" t="s">
        <v>31934</v>
      </c>
      <c r="G119" s="16" t="s">
        <v>34</v>
      </c>
      <c r="H119" s="16" t="s">
        <v>35</v>
      </c>
      <c r="I119" s="16" t="s">
        <v>36</v>
      </c>
      <c r="J119" s="16" t="s">
        <v>37</v>
      </c>
      <c r="K119" s="78">
        <v>1</v>
      </c>
      <c r="L119" s="16" t="s">
        <v>38</v>
      </c>
      <c r="M119" s="16" t="s">
        <v>39</v>
      </c>
      <c r="N119" s="66">
        <v>30</v>
      </c>
      <c r="O119" s="16" t="s">
        <v>40</v>
      </c>
      <c r="P119" s="77" t="s">
        <v>287</v>
      </c>
      <c r="Q119" s="77" t="s">
        <v>31886</v>
      </c>
      <c r="R119" s="77" t="s">
        <v>48</v>
      </c>
      <c r="S119" s="59">
        <v>0.254</v>
      </c>
      <c r="T119" s="16" t="s">
        <v>44</v>
      </c>
      <c r="U119" s="16" t="s">
        <v>27</v>
      </c>
      <c r="V119" s="16" t="s">
        <v>45</v>
      </c>
    </row>
    <row r="120" spans="1:22">
      <c r="A120" s="66">
        <v>119</v>
      </c>
      <c r="B120" s="67">
        <v>24</v>
      </c>
      <c r="C120" s="77" t="s">
        <v>31933</v>
      </c>
      <c r="D120" s="15" t="s">
        <v>31934</v>
      </c>
      <c r="E120" s="15" t="s">
        <v>31933</v>
      </c>
      <c r="F120" s="15" t="s">
        <v>31934</v>
      </c>
      <c r="G120" s="16" t="s">
        <v>34</v>
      </c>
      <c r="H120" s="16" t="s">
        <v>35</v>
      </c>
      <c r="I120" s="16" t="s">
        <v>36</v>
      </c>
      <c r="J120" s="16" t="s">
        <v>37</v>
      </c>
      <c r="K120" s="78">
        <v>1</v>
      </c>
      <c r="L120" s="16" t="s">
        <v>38</v>
      </c>
      <c r="M120" s="16" t="s">
        <v>39</v>
      </c>
      <c r="N120" s="66">
        <v>40</v>
      </c>
      <c r="O120" s="16" t="s">
        <v>40</v>
      </c>
      <c r="P120" s="77" t="s">
        <v>18728</v>
      </c>
      <c r="Q120" s="77" t="s">
        <v>31845</v>
      </c>
      <c r="R120" s="77" t="s">
        <v>43</v>
      </c>
      <c r="S120" s="79">
        <v>7.5439999999999996</v>
      </c>
      <c r="T120" s="16" t="s">
        <v>39</v>
      </c>
      <c r="U120" s="16" t="s">
        <v>27</v>
      </c>
      <c r="V120" s="16" t="s">
        <v>45</v>
      </c>
    </row>
    <row r="121" spans="1:22">
      <c r="A121" s="66">
        <v>120</v>
      </c>
      <c r="B121" s="67">
        <v>24</v>
      </c>
      <c r="C121" s="77" t="s">
        <v>31933</v>
      </c>
      <c r="D121" s="15" t="s">
        <v>31934</v>
      </c>
      <c r="E121" s="15" t="s">
        <v>31933</v>
      </c>
      <c r="F121" s="15" t="s">
        <v>31934</v>
      </c>
      <c r="G121" s="16" t="s">
        <v>34</v>
      </c>
      <c r="H121" s="16" t="s">
        <v>35</v>
      </c>
      <c r="I121" s="16" t="s">
        <v>36</v>
      </c>
      <c r="J121" s="16" t="s">
        <v>37</v>
      </c>
      <c r="K121" s="78">
        <v>1</v>
      </c>
      <c r="L121" s="16" t="s">
        <v>38</v>
      </c>
      <c r="M121" s="16" t="s">
        <v>39</v>
      </c>
      <c r="N121" s="66">
        <v>50</v>
      </c>
      <c r="O121" s="16" t="s">
        <v>40</v>
      </c>
      <c r="P121" s="77" t="s">
        <v>744</v>
      </c>
      <c r="Q121" s="77" t="s">
        <v>745</v>
      </c>
      <c r="R121" s="77" t="s">
        <v>43</v>
      </c>
      <c r="S121" s="79">
        <v>10</v>
      </c>
      <c r="T121" s="16" t="s">
        <v>44</v>
      </c>
      <c r="U121" s="16" t="s">
        <v>27</v>
      </c>
      <c r="V121" s="16" t="s">
        <v>45</v>
      </c>
    </row>
    <row r="122" spans="1:22">
      <c r="A122" s="66">
        <v>121</v>
      </c>
      <c r="B122" s="67">
        <v>25</v>
      </c>
      <c r="C122" s="77" t="s">
        <v>31935</v>
      </c>
      <c r="D122" s="15" t="s">
        <v>31936</v>
      </c>
      <c r="E122" s="15" t="s">
        <v>31935</v>
      </c>
      <c r="F122" s="15" t="s">
        <v>31936</v>
      </c>
      <c r="G122" s="16" t="s">
        <v>34</v>
      </c>
      <c r="H122" s="16" t="s">
        <v>35</v>
      </c>
      <c r="I122" s="16" t="s">
        <v>36</v>
      </c>
      <c r="J122" s="16" t="s">
        <v>37</v>
      </c>
      <c r="K122" s="78">
        <v>1</v>
      </c>
      <c r="L122" s="16" t="s">
        <v>38</v>
      </c>
      <c r="M122" s="16" t="s">
        <v>39</v>
      </c>
      <c r="N122" s="66">
        <v>10</v>
      </c>
      <c r="O122" s="16" t="s">
        <v>40</v>
      </c>
      <c r="P122" s="77" t="s">
        <v>41</v>
      </c>
      <c r="Q122" s="77" t="s">
        <v>42</v>
      </c>
      <c r="R122" s="77" t="s">
        <v>43</v>
      </c>
      <c r="S122" s="79">
        <v>30.942</v>
      </c>
      <c r="T122" s="16" t="s">
        <v>44</v>
      </c>
      <c r="U122" s="16" t="s">
        <v>27</v>
      </c>
      <c r="V122" s="16" t="s">
        <v>45</v>
      </c>
    </row>
    <row r="123" spans="1:22">
      <c r="A123" s="66">
        <v>122</v>
      </c>
      <c r="B123" s="67">
        <v>25</v>
      </c>
      <c r="C123" s="77" t="s">
        <v>31935</v>
      </c>
      <c r="D123" s="15" t="s">
        <v>31936</v>
      </c>
      <c r="E123" s="15" t="s">
        <v>31935</v>
      </c>
      <c r="F123" s="15" t="s">
        <v>31936</v>
      </c>
      <c r="G123" s="16" t="s">
        <v>34</v>
      </c>
      <c r="H123" s="16" t="s">
        <v>35</v>
      </c>
      <c r="I123" s="16" t="s">
        <v>36</v>
      </c>
      <c r="J123" s="16" t="s">
        <v>37</v>
      </c>
      <c r="K123" s="78">
        <v>1</v>
      </c>
      <c r="L123" s="16" t="s">
        <v>38</v>
      </c>
      <c r="M123" s="16" t="s">
        <v>39</v>
      </c>
      <c r="N123" s="66">
        <v>20</v>
      </c>
      <c r="O123" s="16" t="s">
        <v>40</v>
      </c>
      <c r="P123" s="77" t="s">
        <v>650</v>
      </c>
      <c r="Q123" s="77" t="s">
        <v>31844</v>
      </c>
      <c r="R123" s="77" t="s">
        <v>48</v>
      </c>
      <c r="S123" s="58">
        <v>5.6000000000000001E-2</v>
      </c>
      <c r="T123" s="16" t="s">
        <v>44</v>
      </c>
      <c r="U123" s="16" t="s">
        <v>27</v>
      </c>
      <c r="V123" s="16" t="s">
        <v>45</v>
      </c>
    </row>
    <row r="124" spans="1:22">
      <c r="A124" s="66">
        <v>123</v>
      </c>
      <c r="B124" s="67">
        <v>25</v>
      </c>
      <c r="C124" s="77" t="s">
        <v>31935</v>
      </c>
      <c r="D124" s="15" t="s">
        <v>31936</v>
      </c>
      <c r="E124" s="15" t="s">
        <v>31935</v>
      </c>
      <c r="F124" s="15" t="s">
        <v>31936</v>
      </c>
      <c r="G124" s="16" t="s">
        <v>34</v>
      </c>
      <c r="H124" s="16" t="s">
        <v>35</v>
      </c>
      <c r="I124" s="16" t="s">
        <v>36</v>
      </c>
      <c r="J124" s="16" t="s">
        <v>37</v>
      </c>
      <c r="K124" s="78">
        <v>1</v>
      </c>
      <c r="L124" s="16" t="s">
        <v>38</v>
      </c>
      <c r="M124" s="16" t="s">
        <v>39</v>
      </c>
      <c r="N124" s="66">
        <v>30</v>
      </c>
      <c r="O124" s="16" t="s">
        <v>40</v>
      </c>
      <c r="P124" s="77" t="s">
        <v>287</v>
      </c>
      <c r="Q124" s="77" t="s">
        <v>31886</v>
      </c>
      <c r="R124" s="77" t="s">
        <v>48</v>
      </c>
      <c r="S124" s="59">
        <v>0.14499999999999999</v>
      </c>
      <c r="T124" s="16" t="s">
        <v>44</v>
      </c>
      <c r="U124" s="16" t="s">
        <v>27</v>
      </c>
      <c r="V124" s="16" t="s">
        <v>45</v>
      </c>
    </row>
    <row r="125" spans="1:22">
      <c r="A125" s="66">
        <v>124</v>
      </c>
      <c r="B125" s="67">
        <v>25</v>
      </c>
      <c r="C125" s="77" t="s">
        <v>31935</v>
      </c>
      <c r="D125" s="15" t="s">
        <v>31936</v>
      </c>
      <c r="E125" s="15" t="s">
        <v>31935</v>
      </c>
      <c r="F125" s="15" t="s">
        <v>31936</v>
      </c>
      <c r="G125" s="16" t="s">
        <v>34</v>
      </c>
      <c r="H125" s="16" t="s">
        <v>35</v>
      </c>
      <c r="I125" s="16" t="s">
        <v>36</v>
      </c>
      <c r="J125" s="16" t="s">
        <v>37</v>
      </c>
      <c r="K125" s="78">
        <v>1</v>
      </c>
      <c r="L125" s="16" t="s">
        <v>38</v>
      </c>
      <c r="M125" s="16" t="s">
        <v>39</v>
      </c>
      <c r="N125" s="66">
        <v>40</v>
      </c>
      <c r="O125" s="16" t="s">
        <v>40</v>
      </c>
      <c r="P125" s="77" t="s">
        <v>18728</v>
      </c>
      <c r="Q125" s="77" t="s">
        <v>31845</v>
      </c>
      <c r="R125" s="77" t="s">
        <v>43</v>
      </c>
      <c r="S125" s="79">
        <v>5.8170000000000002</v>
      </c>
      <c r="T125" s="16" t="s">
        <v>39</v>
      </c>
      <c r="U125" s="16" t="s">
        <v>27</v>
      </c>
      <c r="V125" s="16" t="s">
        <v>45</v>
      </c>
    </row>
    <row r="126" spans="1:22">
      <c r="A126" s="66">
        <v>125</v>
      </c>
      <c r="B126" s="67">
        <v>25</v>
      </c>
      <c r="C126" s="77" t="s">
        <v>31935</v>
      </c>
      <c r="D126" s="15" t="s">
        <v>31936</v>
      </c>
      <c r="E126" s="15" t="s">
        <v>31935</v>
      </c>
      <c r="F126" s="15" t="s">
        <v>31936</v>
      </c>
      <c r="G126" s="16" t="s">
        <v>34</v>
      </c>
      <c r="H126" s="16" t="s">
        <v>35</v>
      </c>
      <c r="I126" s="16" t="s">
        <v>36</v>
      </c>
      <c r="J126" s="16" t="s">
        <v>37</v>
      </c>
      <c r="K126" s="78">
        <v>1</v>
      </c>
      <c r="L126" s="16" t="s">
        <v>38</v>
      </c>
      <c r="M126" s="16" t="s">
        <v>39</v>
      </c>
      <c r="N126" s="66">
        <v>50</v>
      </c>
      <c r="O126" s="16" t="s">
        <v>40</v>
      </c>
      <c r="P126" s="77" t="s">
        <v>744</v>
      </c>
      <c r="Q126" s="77" t="s">
        <v>745</v>
      </c>
      <c r="R126" s="77" t="s">
        <v>43</v>
      </c>
      <c r="S126" s="79">
        <v>10</v>
      </c>
      <c r="T126" s="16" t="s">
        <v>44</v>
      </c>
      <c r="U126" s="16" t="s">
        <v>27</v>
      </c>
      <c r="V126" s="16" t="s">
        <v>45</v>
      </c>
    </row>
    <row r="127" spans="1:22">
      <c r="A127" s="66">
        <v>126</v>
      </c>
      <c r="B127" s="67">
        <v>26</v>
      </c>
      <c r="C127" s="77" t="s">
        <v>31937</v>
      </c>
      <c r="D127" s="15" t="s">
        <v>31938</v>
      </c>
      <c r="E127" s="15" t="s">
        <v>31937</v>
      </c>
      <c r="F127" s="15" t="s">
        <v>31938</v>
      </c>
      <c r="G127" s="16" t="s">
        <v>34</v>
      </c>
      <c r="H127" s="16" t="s">
        <v>35</v>
      </c>
      <c r="I127" s="16" t="s">
        <v>36</v>
      </c>
      <c r="J127" s="16" t="s">
        <v>37</v>
      </c>
      <c r="K127" s="78">
        <v>1</v>
      </c>
      <c r="L127" s="16" t="s">
        <v>38</v>
      </c>
      <c r="M127" s="16" t="s">
        <v>39</v>
      </c>
      <c r="N127" s="66">
        <v>10</v>
      </c>
      <c r="O127" s="16" t="s">
        <v>40</v>
      </c>
      <c r="P127" s="77" t="s">
        <v>41</v>
      </c>
      <c r="Q127" s="77" t="s">
        <v>42</v>
      </c>
      <c r="R127" s="77" t="s">
        <v>43</v>
      </c>
      <c r="S127" s="79">
        <v>32.563000000000002</v>
      </c>
      <c r="T127" s="16" t="s">
        <v>44</v>
      </c>
      <c r="U127" s="16" t="s">
        <v>27</v>
      </c>
      <c r="V127" s="16" t="s">
        <v>45</v>
      </c>
    </row>
    <row r="128" spans="1:22">
      <c r="A128" s="66">
        <v>127</v>
      </c>
      <c r="B128" s="67">
        <v>26</v>
      </c>
      <c r="C128" s="77" t="s">
        <v>31937</v>
      </c>
      <c r="D128" s="15" t="s">
        <v>31938</v>
      </c>
      <c r="E128" s="15" t="s">
        <v>31937</v>
      </c>
      <c r="F128" s="15" t="s">
        <v>31938</v>
      </c>
      <c r="G128" s="16" t="s">
        <v>34</v>
      </c>
      <c r="H128" s="16" t="s">
        <v>35</v>
      </c>
      <c r="I128" s="16" t="s">
        <v>36</v>
      </c>
      <c r="J128" s="16" t="s">
        <v>37</v>
      </c>
      <c r="K128" s="78">
        <v>1</v>
      </c>
      <c r="L128" s="16" t="s">
        <v>38</v>
      </c>
      <c r="M128" s="16" t="s">
        <v>39</v>
      </c>
      <c r="N128" s="66">
        <v>20</v>
      </c>
      <c r="O128" s="16" t="s">
        <v>40</v>
      </c>
      <c r="P128" s="77" t="s">
        <v>650</v>
      </c>
      <c r="Q128" s="77" t="s">
        <v>31844</v>
      </c>
      <c r="R128" s="77" t="s">
        <v>48</v>
      </c>
      <c r="S128" s="58">
        <v>5.8999999999999997E-2</v>
      </c>
      <c r="T128" s="16" t="s">
        <v>44</v>
      </c>
      <c r="U128" s="16" t="s">
        <v>27</v>
      </c>
      <c r="V128" s="16" t="s">
        <v>45</v>
      </c>
    </row>
    <row r="129" spans="1:22">
      <c r="A129" s="66">
        <v>128</v>
      </c>
      <c r="B129" s="67">
        <v>26</v>
      </c>
      <c r="C129" s="77" t="s">
        <v>31937</v>
      </c>
      <c r="D129" s="15" t="s">
        <v>31938</v>
      </c>
      <c r="E129" s="15" t="s">
        <v>31937</v>
      </c>
      <c r="F129" s="15" t="s">
        <v>31938</v>
      </c>
      <c r="G129" s="16" t="s">
        <v>34</v>
      </c>
      <c r="H129" s="16" t="s">
        <v>35</v>
      </c>
      <c r="I129" s="16" t="s">
        <v>36</v>
      </c>
      <c r="J129" s="16" t="s">
        <v>37</v>
      </c>
      <c r="K129" s="78">
        <v>1</v>
      </c>
      <c r="L129" s="16" t="s">
        <v>38</v>
      </c>
      <c r="M129" s="16" t="s">
        <v>39</v>
      </c>
      <c r="N129" s="66">
        <v>30</v>
      </c>
      <c r="O129" s="16" t="s">
        <v>40</v>
      </c>
      <c r="P129" s="77" t="s">
        <v>287</v>
      </c>
      <c r="Q129" s="77" t="s">
        <v>31886</v>
      </c>
      <c r="R129" s="77" t="s">
        <v>48</v>
      </c>
      <c r="S129" s="59">
        <v>0.14499999999999999</v>
      </c>
      <c r="T129" s="16" t="s">
        <v>44</v>
      </c>
      <c r="U129" s="16" t="s">
        <v>27</v>
      </c>
      <c r="V129" s="16" t="s">
        <v>45</v>
      </c>
    </row>
    <row r="130" spans="1:22">
      <c r="A130" s="66">
        <v>129</v>
      </c>
      <c r="B130" s="67">
        <v>26</v>
      </c>
      <c r="C130" s="77" t="s">
        <v>31937</v>
      </c>
      <c r="D130" s="15" t="s">
        <v>31938</v>
      </c>
      <c r="E130" s="15" t="s">
        <v>31937</v>
      </c>
      <c r="F130" s="15" t="s">
        <v>31938</v>
      </c>
      <c r="G130" s="16" t="s">
        <v>34</v>
      </c>
      <c r="H130" s="16" t="s">
        <v>35</v>
      </c>
      <c r="I130" s="16" t="s">
        <v>36</v>
      </c>
      <c r="J130" s="16" t="s">
        <v>37</v>
      </c>
      <c r="K130" s="78">
        <v>1</v>
      </c>
      <c r="L130" s="16" t="s">
        <v>38</v>
      </c>
      <c r="M130" s="16" t="s">
        <v>39</v>
      </c>
      <c r="N130" s="66">
        <v>40</v>
      </c>
      <c r="O130" s="16" t="s">
        <v>40</v>
      </c>
      <c r="P130" s="77" t="s">
        <v>18728</v>
      </c>
      <c r="Q130" s="77" t="s">
        <v>31845</v>
      </c>
      <c r="R130" s="77" t="s">
        <v>43</v>
      </c>
      <c r="S130" s="79">
        <v>6.1210000000000004</v>
      </c>
      <c r="T130" s="16" t="s">
        <v>39</v>
      </c>
      <c r="U130" s="16" t="s">
        <v>27</v>
      </c>
      <c r="V130" s="16" t="s">
        <v>45</v>
      </c>
    </row>
    <row r="131" spans="1:22">
      <c r="A131" s="66">
        <v>130</v>
      </c>
      <c r="B131" s="67">
        <v>26</v>
      </c>
      <c r="C131" s="77" t="s">
        <v>31937</v>
      </c>
      <c r="D131" s="15" t="s">
        <v>31938</v>
      </c>
      <c r="E131" s="15" t="s">
        <v>31937</v>
      </c>
      <c r="F131" s="15" t="s">
        <v>31938</v>
      </c>
      <c r="G131" s="16" t="s">
        <v>34</v>
      </c>
      <c r="H131" s="16" t="s">
        <v>35</v>
      </c>
      <c r="I131" s="16" t="s">
        <v>36</v>
      </c>
      <c r="J131" s="16" t="s">
        <v>37</v>
      </c>
      <c r="K131" s="78">
        <v>1</v>
      </c>
      <c r="L131" s="16" t="s">
        <v>38</v>
      </c>
      <c r="M131" s="16" t="s">
        <v>39</v>
      </c>
      <c r="N131" s="66">
        <v>50</v>
      </c>
      <c r="O131" s="16" t="s">
        <v>40</v>
      </c>
      <c r="P131" s="77" t="s">
        <v>744</v>
      </c>
      <c r="Q131" s="77" t="s">
        <v>745</v>
      </c>
      <c r="R131" s="77" t="s">
        <v>43</v>
      </c>
      <c r="S131" s="79">
        <v>10</v>
      </c>
      <c r="T131" s="16" t="s">
        <v>44</v>
      </c>
      <c r="U131" s="16" t="s">
        <v>27</v>
      </c>
      <c r="V131" s="16" t="s">
        <v>45</v>
      </c>
    </row>
    <row r="132" spans="1:22">
      <c r="A132" s="66">
        <v>131</v>
      </c>
      <c r="B132" s="67">
        <v>27</v>
      </c>
      <c r="C132" s="77" t="s">
        <v>31939</v>
      </c>
      <c r="D132" s="15" t="s">
        <v>31940</v>
      </c>
      <c r="E132" s="15" t="s">
        <v>31939</v>
      </c>
      <c r="F132" s="15" t="s">
        <v>31940</v>
      </c>
      <c r="G132" s="16" t="s">
        <v>34</v>
      </c>
      <c r="H132" s="16" t="s">
        <v>35</v>
      </c>
      <c r="I132" s="16" t="s">
        <v>36</v>
      </c>
      <c r="J132" s="16" t="s">
        <v>37</v>
      </c>
      <c r="K132" s="78">
        <v>1</v>
      </c>
      <c r="L132" s="16" t="s">
        <v>38</v>
      </c>
      <c r="M132" s="16" t="s">
        <v>39</v>
      </c>
      <c r="N132" s="66">
        <v>10</v>
      </c>
      <c r="O132" s="16" t="s">
        <v>40</v>
      </c>
      <c r="P132" s="77" t="s">
        <v>41</v>
      </c>
      <c r="Q132" s="77" t="s">
        <v>42</v>
      </c>
      <c r="R132" s="77" t="s">
        <v>43</v>
      </c>
      <c r="S132" s="79">
        <v>34.185000000000002</v>
      </c>
      <c r="T132" s="16" t="s">
        <v>44</v>
      </c>
      <c r="U132" s="16" t="s">
        <v>27</v>
      </c>
      <c r="V132" s="16" t="s">
        <v>45</v>
      </c>
    </row>
    <row r="133" spans="1:22">
      <c r="A133" s="66">
        <v>132</v>
      </c>
      <c r="B133" s="67">
        <v>27</v>
      </c>
      <c r="C133" s="77" t="s">
        <v>31939</v>
      </c>
      <c r="D133" s="15" t="s">
        <v>31940</v>
      </c>
      <c r="E133" s="15" t="s">
        <v>31939</v>
      </c>
      <c r="F133" s="15" t="s">
        <v>31940</v>
      </c>
      <c r="G133" s="16" t="s">
        <v>34</v>
      </c>
      <c r="H133" s="16" t="s">
        <v>35</v>
      </c>
      <c r="I133" s="16" t="s">
        <v>36</v>
      </c>
      <c r="J133" s="16" t="s">
        <v>37</v>
      </c>
      <c r="K133" s="78">
        <v>1</v>
      </c>
      <c r="L133" s="16" t="s">
        <v>38</v>
      </c>
      <c r="M133" s="16" t="s">
        <v>39</v>
      </c>
      <c r="N133" s="66">
        <v>20</v>
      </c>
      <c r="O133" s="16" t="s">
        <v>40</v>
      </c>
      <c r="P133" s="77" t="s">
        <v>650</v>
      </c>
      <c r="Q133" s="77" t="s">
        <v>31844</v>
      </c>
      <c r="R133" s="77" t="s">
        <v>48</v>
      </c>
      <c r="S133" s="58">
        <v>6.3E-2</v>
      </c>
      <c r="T133" s="16" t="s">
        <v>44</v>
      </c>
      <c r="U133" s="16" t="s">
        <v>27</v>
      </c>
      <c r="V133" s="16" t="s">
        <v>45</v>
      </c>
    </row>
    <row r="134" spans="1:22">
      <c r="A134" s="66">
        <v>133</v>
      </c>
      <c r="B134" s="67">
        <v>27</v>
      </c>
      <c r="C134" s="77" t="s">
        <v>31939</v>
      </c>
      <c r="D134" s="15" t="s">
        <v>31940</v>
      </c>
      <c r="E134" s="15" t="s">
        <v>31939</v>
      </c>
      <c r="F134" s="15" t="s">
        <v>31940</v>
      </c>
      <c r="G134" s="16" t="s">
        <v>34</v>
      </c>
      <c r="H134" s="16" t="s">
        <v>35</v>
      </c>
      <c r="I134" s="16" t="s">
        <v>36</v>
      </c>
      <c r="J134" s="16" t="s">
        <v>37</v>
      </c>
      <c r="K134" s="78">
        <v>1</v>
      </c>
      <c r="L134" s="16" t="s">
        <v>38</v>
      </c>
      <c r="M134" s="16" t="s">
        <v>39</v>
      </c>
      <c r="N134" s="66">
        <v>30</v>
      </c>
      <c r="O134" s="16" t="s">
        <v>40</v>
      </c>
      <c r="P134" s="77" t="s">
        <v>287</v>
      </c>
      <c r="Q134" s="77" t="s">
        <v>31886</v>
      </c>
      <c r="R134" s="77" t="s">
        <v>48</v>
      </c>
      <c r="S134" s="59">
        <v>0.28999999999999998</v>
      </c>
      <c r="T134" s="16" t="s">
        <v>44</v>
      </c>
      <c r="U134" s="16" t="s">
        <v>27</v>
      </c>
      <c r="V134" s="16" t="s">
        <v>45</v>
      </c>
    </row>
    <row r="135" spans="1:22">
      <c r="A135" s="66">
        <v>134</v>
      </c>
      <c r="B135" s="67">
        <v>27</v>
      </c>
      <c r="C135" s="77" t="s">
        <v>31939</v>
      </c>
      <c r="D135" s="15" t="s">
        <v>31940</v>
      </c>
      <c r="E135" s="15" t="s">
        <v>31939</v>
      </c>
      <c r="F135" s="15" t="s">
        <v>31940</v>
      </c>
      <c r="G135" s="16" t="s">
        <v>34</v>
      </c>
      <c r="H135" s="16" t="s">
        <v>35</v>
      </c>
      <c r="I135" s="16" t="s">
        <v>36</v>
      </c>
      <c r="J135" s="16" t="s">
        <v>37</v>
      </c>
      <c r="K135" s="78">
        <v>1</v>
      </c>
      <c r="L135" s="16" t="s">
        <v>38</v>
      </c>
      <c r="M135" s="16" t="s">
        <v>39</v>
      </c>
      <c r="N135" s="66">
        <v>40</v>
      </c>
      <c r="O135" s="16" t="s">
        <v>40</v>
      </c>
      <c r="P135" s="77" t="s">
        <v>18728</v>
      </c>
      <c r="Q135" s="77" t="s">
        <v>31845</v>
      </c>
      <c r="R135" s="77" t="s">
        <v>43</v>
      </c>
      <c r="S135" s="79">
        <v>6.4260000000000002</v>
      </c>
      <c r="T135" s="16" t="s">
        <v>39</v>
      </c>
      <c r="U135" s="16" t="s">
        <v>27</v>
      </c>
      <c r="V135" s="16" t="s">
        <v>45</v>
      </c>
    </row>
    <row r="136" spans="1:22">
      <c r="A136" s="66">
        <v>135</v>
      </c>
      <c r="B136" s="67">
        <v>27</v>
      </c>
      <c r="C136" s="77" t="s">
        <v>31939</v>
      </c>
      <c r="D136" s="15" t="s">
        <v>31940</v>
      </c>
      <c r="E136" s="15" t="s">
        <v>31939</v>
      </c>
      <c r="F136" s="15" t="s">
        <v>31940</v>
      </c>
      <c r="G136" s="16" t="s">
        <v>34</v>
      </c>
      <c r="H136" s="16" t="s">
        <v>35</v>
      </c>
      <c r="I136" s="16" t="s">
        <v>36</v>
      </c>
      <c r="J136" s="16" t="s">
        <v>37</v>
      </c>
      <c r="K136" s="78">
        <v>1</v>
      </c>
      <c r="L136" s="16" t="s">
        <v>38</v>
      </c>
      <c r="M136" s="16" t="s">
        <v>39</v>
      </c>
      <c r="N136" s="66">
        <v>50</v>
      </c>
      <c r="O136" s="16" t="s">
        <v>40</v>
      </c>
      <c r="P136" s="77" t="s">
        <v>744</v>
      </c>
      <c r="Q136" s="77" t="s">
        <v>745</v>
      </c>
      <c r="R136" s="77" t="s">
        <v>43</v>
      </c>
      <c r="S136" s="79">
        <v>10</v>
      </c>
      <c r="T136" s="16" t="s">
        <v>44</v>
      </c>
      <c r="U136" s="16" t="s">
        <v>27</v>
      </c>
      <c r="V136" s="16" t="s">
        <v>45</v>
      </c>
    </row>
    <row r="137" spans="1:22">
      <c r="A137" s="66">
        <v>136</v>
      </c>
      <c r="B137" s="67">
        <v>28</v>
      </c>
      <c r="C137" s="77" t="s">
        <v>31941</v>
      </c>
      <c r="D137" s="15" t="s">
        <v>31942</v>
      </c>
      <c r="E137" s="15" t="s">
        <v>31941</v>
      </c>
      <c r="F137" s="15" t="s">
        <v>31942</v>
      </c>
      <c r="G137" s="16" t="s">
        <v>34</v>
      </c>
      <c r="H137" s="16" t="s">
        <v>35</v>
      </c>
      <c r="I137" s="16" t="s">
        <v>36</v>
      </c>
      <c r="J137" s="16" t="s">
        <v>37</v>
      </c>
      <c r="K137" s="78">
        <v>1</v>
      </c>
      <c r="L137" s="16" t="s">
        <v>38</v>
      </c>
      <c r="M137" s="16" t="s">
        <v>39</v>
      </c>
      <c r="N137" s="66">
        <v>10</v>
      </c>
      <c r="O137" s="16" t="s">
        <v>40</v>
      </c>
      <c r="P137" s="77" t="s">
        <v>41</v>
      </c>
      <c r="Q137" s="77" t="s">
        <v>42</v>
      </c>
      <c r="R137" s="77" t="s">
        <v>43</v>
      </c>
      <c r="S137" s="79">
        <v>35.805999999999997</v>
      </c>
      <c r="T137" s="16" t="s">
        <v>44</v>
      </c>
      <c r="U137" s="16" t="s">
        <v>27</v>
      </c>
      <c r="V137" s="16" t="s">
        <v>45</v>
      </c>
    </row>
    <row r="138" spans="1:22">
      <c r="A138" s="66">
        <v>137</v>
      </c>
      <c r="B138" s="67">
        <v>28</v>
      </c>
      <c r="C138" s="77" t="s">
        <v>31941</v>
      </c>
      <c r="D138" s="15" t="s">
        <v>31942</v>
      </c>
      <c r="E138" s="15" t="s">
        <v>31941</v>
      </c>
      <c r="F138" s="15" t="s">
        <v>31942</v>
      </c>
      <c r="G138" s="16" t="s">
        <v>34</v>
      </c>
      <c r="H138" s="16" t="s">
        <v>35</v>
      </c>
      <c r="I138" s="16" t="s">
        <v>36</v>
      </c>
      <c r="J138" s="16" t="s">
        <v>37</v>
      </c>
      <c r="K138" s="78">
        <v>1</v>
      </c>
      <c r="L138" s="16" t="s">
        <v>38</v>
      </c>
      <c r="M138" s="16" t="s">
        <v>39</v>
      </c>
      <c r="N138" s="66">
        <v>20</v>
      </c>
      <c r="O138" s="16" t="s">
        <v>40</v>
      </c>
      <c r="P138" s="77" t="s">
        <v>650</v>
      </c>
      <c r="Q138" s="77" t="s">
        <v>31844</v>
      </c>
      <c r="R138" s="77" t="s">
        <v>48</v>
      </c>
      <c r="S138" s="58">
        <v>6.6000000000000003E-2</v>
      </c>
      <c r="T138" s="16" t="s">
        <v>44</v>
      </c>
      <c r="U138" s="16" t="s">
        <v>27</v>
      </c>
      <c r="V138" s="16" t="s">
        <v>45</v>
      </c>
    </row>
    <row r="139" spans="1:22">
      <c r="A139" s="66">
        <v>138</v>
      </c>
      <c r="B139" s="67">
        <v>28</v>
      </c>
      <c r="C139" s="77" t="s">
        <v>31941</v>
      </c>
      <c r="D139" s="15" t="s">
        <v>31942</v>
      </c>
      <c r="E139" s="15" t="s">
        <v>31941</v>
      </c>
      <c r="F139" s="15" t="s">
        <v>31942</v>
      </c>
      <c r="G139" s="16" t="s">
        <v>34</v>
      </c>
      <c r="H139" s="16" t="s">
        <v>35</v>
      </c>
      <c r="I139" s="16" t="s">
        <v>36</v>
      </c>
      <c r="J139" s="16" t="s">
        <v>37</v>
      </c>
      <c r="K139" s="78">
        <v>1</v>
      </c>
      <c r="L139" s="16" t="s">
        <v>38</v>
      </c>
      <c r="M139" s="16" t="s">
        <v>39</v>
      </c>
      <c r="N139" s="66">
        <v>30</v>
      </c>
      <c r="O139" s="16" t="s">
        <v>40</v>
      </c>
      <c r="P139" s="77" t="s">
        <v>287</v>
      </c>
      <c r="Q139" s="77" t="s">
        <v>31886</v>
      </c>
      <c r="R139" s="77" t="s">
        <v>48</v>
      </c>
      <c r="S139" s="59">
        <v>0.28999999999999998</v>
      </c>
      <c r="T139" s="16" t="s">
        <v>44</v>
      </c>
      <c r="U139" s="16" t="s">
        <v>27</v>
      </c>
      <c r="V139" s="16" t="s">
        <v>45</v>
      </c>
    </row>
    <row r="140" spans="1:22">
      <c r="A140" s="66">
        <v>139</v>
      </c>
      <c r="B140" s="67">
        <v>28</v>
      </c>
      <c r="C140" s="77" t="s">
        <v>31941</v>
      </c>
      <c r="D140" s="15" t="s">
        <v>31942</v>
      </c>
      <c r="E140" s="15" t="s">
        <v>31941</v>
      </c>
      <c r="F140" s="15" t="s">
        <v>31942</v>
      </c>
      <c r="G140" s="16" t="s">
        <v>34</v>
      </c>
      <c r="H140" s="16" t="s">
        <v>35</v>
      </c>
      <c r="I140" s="16" t="s">
        <v>36</v>
      </c>
      <c r="J140" s="16" t="s">
        <v>37</v>
      </c>
      <c r="K140" s="78">
        <v>1</v>
      </c>
      <c r="L140" s="16" t="s">
        <v>38</v>
      </c>
      <c r="M140" s="16" t="s">
        <v>39</v>
      </c>
      <c r="N140" s="66">
        <v>40</v>
      </c>
      <c r="O140" s="16" t="s">
        <v>40</v>
      </c>
      <c r="P140" s="77" t="s">
        <v>18728</v>
      </c>
      <c r="Q140" s="77" t="s">
        <v>31845</v>
      </c>
      <c r="R140" s="77" t="s">
        <v>43</v>
      </c>
      <c r="S140" s="79">
        <v>6.7309999999999999</v>
      </c>
      <c r="T140" s="16" t="s">
        <v>39</v>
      </c>
      <c r="U140" s="16" t="s">
        <v>27</v>
      </c>
      <c r="V140" s="16" t="s">
        <v>45</v>
      </c>
    </row>
    <row r="141" spans="1:22">
      <c r="A141" s="66">
        <v>140</v>
      </c>
      <c r="B141" s="67">
        <v>28</v>
      </c>
      <c r="C141" s="77" t="s">
        <v>31941</v>
      </c>
      <c r="D141" s="15" t="s">
        <v>31942</v>
      </c>
      <c r="E141" s="15" t="s">
        <v>31941</v>
      </c>
      <c r="F141" s="15" t="s">
        <v>31942</v>
      </c>
      <c r="G141" s="16" t="s">
        <v>34</v>
      </c>
      <c r="H141" s="16" t="s">
        <v>35</v>
      </c>
      <c r="I141" s="16" t="s">
        <v>36</v>
      </c>
      <c r="J141" s="16" t="s">
        <v>37</v>
      </c>
      <c r="K141" s="78">
        <v>1</v>
      </c>
      <c r="L141" s="16" t="s">
        <v>38</v>
      </c>
      <c r="M141" s="16" t="s">
        <v>39</v>
      </c>
      <c r="N141" s="66">
        <v>50</v>
      </c>
      <c r="O141" s="16" t="s">
        <v>40</v>
      </c>
      <c r="P141" s="77" t="s">
        <v>744</v>
      </c>
      <c r="Q141" s="77" t="s">
        <v>745</v>
      </c>
      <c r="R141" s="77" t="s">
        <v>43</v>
      </c>
      <c r="S141" s="79">
        <v>10</v>
      </c>
      <c r="T141" s="16" t="s">
        <v>44</v>
      </c>
      <c r="U141" s="16" t="s">
        <v>27</v>
      </c>
      <c r="V141" s="16" t="s">
        <v>45</v>
      </c>
    </row>
    <row r="142" spans="1:22">
      <c r="A142" s="66">
        <v>141</v>
      </c>
      <c r="B142" s="67">
        <v>29</v>
      </c>
      <c r="C142" s="77" t="s">
        <v>31943</v>
      </c>
      <c r="D142" s="15" t="s">
        <v>31944</v>
      </c>
      <c r="E142" s="15" t="s">
        <v>31943</v>
      </c>
      <c r="F142" s="15" t="s">
        <v>31944</v>
      </c>
      <c r="G142" s="16" t="s">
        <v>34</v>
      </c>
      <c r="H142" s="16" t="s">
        <v>35</v>
      </c>
      <c r="I142" s="16" t="s">
        <v>36</v>
      </c>
      <c r="J142" s="16" t="s">
        <v>37</v>
      </c>
      <c r="K142" s="78">
        <v>1</v>
      </c>
      <c r="L142" s="16" t="s">
        <v>38</v>
      </c>
      <c r="M142" s="16" t="s">
        <v>39</v>
      </c>
      <c r="N142" s="66">
        <v>10</v>
      </c>
      <c r="O142" s="16" t="s">
        <v>40</v>
      </c>
      <c r="P142" s="77" t="s">
        <v>41</v>
      </c>
      <c r="Q142" s="77" t="s">
        <v>42</v>
      </c>
      <c r="R142" s="77" t="s">
        <v>43</v>
      </c>
      <c r="S142" s="79">
        <v>36.616999999999997</v>
      </c>
      <c r="T142" s="16" t="s">
        <v>44</v>
      </c>
      <c r="U142" s="16" t="s">
        <v>27</v>
      </c>
      <c r="V142" s="16" t="s">
        <v>45</v>
      </c>
    </row>
    <row r="143" spans="1:22">
      <c r="A143" s="66">
        <v>142</v>
      </c>
      <c r="B143" s="67">
        <v>29</v>
      </c>
      <c r="C143" s="77" t="s">
        <v>31943</v>
      </c>
      <c r="D143" s="15" t="s">
        <v>31944</v>
      </c>
      <c r="E143" s="15" t="s">
        <v>31943</v>
      </c>
      <c r="F143" s="15" t="s">
        <v>31944</v>
      </c>
      <c r="G143" s="16" t="s">
        <v>34</v>
      </c>
      <c r="H143" s="16" t="s">
        <v>35</v>
      </c>
      <c r="I143" s="16" t="s">
        <v>36</v>
      </c>
      <c r="J143" s="16" t="s">
        <v>37</v>
      </c>
      <c r="K143" s="78">
        <v>1</v>
      </c>
      <c r="L143" s="16" t="s">
        <v>38</v>
      </c>
      <c r="M143" s="16" t="s">
        <v>39</v>
      </c>
      <c r="N143" s="66">
        <v>20</v>
      </c>
      <c r="O143" s="16" t="s">
        <v>40</v>
      </c>
      <c r="P143" s="77" t="s">
        <v>650</v>
      </c>
      <c r="Q143" s="77" t="s">
        <v>31844</v>
      </c>
      <c r="R143" s="77" t="s">
        <v>48</v>
      </c>
      <c r="S143" s="58">
        <v>6.7000000000000004E-2</v>
      </c>
      <c r="T143" s="16" t="s">
        <v>44</v>
      </c>
      <c r="U143" s="16" t="s">
        <v>27</v>
      </c>
      <c r="V143" s="16" t="s">
        <v>45</v>
      </c>
    </row>
    <row r="144" spans="1:22">
      <c r="A144" s="66">
        <v>143</v>
      </c>
      <c r="B144" s="67">
        <v>29</v>
      </c>
      <c r="C144" s="77" t="s">
        <v>31943</v>
      </c>
      <c r="D144" s="15" t="s">
        <v>31944</v>
      </c>
      <c r="E144" s="15" t="s">
        <v>31943</v>
      </c>
      <c r="F144" s="15" t="s">
        <v>31944</v>
      </c>
      <c r="G144" s="16" t="s">
        <v>34</v>
      </c>
      <c r="H144" s="16" t="s">
        <v>35</v>
      </c>
      <c r="I144" s="16" t="s">
        <v>36</v>
      </c>
      <c r="J144" s="16" t="s">
        <v>37</v>
      </c>
      <c r="K144" s="78">
        <v>1</v>
      </c>
      <c r="L144" s="16" t="s">
        <v>38</v>
      </c>
      <c r="M144" s="16" t="s">
        <v>39</v>
      </c>
      <c r="N144" s="66">
        <v>30</v>
      </c>
      <c r="O144" s="16" t="s">
        <v>40</v>
      </c>
      <c r="P144" s="77" t="s">
        <v>287</v>
      </c>
      <c r="Q144" s="77" t="s">
        <v>31886</v>
      </c>
      <c r="R144" s="77" t="s">
        <v>48</v>
      </c>
      <c r="S144" s="59">
        <v>0.28999999999999998</v>
      </c>
      <c r="T144" s="16" t="s">
        <v>44</v>
      </c>
      <c r="U144" s="16" t="s">
        <v>27</v>
      </c>
      <c r="V144" s="16" t="s">
        <v>45</v>
      </c>
    </row>
    <row r="145" spans="1:22">
      <c r="A145" s="66">
        <v>144</v>
      </c>
      <c r="B145" s="67">
        <v>29</v>
      </c>
      <c r="C145" s="77" t="s">
        <v>31943</v>
      </c>
      <c r="D145" s="15" t="s">
        <v>31944</v>
      </c>
      <c r="E145" s="15" t="s">
        <v>31943</v>
      </c>
      <c r="F145" s="15" t="s">
        <v>31944</v>
      </c>
      <c r="G145" s="16" t="s">
        <v>34</v>
      </c>
      <c r="H145" s="16" t="s">
        <v>35</v>
      </c>
      <c r="I145" s="16" t="s">
        <v>36</v>
      </c>
      <c r="J145" s="16" t="s">
        <v>37</v>
      </c>
      <c r="K145" s="78">
        <v>1</v>
      </c>
      <c r="L145" s="16" t="s">
        <v>38</v>
      </c>
      <c r="M145" s="16" t="s">
        <v>39</v>
      </c>
      <c r="N145" s="66">
        <v>40</v>
      </c>
      <c r="O145" s="16" t="s">
        <v>40</v>
      </c>
      <c r="P145" s="77" t="s">
        <v>18728</v>
      </c>
      <c r="Q145" s="77" t="s">
        <v>31845</v>
      </c>
      <c r="R145" s="77" t="s">
        <v>43</v>
      </c>
      <c r="S145" s="79">
        <v>6.883</v>
      </c>
      <c r="T145" s="16" t="s">
        <v>39</v>
      </c>
      <c r="U145" s="16" t="s">
        <v>27</v>
      </c>
      <c r="V145" s="16" t="s">
        <v>45</v>
      </c>
    </row>
    <row r="146" spans="1:22">
      <c r="A146" s="66">
        <v>145</v>
      </c>
      <c r="B146" s="67">
        <v>29</v>
      </c>
      <c r="C146" s="77" t="s">
        <v>31943</v>
      </c>
      <c r="D146" s="15" t="s">
        <v>31944</v>
      </c>
      <c r="E146" s="15" t="s">
        <v>31943</v>
      </c>
      <c r="F146" s="15" t="s">
        <v>31944</v>
      </c>
      <c r="G146" s="16" t="s">
        <v>34</v>
      </c>
      <c r="H146" s="16" t="s">
        <v>35</v>
      </c>
      <c r="I146" s="16" t="s">
        <v>36</v>
      </c>
      <c r="J146" s="16" t="s">
        <v>37</v>
      </c>
      <c r="K146" s="78">
        <v>1</v>
      </c>
      <c r="L146" s="16" t="s">
        <v>38</v>
      </c>
      <c r="M146" s="16" t="s">
        <v>39</v>
      </c>
      <c r="N146" s="66">
        <v>50</v>
      </c>
      <c r="O146" s="16" t="s">
        <v>40</v>
      </c>
      <c r="P146" s="77" t="s">
        <v>744</v>
      </c>
      <c r="Q146" s="77" t="s">
        <v>745</v>
      </c>
      <c r="R146" s="77" t="s">
        <v>43</v>
      </c>
      <c r="S146" s="79">
        <v>10</v>
      </c>
      <c r="T146" s="16" t="s">
        <v>44</v>
      </c>
      <c r="U146" s="16" t="s">
        <v>27</v>
      </c>
      <c r="V146" s="16" t="s">
        <v>45</v>
      </c>
    </row>
    <row r="147" spans="1:22">
      <c r="A147" s="66">
        <v>146</v>
      </c>
      <c r="B147" s="67">
        <v>30</v>
      </c>
      <c r="C147" s="77" t="s">
        <v>31945</v>
      </c>
      <c r="D147" s="15" t="s">
        <v>31946</v>
      </c>
      <c r="E147" s="15" t="s">
        <v>31945</v>
      </c>
      <c r="F147" s="15" t="s">
        <v>31946</v>
      </c>
      <c r="G147" s="16" t="s">
        <v>34</v>
      </c>
      <c r="H147" s="16" t="s">
        <v>35</v>
      </c>
      <c r="I147" s="16" t="s">
        <v>36</v>
      </c>
      <c r="J147" s="16" t="s">
        <v>37</v>
      </c>
      <c r="K147" s="78">
        <v>1</v>
      </c>
      <c r="L147" s="16" t="s">
        <v>38</v>
      </c>
      <c r="M147" s="16" t="s">
        <v>39</v>
      </c>
      <c r="N147" s="66">
        <v>10</v>
      </c>
      <c r="O147" s="16" t="s">
        <v>40</v>
      </c>
      <c r="P147" s="77" t="s">
        <v>41</v>
      </c>
      <c r="Q147" s="77" t="s">
        <v>42</v>
      </c>
      <c r="R147" s="77" t="s">
        <v>43</v>
      </c>
      <c r="S147" s="79">
        <v>37.427999999999997</v>
      </c>
      <c r="T147" s="16" t="s">
        <v>44</v>
      </c>
      <c r="U147" s="16" t="s">
        <v>27</v>
      </c>
      <c r="V147" s="16" t="s">
        <v>45</v>
      </c>
    </row>
    <row r="148" spans="1:22">
      <c r="A148" s="66">
        <v>147</v>
      </c>
      <c r="B148" s="67">
        <v>30</v>
      </c>
      <c r="C148" s="77" t="s">
        <v>31945</v>
      </c>
      <c r="D148" s="15" t="s">
        <v>31946</v>
      </c>
      <c r="E148" s="15" t="s">
        <v>31945</v>
      </c>
      <c r="F148" s="15" t="s">
        <v>31946</v>
      </c>
      <c r="G148" s="16" t="s">
        <v>34</v>
      </c>
      <c r="H148" s="16" t="s">
        <v>35</v>
      </c>
      <c r="I148" s="16" t="s">
        <v>36</v>
      </c>
      <c r="J148" s="16" t="s">
        <v>37</v>
      </c>
      <c r="K148" s="78">
        <v>1</v>
      </c>
      <c r="L148" s="16" t="s">
        <v>38</v>
      </c>
      <c r="M148" s="16" t="s">
        <v>39</v>
      </c>
      <c r="N148" s="66">
        <v>20</v>
      </c>
      <c r="O148" s="16" t="s">
        <v>40</v>
      </c>
      <c r="P148" s="77" t="s">
        <v>650</v>
      </c>
      <c r="Q148" s="77" t="s">
        <v>31844</v>
      </c>
      <c r="R148" s="77" t="s">
        <v>48</v>
      </c>
      <c r="S148" s="58">
        <v>6.9000000000000006E-2</v>
      </c>
      <c r="T148" s="16" t="s">
        <v>44</v>
      </c>
      <c r="U148" s="16" t="s">
        <v>27</v>
      </c>
      <c r="V148" s="16" t="s">
        <v>45</v>
      </c>
    </row>
    <row r="149" spans="1:22">
      <c r="A149" s="66">
        <v>148</v>
      </c>
      <c r="B149" s="67">
        <v>30</v>
      </c>
      <c r="C149" s="77" t="s">
        <v>31945</v>
      </c>
      <c r="D149" s="15" t="s">
        <v>31946</v>
      </c>
      <c r="E149" s="15" t="s">
        <v>31945</v>
      </c>
      <c r="F149" s="15" t="s">
        <v>31946</v>
      </c>
      <c r="G149" s="16" t="s">
        <v>34</v>
      </c>
      <c r="H149" s="16" t="s">
        <v>35</v>
      </c>
      <c r="I149" s="16" t="s">
        <v>36</v>
      </c>
      <c r="J149" s="16" t="s">
        <v>37</v>
      </c>
      <c r="K149" s="78">
        <v>1</v>
      </c>
      <c r="L149" s="16" t="s">
        <v>38</v>
      </c>
      <c r="M149" s="16" t="s">
        <v>39</v>
      </c>
      <c r="N149" s="66">
        <v>30</v>
      </c>
      <c r="O149" s="16" t="s">
        <v>40</v>
      </c>
      <c r="P149" s="77" t="s">
        <v>287</v>
      </c>
      <c r="Q149" s="77" t="s">
        <v>31886</v>
      </c>
      <c r="R149" s="77" t="s">
        <v>48</v>
      </c>
      <c r="S149" s="59">
        <v>0.28999999999999998</v>
      </c>
      <c r="T149" s="16" t="s">
        <v>44</v>
      </c>
      <c r="U149" s="16" t="s">
        <v>27</v>
      </c>
      <c r="V149" s="16" t="s">
        <v>45</v>
      </c>
    </row>
    <row r="150" spans="1:22">
      <c r="A150" s="66">
        <v>149</v>
      </c>
      <c r="B150" s="67">
        <v>30</v>
      </c>
      <c r="C150" s="77" t="s">
        <v>31945</v>
      </c>
      <c r="D150" s="15" t="s">
        <v>31946</v>
      </c>
      <c r="E150" s="15" t="s">
        <v>31945</v>
      </c>
      <c r="F150" s="15" t="s">
        <v>31946</v>
      </c>
      <c r="G150" s="16" t="s">
        <v>34</v>
      </c>
      <c r="H150" s="16" t="s">
        <v>35</v>
      </c>
      <c r="I150" s="16" t="s">
        <v>36</v>
      </c>
      <c r="J150" s="16" t="s">
        <v>37</v>
      </c>
      <c r="K150" s="78">
        <v>1</v>
      </c>
      <c r="L150" s="16" t="s">
        <v>38</v>
      </c>
      <c r="M150" s="16" t="s">
        <v>39</v>
      </c>
      <c r="N150" s="66">
        <v>40</v>
      </c>
      <c r="O150" s="16" t="s">
        <v>40</v>
      </c>
      <c r="P150" s="77" t="s">
        <v>18728</v>
      </c>
      <c r="Q150" s="77" t="s">
        <v>31845</v>
      </c>
      <c r="R150" s="77" t="s">
        <v>43</v>
      </c>
      <c r="S150" s="79">
        <v>7.0359999999999996</v>
      </c>
      <c r="T150" s="16" t="s">
        <v>39</v>
      </c>
      <c r="U150" s="16" t="s">
        <v>27</v>
      </c>
      <c r="V150" s="16" t="s">
        <v>45</v>
      </c>
    </row>
    <row r="151" spans="1:22">
      <c r="A151" s="66">
        <v>150</v>
      </c>
      <c r="B151" s="67">
        <v>30</v>
      </c>
      <c r="C151" s="77" t="s">
        <v>31945</v>
      </c>
      <c r="D151" s="15" t="s">
        <v>31946</v>
      </c>
      <c r="E151" s="15" t="s">
        <v>31945</v>
      </c>
      <c r="F151" s="15" t="s">
        <v>31946</v>
      </c>
      <c r="G151" s="16" t="s">
        <v>34</v>
      </c>
      <c r="H151" s="16" t="s">
        <v>35</v>
      </c>
      <c r="I151" s="16" t="s">
        <v>36</v>
      </c>
      <c r="J151" s="16" t="s">
        <v>37</v>
      </c>
      <c r="K151" s="78">
        <v>1</v>
      </c>
      <c r="L151" s="16" t="s">
        <v>38</v>
      </c>
      <c r="M151" s="16" t="s">
        <v>39</v>
      </c>
      <c r="N151" s="66">
        <v>50</v>
      </c>
      <c r="O151" s="16" t="s">
        <v>40</v>
      </c>
      <c r="P151" s="77" t="s">
        <v>744</v>
      </c>
      <c r="Q151" s="77" t="s">
        <v>745</v>
      </c>
      <c r="R151" s="77" t="s">
        <v>43</v>
      </c>
      <c r="S151" s="79">
        <v>10</v>
      </c>
      <c r="T151" s="16" t="s">
        <v>44</v>
      </c>
      <c r="U151" s="16" t="s">
        <v>27</v>
      </c>
      <c r="V151" s="16" t="s">
        <v>45</v>
      </c>
    </row>
    <row r="152" spans="1:22">
      <c r="A152" s="66">
        <v>151</v>
      </c>
      <c r="B152" s="67">
        <v>31</v>
      </c>
      <c r="C152" s="77" t="s">
        <v>31947</v>
      </c>
      <c r="D152" s="15" t="s">
        <v>31948</v>
      </c>
      <c r="E152" s="15" t="s">
        <v>31947</v>
      </c>
      <c r="F152" s="15" t="s">
        <v>31948</v>
      </c>
      <c r="G152" s="16" t="s">
        <v>34</v>
      </c>
      <c r="H152" s="16" t="s">
        <v>35</v>
      </c>
      <c r="I152" s="16" t="s">
        <v>36</v>
      </c>
      <c r="J152" s="16" t="s">
        <v>37</v>
      </c>
      <c r="K152" s="78">
        <v>1</v>
      </c>
      <c r="L152" s="16" t="s">
        <v>38</v>
      </c>
      <c r="M152" s="16" t="s">
        <v>39</v>
      </c>
      <c r="N152" s="66">
        <v>10</v>
      </c>
      <c r="O152" s="16" t="s">
        <v>40</v>
      </c>
      <c r="P152" s="77" t="s">
        <v>41</v>
      </c>
      <c r="Q152" s="77" t="s">
        <v>42</v>
      </c>
      <c r="R152" s="77" t="s">
        <v>43</v>
      </c>
      <c r="S152" s="79">
        <v>39.048999999999999</v>
      </c>
      <c r="T152" s="16" t="s">
        <v>44</v>
      </c>
      <c r="U152" s="16" t="s">
        <v>27</v>
      </c>
      <c r="V152" s="16" t="s">
        <v>45</v>
      </c>
    </row>
    <row r="153" spans="1:22">
      <c r="A153" s="66">
        <v>152</v>
      </c>
      <c r="B153" s="67">
        <v>31</v>
      </c>
      <c r="C153" s="77" t="s">
        <v>31947</v>
      </c>
      <c r="D153" s="15" t="s">
        <v>31948</v>
      </c>
      <c r="E153" s="15" t="s">
        <v>31947</v>
      </c>
      <c r="F153" s="15" t="s">
        <v>31948</v>
      </c>
      <c r="G153" s="16" t="s">
        <v>34</v>
      </c>
      <c r="H153" s="16" t="s">
        <v>35</v>
      </c>
      <c r="I153" s="16" t="s">
        <v>36</v>
      </c>
      <c r="J153" s="16" t="s">
        <v>37</v>
      </c>
      <c r="K153" s="78">
        <v>1</v>
      </c>
      <c r="L153" s="16" t="s">
        <v>38</v>
      </c>
      <c r="M153" s="16" t="s">
        <v>39</v>
      </c>
      <c r="N153" s="66">
        <v>20</v>
      </c>
      <c r="O153" s="16" t="s">
        <v>40</v>
      </c>
      <c r="P153" s="77" t="s">
        <v>650</v>
      </c>
      <c r="Q153" s="77" t="s">
        <v>31844</v>
      </c>
      <c r="R153" s="77" t="s">
        <v>48</v>
      </c>
      <c r="S153" s="58">
        <v>7.1999999999999995E-2</v>
      </c>
      <c r="T153" s="16" t="s">
        <v>44</v>
      </c>
      <c r="U153" s="16" t="s">
        <v>27</v>
      </c>
      <c r="V153" s="16" t="s">
        <v>45</v>
      </c>
    </row>
    <row r="154" spans="1:22">
      <c r="A154" s="66">
        <v>153</v>
      </c>
      <c r="B154" s="67">
        <v>31</v>
      </c>
      <c r="C154" s="77" t="s">
        <v>31947</v>
      </c>
      <c r="D154" s="15" t="s">
        <v>31948</v>
      </c>
      <c r="E154" s="15" t="s">
        <v>31947</v>
      </c>
      <c r="F154" s="15" t="s">
        <v>31948</v>
      </c>
      <c r="G154" s="16" t="s">
        <v>34</v>
      </c>
      <c r="H154" s="16" t="s">
        <v>35</v>
      </c>
      <c r="I154" s="16" t="s">
        <v>36</v>
      </c>
      <c r="J154" s="16" t="s">
        <v>37</v>
      </c>
      <c r="K154" s="78">
        <v>1</v>
      </c>
      <c r="L154" s="16" t="s">
        <v>38</v>
      </c>
      <c r="M154" s="16" t="s">
        <v>39</v>
      </c>
      <c r="N154" s="66">
        <v>30</v>
      </c>
      <c r="O154" s="16" t="s">
        <v>40</v>
      </c>
      <c r="P154" s="77" t="s">
        <v>287</v>
      </c>
      <c r="Q154" s="77" t="s">
        <v>31886</v>
      </c>
      <c r="R154" s="77" t="s">
        <v>48</v>
      </c>
      <c r="S154" s="59">
        <v>0.28999999999999998</v>
      </c>
      <c r="T154" s="16" t="s">
        <v>44</v>
      </c>
      <c r="U154" s="16" t="s">
        <v>27</v>
      </c>
      <c r="V154" s="16" t="s">
        <v>45</v>
      </c>
    </row>
    <row r="155" spans="1:22">
      <c r="A155" s="66">
        <v>154</v>
      </c>
      <c r="B155" s="67">
        <v>31</v>
      </c>
      <c r="C155" s="77" t="s">
        <v>31947</v>
      </c>
      <c r="D155" s="15" t="s">
        <v>31948</v>
      </c>
      <c r="E155" s="15" t="s">
        <v>31947</v>
      </c>
      <c r="F155" s="15" t="s">
        <v>31948</v>
      </c>
      <c r="G155" s="16" t="s">
        <v>34</v>
      </c>
      <c r="H155" s="16" t="s">
        <v>35</v>
      </c>
      <c r="I155" s="16" t="s">
        <v>36</v>
      </c>
      <c r="J155" s="16" t="s">
        <v>37</v>
      </c>
      <c r="K155" s="78">
        <v>1</v>
      </c>
      <c r="L155" s="16" t="s">
        <v>38</v>
      </c>
      <c r="M155" s="16" t="s">
        <v>39</v>
      </c>
      <c r="N155" s="66">
        <v>40</v>
      </c>
      <c r="O155" s="16" t="s">
        <v>40</v>
      </c>
      <c r="P155" s="77" t="s">
        <v>18728</v>
      </c>
      <c r="Q155" s="77" t="s">
        <v>31845</v>
      </c>
      <c r="R155" s="77" t="s">
        <v>43</v>
      </c>
      <c r="S155" s="79">
        <v>7.3410000000000002</v>
      </c>
      <c r="T155" s="16" t="s">
        <v>39</v>
      </c>
      <c r="U155" s="16" t="s">
        <v>27</v>
      </c>
      <c r="V155" s="16" t="s">
        <v>45</v>
      </c>
    </row>
    <row r="156" spans="1:22">
      <c r="A156" s="66">
        <v>155</v>
      </c>
      <c r="B156" s="67">
        <v>31</v>
      </c>
      <c r="C156" s="77" t="s">
        <v>31947</v>
      </c>
      <c r="D156" s="15" t="s">
        <v>31948</v>
      </c>
      <c r="E156" s="15" t="s">
        <v>31947</v>
      </c>
      <c r="F156" s="15" t="s">
        <v>31948</v>
      </c>
      <c r="G156" s="16" t="s">
        <v>34</v>
      </c>
      <c r="H156" s="16" t="s">
        <v>35</v>
      </c>
      <c r="I156" s="16" t="s">
        <v>36</v>
      </c>
      <c r="J156" s="16" t="s">
        <v>37</v>
      </c>
      <c r="K156" s="78">
        <v>1</v>
      </c>
      <c r="L156" s="16" t="s">
        <v>38</v>
      </c>
      <c r="M156" s="16" t="s">
        <v>39</v>
      </c>
      <c r="N156" s="66">
        <v>50</v>
      </c>
      <c r="O156" s="16" t="s">
        <v>40</v>
      </c>
      <c r="P156" s="77" t="s">
        <v>744</v>
      </c>
      <c r="Q156" s="77" t="s">
        <v>745</v>
      </c>
      <c r="R156" s="77" t="s">
        <v>43</v>
      </c>
      <c r="S156" s="79">
        <v>10</v>
      </c>
      <c r="T156" s="16" t="s">
        <v>44</v>
      </c>
      <c r="U156" s="16" t="s">
        <v>27</v>
      </c>
      <c r="V156" s="16" t="s">
        <v>45</v>
      </c>
    </row>
    <row r="157" spans="1:22">
      <c r="A157" s="66">
        <v>156</v>
      </c>
      <c r="B157" s="67">
        <v>32</v>
      </c>
      <c r="C157" s="77" t="s">
        <v>31949</v>
      </c>
      <c r="D157" s="15" t="s">
        <v>31950</v>
      </c>
      <c r="E157" s="15" t="s">
        <v>31949</v>
      </c>
      <c r="F157" s="15" t="s">
        <v>31950</v>
      </c>
      <c r="G157" s="16" t="s">
        <v>34</v>
      </c>
      <c r="H157" s="16" t="s">
        <v>35</v>
      </c>
      <c r="I157" s="16" t="s">
        <v>36</v>
      </c>
      <c r="J157" s="16" t="s">
        <v>37</v>
      </c>
      <c r="K157" s="78">
        <v>1</v>
      </c>
      <c r="L157" s="16" t="s">
        <v>38</v>
      </c>
      <c r="M157" s="16" t="s">
        <v>39</v>
      </c>
      <c r="N157" s="66">
        <v>10</v>
      </c>
      <c r="O157" s="16" t="s">
        <v>40</v>
      </c>
      <c r="P157" s="77" t="s">
        <v>41</v>
      </c>
      <c r="Q157" s="77" t="s">
        <v>42</v>
      </c>
      <c r="R157" s="77" t="s">
        <v>43</v>
      </c>
      <c r="S157" s="79">
        <v>40.67</v>
      </c>
      <c r="T157" s="16" t="s">
        <v>44</v>
      </c>
      <c r="U157" s="16" t="s">
        <v>27</v>
      </c>
      <c r="V157" s="16" t="s">
        <v>45</v>
      </c>
    </row>
    <row r="158" spans="1:22">
      <c r="A158" s="66">
        <v>157</v>
      </c>
      <c r="B158" s="67">
        <v>32</v>
      </c>
      <c r="C158" s="77" t="s">
        <v>31949</v>
      </c>
      <c r="D158" s="15" t="s">
        <v>31950</v>
      </c>
      <c r="E158" s="15" t="s">
        <v>31949</v>
      </c>
      <c r="F158" s="15" t="s">
        <v>31950</v>
      </c>
      <c r="G158" s="16" t="s">
        <v>34</v>
      </c>
      <c r="H158" s="16" t="s">
        <v>35</v>
      </c>
      <c r="I158" s="16" t="s">
        <v>36</v>
      </c>
      <c r="J158" s="16" t="s">
        <v>37</v>
      </c>
      <c r="K158" s="78">
        <v>1</v>
      </c>
      <c r="L158" s="16" t="s">
        <v>38</v>
      </c>
      <c r="M158" s="16" t="s">
        <v>39</v>
      </c>
      <c r="N158" s="66">
        <v>20</v>
      </c>
      <c r="O158" s="16" t="s">
        <v>40</v>
      </c>
      <c r="P158" s="77" t="s">
        <v>650</v>
      </c>
      <c r="Q158" s="77" t="s">
        <v>31844</v>
      </c>
      <c r="R158" s="77" t="s">
        <v>48</v>
      </c>
      <c r="S158" s="58">
        <v>7.4999999999999997E-2</v>
      </c>
      <c r="T158" s="16" t="s">
        <v>44</v>
      </c>
      <c r="U158" s="16" t="s">
        <v>27</v>
      </c>
      <c r="V158" s="16" t="s">
        <v>45</v>
      </c>
    </row>
    <row r="159" spans="1:22">
      <c r="A159" s="66">
        <v>158</v>
      </c>
      <c r="B159" s="67">
        <v>32</v>
      </c>
      <c r="C159" s="77" t="s">
        <v>31949</v>
      </c>
      <c r="D159" s="15" t="s">
        <v>31950</v>
      </c>
      <c r="E159" s="15" t="s">
        <v>31949</v>
      </c>
      <c r="F159" s="15" t="s">
        <v>31950</v>
      </c>
      <c r="G159" s="16" t="s">
        <v>34</v>
      </c>
      <c r="H159" s="16" t="s">
        <v>35</v>
      </c>
      <c r="I159" s="16" t="s">
        <v>36</v>
      </c>
      <c r="J159" s="16" t="s">
        <v>37</v>
      </c>
      <c r="K159" s="78">
        <v>1</v>
      </c>
      <c r="L159" s="16" t="s">
        <v>38</v>
      </c>
      <c r="M159" s="16" t="s">
        <v>39</v>
      </c>
      <c r="N159" s="66">
        <v>30</v>
      </c>
      <c r="O159" s="16" t="s">
        <v>40</v>
      </c>
      <c r="P159" s="77" t="s">
        <v>287</v>
      </c>
      <c r="Q159" s="77" t="s">
        <v>31886</v>
      </c>
      <c r="R159" s="77" t="s">
        <v>48</v>
      </c>
      <c r="S159" s="59">
        <v>0.28999999999999998</v>
      </c>
      <c r="T159" s="16" t="s">
        <v>44</v>
      </c>
      <c r="U159" s="16" t="s">
        <v>27</v>
      </c>
      <c r="V159" s="16" t="s">
        <v>45</v>
      </c>
    </row>
    <row r="160" spans="1:22">
      <c r="A160" s="66">
        <v>159</v>
      </c>
      <c r="B160" s="67">
        <v>32</v>
      </c>
      <c r="C160" s="77" t="s">
        <v>31949</v>
      </c>
      <c r="D160" s="15" t="s">
        <v>31950</v>
      </c>
      <c r="E160" s="15" t="s">
        <v>31949</v>
      </c>
      <c r="F160" s="15" t="s">
        <v>31950</v>
      </c>
      <c r="G160" s="16" t="s">
        <v>34</v>
      </c>
      <c r="H160" s="16" t="s">
        <v>35</v>
      </c>
      <c r="I160" s="16" t="s">
        <v>36</v>
      </c>
      <c r="J160" s="16" t="s">
        <v>37</v>
      </c>
      <c r="K160" s="78">
        <v>1</v>
      </c>
      <c r="L160" s="16" t="s">
        <v>38</v>
      </c>
      <c r="M160" s="16" t="s">
        <v>39</v>
      </c>
      <c r="N160" s="66">
        <v>40</v>
      </c>
      <c r="O160" s="16" t="s">
        <v>40</v>
      </c>
      <c r="P160" s="77" t="s">
        <v>18728</v>
      </c>
      <c r="Q160" s="77" t="s">
        <v>31845</v>
      </c>
      <c r="R160" s="77" t="s">
        <v>43</v>
      </c>
      <c r="S160" s="79">
        <v>7.6449999999999996</v>
      </c>
      <c r="T160" s="16" t="s">
        <v>39</v>
      </c>
      <c r="U160" s="16" t="s">
        <v>27</v>
      </c>
      <c r="V160" s="16" t="s">
        <v>45</v>
      </c>
    </row>
    <row r="161" spans="1:22">
      <c r="A161" s="66">
        <v>160</v>
      </c>
      <c r="B161" s="67">
        <v>32</v>
      </c>
      <c r="C161" s="77" t="s">
        <v>31949</v>
      </c>
      <c r="D161" s="15" t="s">
        <v>31950</v>
      </c>
      <c r="E161" s="15" t="s">
        <v>31949</v>
      </c>
      <c r="F161" s="15" t="s">
        <v>31950</v>
      </c>
      <c r="G161" s="16" t="s">
        <v>34</v>
      </c>
      <c r="H161" s="16" t="s">
        <v>35</v>
      </c>
      <c r="I161" s="16" t="s">
        <v>36</v>
      </c>
      <c r="J161" s="16" t="s">
        <v>37</v>
      </c>
      <c r="K161" s="78">
        <v>1</v>
      </c>
      <c r="L161" s="16" t="s">
        <v>38</v>
      </c>
      <c r="M161" s="16" t="s">
        <v>39</v>
      </c>
      <c r="N161" s="66">
        <v>50</v>
      </c>
      <c r="O161" s="16" t="s">
        <v>40</v>
      </c>
      <c r="P161" s="77" t="s">
        <v>744</v>
      </c>
      <c r="Q161" s="77" t="s">
        <v>745</v>
      </c>
      <c r="R161" s="77" t="s">
        <v>43</v>
      </c>
      <c r="S161" s="79">
        <v>10</v>
      </c>
      <c r="T161" s="16" t="s">
        <v>44</v>
      </c>
      <c r="U161" s="16" t="s">
        <v>27</v>
      </c>
      <c r="V161" s="16" t="s">
        <v>45</v>
      </c>
    </row>
    <row r="162" spans="1:22">
      <c r="A162" s="66">
        <v>161</v>
      </c>
      <c r="B162" s="67">
        <v>33</v>
      </c>
      <c r="C162" s="77" t="s">
        <v>31951</v>
      </c>
      <c r="D162" s="15" t="s">
        <v>31952</v>
      </c>
      <c r="E162" s="15" t="s">
        <v>31951</v>
      </c>
      <c r="F162" s="15" t="s">
        <v>31952</v>
      </c>
      <c r="G162" s="16" t="s">
        <v>34</v>
      </c>
      <c r="H162" s="16" t="s">
        <v>35</v>
      </c>
      <c r="I162" s="16" t="s">
        <v>36</v>
      </c>
      <c r="J162" s="16" t="s">
        <v>37</v>
      </c>
      <c r="K162" s="78">
        <v>1</v>
      </c>
      <c r="L162" s="16" t="s">
        <v>38</v>
      </c>
      <c r="M162" s="16" t="s">
        <v>39</v>
      </c>
      <c r="N162" s="66">
        <v>10</v>
      </c>
      <c r="O162" s="16" t="s">
        <v>40</v>
      </c>
      <c r="P162" s="77" t="s">
        <v>41</v>
      </c>
      <c r="Q162" s="77" t="s">
        <v>42</v>
      </c>
      <c r="R162" s="77" t="s">
        <v>43</v>
      </c>
      <c r="S162" s="79">
        <v>32.023000000000003</v>
      </c>
      <c r="T162" s="16" t="s">
        <v>44</v>
      </c>
      <c r="U162" s="16" t="s">
        <v>27</v>
      </c>
      <c r="V162" s="16" t="s">
        <v>45</v>
      </c>
    </row>
    <row r="163" spans="1:22">
      <c r="A163" s="66">
        <v>162</v>
      </c>
      <c r="B163" s="67">
        <v>33</v>
      </c>
      <c r="C163" s="77" t="s">
        <v>31951</v>
      </c>
      <c r="D163" s="15" t="s">
        <v>31952</v>
      </c>
      <c r="E163" s="15" t="s">
        <v>31951</v>
      </c>
      <c r="F163" s="15" t="s">
        <v>31952</v>
      </c>
      <c r="G163" s="16" t="s">
        <v>34</v>
      </c>
      <c r="H163" s="16" t="s">
        <v>35</v>
      </c>
      <c r="I163" s="16" t="s">
        <v>36</v>
      </c>
      <c r="J163" s="16" t="s">
        <v>37</v>
      </c>
      <c r="K163" s="78">
        <v>1</v>
      </c>
      <c r="L163" s="16" t="s">
        <v>38</v>
      </c>
      <c r="M163" s="16" t="s">
        <v>39</v>
      </c>
      <c r="N163" s="66">
        <v>20</v>
      </c>
      <c r="O163" s="16" t="s">
        <v>40</v>
      </c>
      <c r="P163" s="77" t="s">
        <v>650</v>
      </c>
      <c r="Q163" s="77" t="s">
        <v>31844</v>
      </c>
      <c r="R163" s="77" t="s">
        <v>48</v>
      </c>
      <c r="S163" s="58">
        <v>5.8000000000000003E-2</v>
      </c>
      <c r="T163" s="16" t="s">
        <v>44</v>
      </c>
      <c r="U163" s="16" t="s">
        <v>27</v>
      </c>
      <c r="V163" s="16" t="s">
        <v>45</v>
      </c>
    </row>
    <row r="164" spans="1:22">
      <c r="A164" s="66">
        <v>163</v>
      </c>
      <c r="B164" s="67">
        <v>33</v>
      </c>
      <c r="C164" s="77" t="s">
        <v>31951</v>
      </c>
      <c r="D164" s="15" t="s">
        <v>31952</v>
      </c>
      <c r="E164" s="15" t="s">
        <v>31951</v>
      </c>
      <c r="F164" s="15" t="s">
        <v>31952</v>
      </c>
      <c r="G164" s="16" t="s">
        <v>34</v>
      </c>
      <c r="H164" s="16" t="s">
        <v>35</v>
      </c>
      <c r="I164" s="16" t="s">
        <v>36</v>
      </c>
      <c r="J164" s="16" t="s">
        <v>37</v>
      </c>
      <c r="K164" s="78">
        <v>1</v>
      </c>
      <c r="L164" s="16" t="s">
        <v>38</v>
      </c>
      <c r="M164" s="16" t="s">
        <v>39</v>
      </c>
      <c r="N164" s="66">
        <v>30</v>
      </c>
      <c r="O164" s="16" t="s">
        <v>40</v>
      </c>
      <c r="P164" s="77" t="s">
        <v>287</v>
      </c>
      <c r="Q164" s="77" t="s">
        <v>31886</v>
      </c>
      <c r="R164" s="77" t="s">
        <v>48</v>
      </c>
      <c r="S164" s="45">
        <v>0.152</v>
      </c>
      <c r="T164" s="16" t="s">
        <v>44</v>
      </c>
      <c r="U164" s="16" t="s">
        <v>27</v>
      </c>
      <c r="V164" s="16" t="s">
        <v>45</v>
      </c>
    </row>
    <row r="165" spans="1:22">
      <c r="A165" s="66">
        <v>164</v>
      </c>
      <c r="B165" s="67">
        <v>33</v>
      </c>
      <c r="C165" s="77" t="s">
        <v>31951</v>
      </c>
      <c r="D165" s="15" t="s">
        <v>31952</v>
      </c>
      <c r="E165" s="15" t="s">
        <v>31951</v>
      </c>
      <c r="F165" s="15" t="s">
        <v>31952</v>
      </c>
      <c r="G165" s="16" t="s">
        <v>34</v>
      </c>
      <c r="H165" s="16" t="s">
        <v>35</v>
      </c>
      <c r="I165" s="16" t="s">
        <v>36</v>
      </c>
      <c r="J165" s="16" t="s">
        <v>37</v>
      </c>
      <c r="K165" s="78">
        <v>1</v>
      </c>
      <c r="L165" s="16" t="s">
        <v>38</v>
      </c>
      <c r="M165" s="16" t="s">
        <v>39</v>
      </c>
      <c r="N165" s="66">
        <v>40</v>
      </c>
      <c r="O165" s="16" t="s">
        <v>40</v>
      </c>
      <c r="P165" s="77" t="s">
        <v>18728</v>
      </c>
      <c r="Q165" s="77" t="s">
        <v>31845</v>
      </c>
      <c r="R165" s="77" t="s">
        <v>43</v>
      </c>
      <c r="S165" s="79">
        <v>6.02</v>
      </c>
      <c r="T165" s="16" t="s">
        <v>39</v>
      </c>
      <c r="U165" s="16" t="s">
        <v>27</v>
      </c>
      <c r="V165" s="16" t="s">
        <v>45</v>
      </c>
    </row>
    <row r="166" spans="1:22">
      <c r="A166" s="66">
        <v>165</v>
      </c>
      <c r="B166" s="67">
        <v>33</v>
      </c>
      <c r="C166" s="77" t="s">
        <v>31951</v>
      </c>
      <c r="D166" s="15" t="s">
        <v>31952</v>
      </c>
      <c r="E166" s="15" t="s">
        <v>31951</v>
      </c>
      <c r="F166" s="15" t="s">
        <v>31952</v>
      </c>
      <c r="G166" s="16" t="s">
        <v>34</v>
      </c>
      <c r="H166" s="16" t="s">
        <v>35</v>
      </c>
      <c r="I166" s="16" t="s">
        <v>36</v>
      </c>
      <c r="J166" s="16" t="s">
        <v>37</v>
      </c>
      <c r="K166" s="78">
        <v>1</v>
      </c>
      <c r="L166" s="16" t="s">
        <v>38</v>
      </c>
      <c r="M166" s="16" t="s">
        <v>39</v>
      </c>
      <c r="N166" s="66">
        <v>50</v>
      </c>
      <c r="O166" s="16" t="s">
        <v>40</v>
      </c>
      <c r="P166" s="77" t="s">
        <v>744</v>
      </c>
      <c r="Q166" s="77" t="s">
        <v>745</v>
      </c>
      <c r="R166" s="77" t="s">
        <v>43</v>
      </c>
      <c r="S166" s="79">
        <v>10</v>
      </c>
      <c r="T166" s="16" t="s">
        <v>44</v>
      </c>
      <c r="U166" s="16" t="s">
        <v>27</v>
      </c>
      <c r="V166" s="16" t="s">
        <v>45</v>
      </c>
    </row>
    <row r="167" spans="1:22">
      <c r="A167" s="66">
        <v>166</v>
      </c>
      <c r="B167" s="67">
        <v>34</v>
      </c>
      <c r="C167" s="77" t="s">
        <v>31953</v>
      </c>
      <c r="D167" s="15" t="s">
        <v>31954</v>
      </c>
      <c r="E167" s="15" t="s">
        <v>31953</v>
      </c>
      <c r="F167" s="15" t="s">
        <v>31954</v>
      </c>
      <c r="G167" s="16" t="s">
        <v>34</v>
      </c>
      <c r="H167" s="16" t="s">
        <v>35</v>
      </c>
      <c r="I167" s="16" t="s">
        <v>36</v>
      </c>
      <c r="J167" s="16" t="s">
        <v>37</v>
      </c>
      <c r="K167" s="78">
        <v>1</v>
      </c>
      <c r="L167" s="16" t="s">
        <v>38</v>
      </c>
      <c r="M167" s="16" t="s">
        <v>39</v>
      </c>
      <c r="N167" s="66">
        <v>10</v>
      </c>
      <c r="O167" s="16" t="s">
        <v>40</v>
      </c>
      <c r="P167" s="77" t="s">
        <v>41</v>
      </c>
      <c r="Q167" s="77" t="s">
        <v>42</v>
      </c>
      <c r="R167" s="77" t="s">
        <v>43</v>
      </c>
      <c r="S167" s="79">
        <v>33.643999999999998</v>
      </c>
      <c r="T167" s="16" t="s">
        <v>44</v>
      </c>
      <c r="U167" s="16" t="s">
        <v>27</v>
      </c>
      <c r="V167" s="16" t="s">
        <v>45</v>
      </c>
    </row>
    <row r="168" spans="1:22">
      <c r="A168" s="66">
        <v>167</v>
      </c>
      <c r="B168" s="67">
        <v>34</v>
      </c>
      <c r="C168" s="77" t="s">
        <v>31953</v>
      </c>
      <c r="D168" s="15" t="s">
        <v>31954</v>
      </c>
      <c r="E168" s="15" t="s">
        <v>31953</v>
      </c>
      <c r="F168" s="15" t="s">
        <v>31954</v>
      </c>
      <c r="G168" s="16" t="s">
        <v>34</v>
      </c>
      <c r="H168" s="16" t="s">
        <v>35</v>
      </c>
      <c r="I168" s="16" t="s">
        <v>36</v>
      </c>
      <c r="J168" s="16" t="s">
        <v>37</v>
      </c>
      <c r="K168" s="78">
        <v>1</v>
      </c>
      <c r="L168" s="16" t="s">
        <v>38</v>
      </c>
      <c r="M168" s="16" t="s">
        <v>39</v>
      </c>
      <c r="N168" s="66">
        <v>20</v>
      </c>
      <c r="O168" s="16" t="s">
        <v>40</v>
      </c>
      <c r="P168" s="77" t="s">
        <v>650</v>
      </c>
      <c r="Q168" s="77" t="s">
        <v>31844</v>
      </c>
      <c r="R168" s="77" t="s">
        <v>48</v>
      </c>
      <c r="S168" s="58">
        <v>6.2E-2</v>
      </c>
      <c r="T168" s="16" t="s">
        <v>44</v>
      </c>
      <c r="U168" s="16" t="s">
        <v>27</v>
      </c>
      <c r="V168" s="16" t="s">
        <v>45</v>
      </c>
    </row>
    <row r="169" spans="1:22">
      <c r="A169" s="66">
        <v>168</v>
      </c>
      <c r="B169" s="67">
        <v>34</v>
      </c>
      <c r="C169" s="77" t="s">
        <v>31953</v>
      </c>
      <c r="D169" s="15" t="s">
        <v>31954</v>
      </c>
      <c r="E169" s="15" t="s">
        <v>31953</v>
      </c>
      <c r="F169" s="15" t="s">
        <v>31954</v>
      </c>
      <c r="G169" s="16" t="s">
        <v>34</v>
      </c>
      <c r="H169" s="16" t="s">
        <v>35</v>
      </c>
      <c r="I169" s="16" t="s">
        <v>36</v>
      </c>
      <c r="J169" s="16" t="s">
        <v>37</v>
      </c>
      <c r="K169" s="78">
        <v>1</v>
      </c>
      <c r="L169" s="16" t="s">
        <v>38</v>
      </c>
      <c r="M169" s="16" t="s">
        <v>39</v>
      </c>
      <c r="N169" s="66">
        <v>30</v>
      </c>
      <c r="O169" s="16" t="s">
        <v>40</v>
      </c>
      <c r="P169" s="77" t="s">
        <v>287</v>
      </c>
      <c r="Q169" s="77" t="s">
        <v>31886</v>
      </c>
      <c r="R169" s="77" t="s">
        <v>48</v>
      </c>
      <c r="S169" s="45">
        <v>0.152</v>
      </c>
      <c r="T169" s="16" t="s">
        <v>44</v>
      </c>
      <c r="U169" s="16" t="s">
        <v>27</v>
      </c>
      <c r="V169" s="16" t="s">
        <v>45</v>
      </c>
    </row>
    <row r="170" spans="1:22">
      <c r="A170" s="66">
        <v>169</v>
      </c>
      <c r="B170" s="67">
        <v>34</v>
      </c>
      <c r="C170" s="77" t="s">
        <v>31953</v>
      </c>
      <c r="D170" s="15" t="s">
        <v>31954</v>
      </c>
      <c r="E170" s="15" t="s">
        <v>31953</v>
      </c>
      <c r="F170" s="15" t="s">
        <v>31954</v>
      </c>
      <c r="G170" s="16" t="s">
        <v>34</v>
      </c>
      <c r="H170" s="16" t="s">
        <v>35</v>
      </c>
      <c r="I170" s="16" t="s">
        <v>36</v>
      </c>
      <c r="J170" s="16" t="s">
        <v>37</v>
      </c>
      <c r="K170" s="78">
        <v>1</v>
      </c>
      <c r="L170" s="16" t="s">
        <v>38</v>
      </c>
      <c r="M170" s="16" t="s">
        <v>39</v>
      </c>
      <c r="N170" s="66">
        <v>40</v>
      </c>
      <c r="O170" s="16" t="s">
        <v>40</v>
      </c>
      <c r="P170" s="77" t="s">
        <v>18728</v>
      </c>
      <c r="Q170" s="77" t="s">
        <v>31845</v>
      </c>
      <c r="R170" s="77" t="s">
        <v>43</v>
      </c>
      <c r="S170" s="79">
        <v>6.3250000000000002</v>
      </c>
      <c r="T170" s="16" t="s">
        <v>39</v>
      </c>
      <c r="U170" s="16" t="s">
        <v>27</v>
      </c>
      <c r="V170" s="16" t="s">
        <v>45</v>
      </c>
    </row>
    <row r="171" spans="1:22">
      <c r="A171" s="66">
        <v>170</v>
      </c>
      <c r="B171" s="67">
        <v>34</v>
      </c>
      <c r="C171" s="77" t="s">
        <v>31953</v>
      </c>
      <c r="D171" s="15" t="s">
        <v>31954</v>
      </c>
      <c r="E171" s="15" t="s">
        <v>31953</v>
      </c>
      <c r="F171" s="15" t="s">
        <v>31954</v>
      </c>
      <c r="G171" s="16" t="s">
        <v>34</v>
      </c>
      <c r="H171" s="16" t="s">
        <v>35</v>
      </c>
      <c r="I171" s="16" t="s">
        <v>36</v>
      </c>
      <c r="J171" s="16" t="s">
        <v>37</v>
      </c>
      <c r="K171" s="78">
        <v>1</v>
      </c>
      <c r="L171" s="16" t="s">
        <v>38</v>
      </c>
      <c r="M171" s="16" t="s">
        <v>39</v>
      </c>
      <c r="N171" s="66">
        <v>50</v>
      </c>
      <c r="O171" s="16" t="s">
        <v>40</v>
      </c>
      <c r="P171" s="77" t="s">
        <v>744</v>
      </c>
      <c r="Q171" s="77" t="s">
        <v>745</v>
      </c>
      <c r="R171" s="77" t="s">
        <v>43</v>
      </c>
      <c r="S171" s="79">
        <v>10</v>
      </c>
      <c r="T171" s="16" t="s">
        <v>44</v>
      </c>
      <c r="U171" s="16" t="s">
        <v>27</v>
      </c>
      <c r="V171" s="16" t="s">
        <v>45</v>
      </c>
    </row>
    <row r="172" spans="1:22">
      <c r="A172" s="66">
        <v>171</v>
      </c>
      <c r="B172" s="67">
        <v>35</v>
      </c>
      <c r="C172" s="77" t="s">
        <v>31955</v>
      </c>
      <c r="D172" s="15" t="s">
        <v>31956</v>
      </c>
      <c r="E172" s="15" t="s">
        <v>31955</v>
      </c>
      <c r="F172" s="15" t="s">
        <v>31956</v>
      </c>
      <c r="G172" s="16" t="s">
        <v>34</v>
      </c>
      <c r="H172" s="16" t="s">
        <v>35</v>
      </c>
      <c r="I172" s="16" t="s">
        <v>36</v>
      </c>
      <c r="J172" s="16" t="s">
        <v>37</v>
      </c>
      <c r="K172" s="78">
        <v>1</v>
      </c>
      <c r="L172" s="16" t="s">
        <v>38</v>
      </c>
      <c r="M172" s="16" t="s">
        <v>39</v>
      </c>
      <c r="N172" s="66">
        <v>10</v>
      </c>
      <c r="O172" s="16" t="s">
        <v>40</v>
      </c>
      <c r="P172" s="77" t="s">
        <v>41</v>
      </c>
      <c r="Q172" s="77" t="s">
        <v>42</v>
      </c>
      <c r="R172" s="77" t="s">
        <v>43</v>
      </c>
      <c r="S172" s="79">
        <v>35.265999999999998</v>
      </c>
      <c r="T172" s="16" t="s">
        <v>44</v>
      </c>
      <c r="U172" s="16" t="s">
        <v>27</v>
      </c>
      <c r="V172" s="16" t="s">
        <v>45</v>
      </c>
    </row>
    <row r="173" spans="1:22">
      <c r="A173" s="66">
        <v>172</v>
      </c>
      <c r="B173" s="67">
        <v>35</v>
      </c>
      <c r="C173" s="77" t="s">
        <v>31955</v>
      </c>
      <c r="D173" s="15" t="s">
        <v>31956</v>
      </c>
      <c r="E173" s="15" t="s">
        <v>31955</v>
      </c>
      <c r="F173" s="15" t="s">
        <v>31956</v>
      </c>
      <c r="G173" s="16" t="s">
        <v>34</v>
      </c>
      <c r="H173" s="16" t="s">
        <v>35</v>
      </c>
      <c r="I173" s="16" t="s">
        <v>36</v>
      </c>
      <c r="J173" s="16" t="s">
        <v>37</v>
      </c>
      <c r="K173" s="78">
        <v>1</v>
      </c>
      <c r="L173" s="16" t="s">
        <v>38</v>
      </c>
      <c r="M173" s="16" t="s">
        <v>39</v>
      </c>
      <c r="N173" s="66">
        <v>20</v>
      </c>
      <c r="O173" s="16" t="s">
        <v>40</v>
      </c>
      <c r="P173" s="77" t="s">
        <v>650</v>
      </c>
      <c r="Q173" s="77" t="s">
        <v>31844</v>
      </c>
      <c r="R173" s="77" t="s">
        <v>48</v>
      </c>
      <c r="S173" s="58">
        <v>6.5000000000000002E-2</v>
      </c>
      <c r="T173" s="16" t="s">
        <v>44</v>
      </c>
      <c r="U173" s="16" t="s">
        <v>27</v>
      </c>
      <c r="V173" s="16" t="s">
        <v>45</v>
      </c>
    </row>
    <row r="174" spans="1:22">
      <c r="A174" s="66">
        <v>173</v>
      </c>
      <c r="B174" s="67">
        <v>35</v>
      </c>
      <c r="C174" s="77" t="s">
        <v>31955</v>
      </c>
      <c r="D174" s="15" t="s">
        <v>31956</v>
      </c>
      <c r="E174" s="15" t="s">
        <v>31955</v>
      </c>
      <c r="F174" s="15" t="s">
        <v>31956</v>
      </c>
      <c r="G174" s="16" t="s">
        <v>34</v>
      </c>
      <c r="H174" s="16" t="s">
        <v>35</v>
      </c>
      <c r="I174" s="16" t="s">
        <v>36</v>
      </c>
      <c r="J174" s="16" t="s">
        <v>37</v>
      </c>
      <c r="K174" s="78">
        <v>1</v>
      </c>
      <c r="L174" s="16" t="s">
        <v>38</v>
      </c>
      <c r="M174" s="16" t="s">
        <v>39</v>
      </c>
      <c r="N174" s="66">
        <v>30</v>
      </c>
      <c r="O174" s="16" t="s">
        <v>40</v>
      </c>
      <c r="P174" s="77" t="s">
        <v>287</v>
      </c>
      <c r="Q174" s="77" t="s">
        <v>31886</v>
      </c>
      <c r="R174" s="77" t="s">
        <v>48</v>
      </c>
      <c r="S174" s="45">
        <v>0.30399999999999999</v>
      </c>
      <c r="T174" s="16" t="s">
        <v>44</v>
      </c>
      <c r="U174" s="16" t="s">
        <v>27</v>
      </c>
      <c r="V174" s="16" t="s">
        <v>45</v>
      </c>
    </row>
    <row r="175" spans="1:22">
      <c r="A175" s="66">
        <v>174</v>
      </c>
      <c r="B175" s="67">
        <v>35</v>
      </c>
      <c r="C175" s="77" t="s">
        <v>31955</v>
      </c>
      <c r="D175" s="15" t="s">
        <v>31956</v>
      </c>
      <c r="E175" s="15" t="s">
        <v>31955</v>
      </c>
      <c r="F175" s="15" t="s">
        <v>31956</v>
      </c>
      <c r="G175" s="16" t="s">
        <v>34</v>
      </c>
      <c r="H175" s="16" t="s">
        <v>35</v>
      </c>
      <c r="I175" s="16" t="s">
        <v>36</v>
      </c>
      <c r="J175" s="16" t="s">
        <v>37</v>
      </c>
      <c r="K175" s="78">
        <v>1</v>
      </c>
      <c r="L175" s="16" t="s">
        <v>38</v>
      </c>
      <c r="M175" s="16" t="s">
        <v>39</v>
      </c>
      <c r="N175" s="66">
        <v>40</v>
      </c>
      <c r="O175" s="16" t="s">
        <v>40</v>
      </c>
      <c r="P175" s="77" t="s">
        <v>18728</v>
      </c>
      <c r="Q175" s="77" t="s">
        <v>31845</v>
      </c>
      <c r="R175" s="77" t="s">
        <v>43</v>
      </c>
      <c r="S175" s="79">
        <v>6.6289999999999996</v>
      </c>
      <c r="T175" s="16" t="s">
        <v>39</v>
      </c>
      <c r="U175" s="16" t="s">
        <v>27</v>
      </c>
      <c r="V175" s="16" t="s">
        <v>45</v>
      </c>
    </row>
    <row r="176" spans="1:22">
      <c r="A176" s="66">
        <v>175</v>
      </c>
      <c r="B176" s="67">
        <v>35</v>
      </c>
      <c r="C176" s="77" t="s">
        <v>31955</v>
      </c>
      <c r="D176" s="15" t="s">
        <v>31956</v>
      </c>
      <c r="E176" s="15" t="s">
        <v>31955</v>
      </c>
      <c r="F176" s="15" t="s">
        <v>31956</v>
      </c>
      <c r="G176" s="16" t="s">
        <v>34</v>
      </c>
      <c r="H176" s="16" t="s">
        <v>35</v>
      </c>
      <c r="I176" s="16" t="s">
        <v>36</v>
      </c>
      <c r="J176" s="16" t="s">
        <v>37</v>
      </c>
      <c r="K176" s="78">
        <v>1</v>
      </c>
      <c r="L176" s="16" t="s">
        <v>38</v>
      </c>
      <c r="M176" s="16" t="s">
        <v>39</v>
      </c>
      <c r="N176" s="66">
        <v>50</v>
      </c>
      <c r="O176" s="16" t="s">
        <v>40</v>
      </c>
      <c r="P176" s="77" t="s">
        <v>744</v>
      </c>
      <c r="Q176" s="77" t="s">
        <v>745</v>
      </c>
      <c r="R176" s="77" t="s">
        <v>43</v>
      </c>
      <c r="S176" s="79">
        <v>10</v>
      </c>
      <c r="T176" s="16" t="s">
        <v>44</v>
      </c>
      <c r="U176" s="16" t="s">
        <v>27</v>
      </c>
      <c r="V176" s="16" t="s">
        <v>45</v>
      </c>
    </row>
    <row r="177" spans="1:22">
      <c r="A177" s="66">
        <v>176</v>
      </c>
      <c r="B177" s="67">
        <v>36</v>
      </c>
      <c r="C177" s="77" t="s">
        <v>31957</v>
      </c>
      <c r="D177" s="15" t="s">
        <v>31958</v>
      </c>
      <c r="E177" s="15" t="s">
        <v>31957</v>
      </c>
      <c r="F177" s="15" t="s">
        <v>31958</v>
      </c>
      <c r="G177" s="16" t="s">
        <v>34</v>
      </c>
      <c r="H177" s="16" t="s">
        <v>35</v>
      </c>
      <c r="I177" s="16" t="s">
        <v>36</v>
      </c>
      <c r="J177" s="16" t="s">
        <v>37</v>
      </c>
      <c r="K177" s="78">
        <v>1</v>
      </c>
      <c r="L177" s="16" t="s">
        <v>38</v>
      </c>
      <c r="M177" s="16" t="s">
        <v>39</v>
      </c>
      <c r="N177" s="66">
        <v>10</v>
      </c>
      <c r="O177" s="16" t="s">
        <v>40</v>
      </c>
      <c r="P177" s="77" t="s">
        <v>41</v>
      </c>
      <c r="Q177" s="77" t="s">
        <v>42</v>
      </c>
      <c r="R177" s="77" t="s">
        <v>43</v>
      </c>
      <c r="S177" s="79">
        <v>36.887</v>
      </c>
      <c r="T177" s="16" t="s">
        <v>44</v>
      </c>
      <c r="U177" s="16" t="s">
        <v>27</v>
      </c>
      <c r="V177" s="16" t="s">
        <v>45</v>
      </c>
    </row>
    <row r="178" spans="1:22">
      <c r="A178" s="66">
        <v>177</v>
      </c>
      <c r="B178" s="67">
        <v>36</v>
      </c>
      <c r="C178" s="77" t="s">
        <v>31957</v>
      </c>
      <c r="D178" s="15" t="s">
        <v>31958</v>
      </c>
      <c r="E178" s="15" t="s">
        <v>31957</v>
      </c>
      <c r="F178" s="15" t="s">
        <v>31958</v>
      </c>
      <c r="G178" s="16" t="s">
        <v>34</v>
      </c>
      <c r="H178" s="16" t="s">
        <v>35</v>
      </c>
      <c r="I178" s="16" t="s">
        <v>36</v>
      </c>
      <c r="J178" s="16" t="s">
        <v>37</v>
      </c>
      <c r="K178" s="78">
        <v>1</v>
      </c>
      <c r="L178" s="16" t="s">
        <v>38</v>
      </c>
      <c r="M178" s="16" t="s">
        <v>39</v>
      </c>
      <c r="N178" s="66">
        <v>20</v>
      </c>
      <c r="O178" s="16" t="s">
        <v>40</v>
      </c>
      <c r="P178" s="77" t="s">
        <v>650</v>
      </c>
      <c r="Q178" s="77" t="s">
        <v>31844</v>
      </c>
      <c r="R178" s="77" t="s">
        <v>48</v>
      </c>
      <c r="S178" s="58">
        <v>6.8000000000000005E-2</v>
      </c>
      <c r="T178" s="16" t="s">
        <v>44</v>
      </c>
      <c r="U178" s="16" t="s">
        <v>27</v>
      </c>
      <c r="V178" s="16" t="s">
        <v>45</v>
      </c>
    </row>
    <row r="179" spans="1:22">
      <c r="A179" s="66">
        <v>178</v>
      </c>
      <c r="B179" s="67">
        <v>36</v>
      </c>
      <c r="C179" s="77" t="s">
        <v>31957</v>
      </c>
      <c r="D179" s="15" t="s">
        <v>31958</v>
      </c>
      <c r="E179" s="15" t="s">
        <v>31957</v>
      </c>
      <c r="F179" s="15" t="s">
        <v>31958</v>
      </c>
      <c r="G179" s="16" t="s">
        <v>34</v>
      </c>
      <c r="H179" s="16" t="s">
        <v>35</v>
      </c>
      <c r="I179" s="16" t="s">
        <v>36</v>
      </c>
      <c r="J179" s="16" t="s">
        <v>37</v>
      </c>
      <c r="K179" s="78">
        <v>1</v>
      </c>
      <c r="L179" s="16" t="s">
        <v>38</v>
      </c>
      <c r="M179" s="16" t="s">
        <v>39</v>
      </c>
      <c r="N179" s="66">
        <v>30</v>
      </c>
      <c r="O179" s="16" t="s">
        <v>40</v>
      </c>
      <c r="P179" s="77" t="s">
        <v>287</v>
      </c>
      <c r="Q179" s="77" t="s">
        <v>31886</v>
      </c>
      <c r="R179" s="77" t="s">
        <v>48</v>
      </c>
      <c r="S179" s="45">
        <v>0.30399999999999999</v>
      </c>
      <c r="T179" s="16" t="s">
        <v>44</v>
      </c>
      <c r="U179" s="16" t="s">
        <v>27</v>
      </c>
      <c r="V179" s="16" t="s">
        <v>45</v>
      </c>
    </row>
    <row r="180" spans="1:22">
      <c r="A180" s="66">
        <v>179</v>
      </c>
      <c r="B180" s="67">
        <v>36</v>
      </c>
      <c r="C180" s="77" t="s">
        <v>31957</v>
      </c>
      <c r="D180" s="15" t="s">
        <v>31958</v>
      </c>
      <c r="E180" s="15" t="s">
        <v>31957</v>
      </c>
      <c r="F180" s="15" t="s">
        <v>31958</v>
      </c>
      <c r="G180" s="16" t="s">
        <v>34</v>
      </c>
      <c r="H180" s="16" t="s">
        <v>35</v>
      </c>
      <c r="I180" s="16" t="s">
        <v>36</v>
      </c>
      <c r="J180" s="16" t="s">
        <v>37</v>
      </c>
      <c r="K180" s="78">
        <v>1</v>
      </c>
      <c r="L180" s="16" t="s">
        <v>38</v>
      </c>
      <c r="M180" s="16" t="s">
        <v>39</v>
      </c>
      <c r="N180" s="66">
        <v>40</v>
      </c>
      <c r="O180" s="16" t="s">
        <v>40</v>
      </c>
      <c r="P180" s="77" t="s">
        <v>18728</v>
      </c>
      <c r="Q180" s="77" t="s">
        <v>31845</v>
      </c>
      <c r="R180" s="77" t="s">
        <v>43</v>
      </c>
      <c r="S180" s="79">
        <v>6.9340000000000002</v>
      </c>
      <c r="T180" s="16" t="s">
        <v>39</v>
      </c>
      <c r="U180" s="16" t="s">
        <v>27</v>
      </c>
      <c r="V180" s="16" t="s">
        <v>45</v>
      </c>
    </row>
    <row r="181" spans="1:22">
      <c r="A181" s="66">
        <v>180</v>
      </c>
      <c r="B181" s="67">
        <v>36</v>
      </c>
      <c r="C181" s="77" t="s">
        <v>31957</v>
      </c>
      <c r="D181" s="15" t="s">
        <v>31958</v>
      </c>
      <c r="E181" s="15" t="s">
        <v>31957</v>
      </c>
      <c r="F181" s="15" t="s">
        <v>31958</v>
      </c>
      <c r="G181" s="16" t="s">
        <v>34</v>
      </c>
      <c r="H181" s="16" t="s">
        <v>35</v>
      </c>
      <c r="I181" s="16" t="s">
        <v>36</v>
      </c>
      <c r="J181" s="16" t="s">
        <v>37</v>
      </c>
      <c r="K181" s="78">
        <v>1</v>
      </c>
      <c r="L181" s="16" t="s">
        <v>38</v>
      </c>
      <c r="M181" s="16" t="s">
        <v>39</v>
      </c>
      <c r="N181" s="66">
        <v>50</v>
      </c>
      <c r="O181" s="16" t="s">
        <v>40</v>
      </c>
      <c r="P181" s="77" t="s">
        <v>744</v>
      </c>
      <c r="Q181" s="77" t="s">
        <v>745</v>
      </c>
      <c r="R181" s="77" t="s">
        <v>43</v>
      </c>
      <c r="S181" s="79">
        <v>10</v>
      </c>
      <c r="T181" s="16" t="s">
        <v>44</v>
      </c>
      <c r="U181" s="16" t="s">
        <v>27</v>
      </c>
      <c r="V181" s="16" t="s">
        <v>45</v>
      </c>
    </row>
    <row r="182" spans="1:22">
      <c r="A182" s="66">
        <v>181</v>
      </c>
      <c r="B182" s="67">
        <v>37</v>
      </c>
      <c r="C182" s="77" t="s">
        <v>31959</v>
      </c>
      <c r="D182" s="15" t="s">
        <v>31960</v>
      </c>
      <c r="E182" s="15" t="s">
        <v>31959</v>
      </c>
      <c r="F182" s="15" t="s">
        <v>31960</v>
      </c>
      <c r="G182" s="16" t="s">
        <v>34</v>
      </c>
      <c r="H182" s="16" t="s">
        <v>35</v>
      </c>
      <c r="I182" s="16" t="s">
        <v>36</v>
      </c>
      <c r="J182" s="16" t="s">
        <v>37</v>
      </c>
      <c r="K182" s="78">
        <v>1</v>
      </c>
      <c r="L182" s="16" t="s">
        <v>38</v>
      </c>
      <c r="M182" s="16" t="s">
        <v>39</v>
      </c>
      <c r="N182" s="66">
        <v>10</v>
      </c>
      <c r="O182" s="16" t="s">
        <v>40</v>
      </c>
      <c r="P182" s="77" t="s">
        <v>41</v>
      </c>
      <c r="Q182" s="77" t="s">
        <v>42</v>
      </c>
      <c r="R182" s="77" t="s">
        <v>43</v>
      </c>
      <c r="S182" s="79">
        <v>37.698</v>
      </c>
      <c r="T182" s="16" t="s">
        <v>44</v>
      </c>
      <c r="U182" s="16" t="s">
        <v>27</v>
      </c>
      <c r="V182" s="16" t="s">
        <v>45</v>
      </c>
    </row>
    <row r="183" spans="1:22">
      <c r="A183" s="66">
        <v>182</v>
      </c>
      <c r="B183" s="67">
        <v>37</v>
      </c>
      <c r="C183" s="77" t="s">
        <v>31959</v>
      </c>
      <c r="D183" s="15" t="s">
        <v>31960</v>
      </c>
      <c r="E183" s="15" t="s">
        <v>31959</v>
      </c>
      <c r="F183" s="15" t="s">
        <v>31960</v>
      </c>
      <c r="G183" s="16" t="s">
        <v>34</v>
      </c>
      <c r="H183" s="16" t="s">
        <v>35</v>
      </c>
      <c r="I183" s="16" t="s">
        <v>36</v>
      </c>
      <c r="J183" s="16" t="s">
        <v>37</v>
      </c>
      <c r="K183" s="78">
        <v>1</v>
      </c>
      <c r="L183" s="16" t="s">
        <v>38</v>
      </c>
      <c r="M183" s="16" t="s">
        <v>39</v>
      </c>
      <c r="N183" s="66">
        <v>20</v>
      </c>
      <c r="O183" s="16" t="s">
        <v>40</v>
      </c>
      <c r="P183" s="77" t="s">
        <v>650</v>
      </c>
      <c r="Q183" s="77" t="s">
        <v>31844</v>
      </c>
      <c r="R183" s="77" t="s">
        <v>48</v>
      </c>
      <c r="S183" s="58">
        <v>6.8000000000000005E-2</v>
      </c>
      <c r="T183" s="16" t="s">
        <v>44</v>
      </c>
      <c r="U183" s="16" t="s">
        <v>27</v>
      </c>
      <c r="V183" s="16" t="s">
        <v>45</v>
      </c>
    </row>
    <row r="184" spans="1:22">
      <c r="A184" s="66">
        <v>183</v>
      </c>
      <c r="B184" s="67">
        <v>37</v>
      </c>
      <c r="C184" s="77" t="s">
        <v>31959</v>
      </c>
      <c r="D184" s="15" t="s">
        <v>31960</v>
      </c>
      <c r="E184" s="15" t="s">
        <v>31959</v>
      </c>
      <c r="F184" s="15" t="s">
        <v>31960</v>
      </c>
      <c r="G184" s="16" t="s">
        <v>34</v>
      </c>
      <c r="H184" s="16" t="s">
        <v>35</v>
      </c>
      <c r="I184" s="16" t="s">
        <v>36</v>
      </c>
      <c r="J184" s="16" t="s">
        <v>37</v>
      </c>
      <c r="K184" s="78">
        <v>1</v>
      </c>
      <c r="L184" s="16" t="s">
        <v>38</v>
      </c>
      <c r="M184" s="16" t="s">
        <v>39</v>
      </c>
      <c r="N184" s="66">
        <v>30</v>
      </c>
      <c r="O184" s="16" t="s">
        <v>40</v>
      </c>
      <c r="P184" s="77" t="s">
        <v>287</v>
      </c>
      <c r="Q184" s="77" t="s">
        <v>31886</v>
      </c>
      <c r="R184" s="77" t="s">
        <v>48</v>
      </c>
      <c r="S184" s="45">
        <v>0.30399999999999999</v>
      </c>
      <c r="T184" s="16" t="s">
        <v>44</v>
      </c>
      <c r="U184" s="16" t="s">
        <v>27</v>
      </c>
      <c r="V184" s="16" t="s">
        <v>45</v>
      </c>
    </row>
    <row r="185" spans="1:22">
      <c r="A185" s="66">
        <v>184</v>
      </c>
      <c r="B185" s="67">
        <v>37</v>
      </c>
      <c r="C185" s="77" t="s">
        <v>31959</v>
      </c>
      <c r="D185" s="15" t="s">
        <v>31960</v>
      </c>
      <c r="E185" s="15" t="s">
        <v>31959</v>
      </c>
      <c r="F185" s="15" t="s">
        <v>31960</v>
      </c>
      <c r="G185" s="16" t="s">
        <v>34</v>
      </c>
      <c r="H185" s="16" t="s">
        <v>35</v>
      </c>
      <c r="I185" s="16" t="s">
        <v>36</v>
      </c>
      <c r="J185" s="16" t="s">
        <v>37</v>
      </c>
      <c r="K185" s="78">
        <v>1</v>
      </c>
      <c r="L185" s="16" t="s">
        <v>38</v>
      </c>
      <c r="M185" s="16" t="s">
        <v>39</v>
      </c>
      <c r="N185" s="66">
        <v>40</v>
      </c>
      <c r="O185" s="16" t="s">
        <v>40</v>
      </c>
      <c r="P185" s="77" t="s">
        <v>18728</v>
      </c>
      <c r="Q185" s="77" t="s">
        <v>31845</v>
      </c>
      <c r="R185" s="77" t="s">
        <v>43</v>
      </c>
      <c r="S185" s="79">
        <v>7.0869999999999997</v>
      </c>
      <c r="T185" s="16" t="s">
        <v>39</v>
      </c>
      <c r="U185" s="16" t="s">
        <v>27</v>
      </c>
      <c r="V185" s="16" t="s">
        <v>45</v>
      </c>
    </row>
    <row r="186" spans="1:22">
      <c r="A186" s="66">
        <v>185</v>
      </c>
      <c r="B186" s="67">
        <v>37</v>
      </c>
      <c r="C186" s="77" t="s">
        <v>31959</v>
      </c>
      <c r="D186" s="15" t="s">
        <v>31960</v>
      </c>
      <c r="E186" s="15" t="s">
        <v>31959</v>
      </c>
      <c r="F186" s="15" t="s">
        <v>31960</v>
      </c>
      <c r="G186" s="16" t="s">
        <v>34</v>
      </c>
      <c r="H186" s="16" t="s">
        <v>35</v>
      </c>
      <c r="I186" s="16" t="s">
        <v>36</v>
      </c>
      <c r="J186" s="16" t="s">
        <v>37</v>
      </c>
      <c r="K186" s="78">
        <v>1</v>
      </c>
      <c r="L186" s="16" t="s">
        <v>38</v>
      </c>
      <c r="M186" s="16" t="s">
        <v>39</v>
      </c>
      <c r="N186" s="66">
        <v>50</v>
      </c>
      <c r="O186" s="16" t="s">
        <v>40</v>
      </c>
      <c r="P186" s="77" t="s">
        <v>744</v>
      </c>
      <c r="Q186" s="77" t="s">
        <v>745</v>
      </c>
      <c r="R186" s="77" t="s">
        <v>43</v>
      </c>
      <c r="S186" s="79">
        <v>10</v>
      </c>
      <c r="T186" s="16" t="s">
        <v>44</v>
      </c>
      <c r="U186" s="16" t="s">
        <v>27</v>
      </c>
      <c r="V186" s="16" t="s">
        <v>45</v>
      </c>
    </row>
    <row r="187" spans="1:22">
      <c r="A187" s="66">
        <v>186</v>
      </c>
      <c r="B187" s="67">
        <v>38</v>
      </c>
      <c r="C187" s="77" t="s">
        <v>31961</v>
      </c>
      <c r="D187" s="15" t="s">
        <v>31962</v>
      </c>
      <c r="E187" s="15" t="s">
        <v>31961</v>
      </c>
      <c r="F187" s="15" t="s">
        <v>31962</v>
      </c>
      <c r="G187" s="16" t="s">
        <v>34</v>
      </c>
      <c r="H187" s="16" t="s">
        <v>35</v>
      </c>
      <c r="I187" s="16" t="s">
        <v>36</v>
      </c>
      <c r="J187" s="16" t="s">
        <v>37</v>
      </c>
      <c r="K187" s="78">
        <v>1</v>
      </c>
      <c r="L187" s="16" t="s">
        <v>38</v>
      </c>
      <c r="M187" s="16" t="s">
        <v>39</v>
      </c>
      <c r="N187" s="66">
        <v>10</v>
      </c>
      <c r="O187" s="16" t="s">
        <v>40</v>
      </c>
      <c r="P187" s="77" t="s">
        <v>41</v>
      </c>
      <c r="Q187" s="77" t="s">
        <v>42</v>
      </c>
      <c r="R187" s="77" t="s">
        <v>43</v>
      </c>
      <c r="S187" s="79">
        <v>38.509</v>
      </c>
      <c r="T187" s="16" t="s">
        <v>44</v>
      </c>
      <c r="U187" s="16" t="s">
        <v>27</v>
      </c>
      <c r="V187" s="16" t="s">
        <v>45</v>
      </c>
    </row>
    <row r="188" spans="1:22">
      <c r="A188" s="66">
        <v>187</v>
      </c>
      <c r="B188" s="67">
        <v>38</v>
      </c>
      <c r="C188" s="77" t="s">
        <v>31961</v>
      </c>
      <c r="D188" s="15" t="s">
        <v>31962</v>
      </c>
      <c r="E188" s="15" t="s">
        <v>31961</v>
      </c>
      <c r="F188" s="15" t="s">
        <v>31962</v>
      </c>
      <c r="G188" s="16" t="s">
        <v>34</v>
      </c>
      <c r="H188" s="16" t="s">
        <v>35</v>
      </c>
      <c r="I188" s="16" t="s">
        <v>36</v>
      </c>
      <c r="J188" s="16" t="s">
        <v>37</v>
      </c>
      <c r="K188" s="78">
        <v>1</v>
      </c>
      <c r="L188" s="16" t="s">
        <v>38</v>
      </c>
      <c r="M188" s="16" t="s">
        <v>39</v>
      </c>
      <c r="N188" s="66">
        <v>20</v>
      </c>
      <c r="O188" s="16" t="s">
        <v>40</v>
      </c>
      <c r="P188" s="77" t="s">
        <v>650</v>
      </c>
      <c r="Q188" s="77" t="s">
        <v>31844</v>
      </c>
      <c r="R188" s="77" t="s">
        <v>48</v>
      </c>
      <c r="S188" s="58">
        <v>7.0999999999999994E-2</v>
      </c>
      <c r="T188" s="16" t="s">
        <v>44</v>
      </c>
      <c r="U188" s="16" t="s">
        <v>27</v>
      </c>
      <c r="V188" s="16" t="s">
        <v>45</v>
      </c>
    </row>
    <row r="189" spans="1:22">
      <c r="A189" s="66">
        <v>188</v>
      </c>
      <c r="B189" s="67">
        <v>38</v>
      </c>
      <c r="C189" s="77" t="s">
        <v>31961</v>
      </c>
      <c r="D189" s="15" t="s">
        <v>31962</v>
      </c>
      <c r="E189" s="15" t="s">
        <v>31961</v>
      </c>
      <c r="F189" s="15" t="s">
        <v>31962</v>
      </c>
      <c r="G189" s="16" t="s">
        <v>34</v>
      </c>
      <c r="H189" s="16" t="s">
        <v>35</v>
      </c>
      <c r="I189" s="16" t="s">
        <v>36</v>
      </c>
      <c r="J189" s="16" t="s">
        <v>37</v>
      </c>
      <c r="K189" s="78">
        <v>1</v>
      </c>
      <c r="L189" s="16" t="s">
        <v>38</v>
      </c>
      <c r="M189" s="16" t="s">
        <v>39</v>
      </c>
      <c r="N189" s="66">
        <v>30</v>
      </c>
      <c r="O189" s="16" t="s">
        <v>40</v>
      </c>
      <c r="P189" s="77" t="s">
        <v>287</v>
      </c>
      <c r="Q189" s="77" t="s">
        <v>31886</v>
      </c>
      <c r="R189" s="77" t="s">
        <v>48</v>
      </c>
      <c r="S189" s="45">
        <v>0.30399999999999999</v>
      </c>
      <c r="T189" s="16" t="s">
        <v>44</v>
      </c>
      <c r="U189" s="16" t="s">
        <v>27</v>
      </c>
      <c r="V189" s="16" t="s">
        <v>45</v>
      </c>
    </row>
    <row r="190" spans="1:22">
      <c r="A190" s="66">
        <v>189</v>
      </c>
      <c r="B190" s="67">
        <v>38</v>
      </c>
      <c r="C190" s="77" t="s">
        <v>31961</v>
      </c>
      <c r="D190" s="15" t="s">
        <v>31962</v>
      </c>
      <c r="E190" s="15" t="s">
        <v>31961</v>
      </c>
      <c r="F190" s="15" t="s">
        <v>31962</v>
      </c>
      <c r="G190" s="16" t="s">
        <v>34</v>
      </c>
      <c r="H190" s="16" t="s">
        <v>35</v>
      </c>
      <c r="I190" s="16" t="s">
        <v>36</v>
      </c>
      <c r="J190" s="16" t="s">
        <v>37</v>
      </c>
      <c r="K190" s="78">
        <v>1</v>
      </c>
      <c r="L190" s="16" t="s">
        <v>38</v>
      </c>
      <c r="M190" s="16" t="s">
        <v>39</v>
      </c>
      <c r="N190" s="66">
        <v>40</v>
      </c>
      <c r="O190" s="16" t="s">
        <v>40</v>
      </c>
      <c r="P190" s="77" t="s">
        <v>18728</v>
      </c>
      <c r="Q190" s="77" t="s">
        <v>31845</v>
      </c>
      <c r="R190" s="77" t="s">
        <v>43</v>
      </c>
      <c r="S190" s="79">
        <v>7.2389999999999999</v>
      </c>
      <c r="T190" s="16" t="s">
        <v>39</v>
      </c>
      <c r="U190" s="16" t="s">
        <v>27</v>
      </c>
      <c r="V190" s="16" t="s">
        <v>45</v>
      </c>
    </row>
    <row r="191" spans="1:22">
      <c r="A191" s="66">
        <v>190</v>
      </c>
      <c r="B191" s="67">
        <v>38</v>
      </c>
      <c r="C191" s="77" t="s">
        <v>31961</v>
      </c>
      <c r="D191" s="15" t="s">
        <v>31962</v>
      </c>
      <c r="E191" s="15" t="s">
        <v>31961</v>
      </c>
      <c r="F191" s="15" t="s">
        <v>31962</v>
      </c>
      <c r="G191" s="16" t="s">
        <v>34</v>
      </c>
      <c r="H191" s="16" t="s">
        <v>35</v>
      </c>
      <c r="I191" s="16" t="s">
        <v>36</v>
      </c>
      <c r="J191" s="16" t="s">
        <v>37</v>
      </c>
      <c r="K191" s="78">
        <v>1</v>
      </c>
      <c r="L191" s="16" t="s">
        <v>38</v>
      </c>
      <c r="M191" s="16" t="s">
        <v>39</v>
      </c>
      <c r="N191" s="66">
        <v>50</v>
      </c>
      <c r="O191" s="16" t="s">
        <v>40</v>
      </c>
      <c r="P191" s="77" t="s">
        <v>744</v>
      </c>
      <c r="Q191" s="77" t="s">
        <v>745</v>
      </c>
      <c r="R191" s="77" t="s">
        <v>43</v>
      </c>
      <c r="S191" s="79">
        <v>10</v>
      </c>
      <c r="T191" s="16" t="s">
        <v>44</v>
      </c>
      <c r="U191" s="16" t="s">
        <v>27</v>
      </c>
      <c r="V191" s="16" t="s">
        <v>45</v>
      </c>
    </row>
    <row r="192" spans="1:22">
      <c r="A192" s="66">
        <v>191</v>
      </c>
      <c r="B192" s="67">
        <v>39</v>
      </c>
      <c r="C192" s="77" t="s">
        <v>31963</v>
      </c>
      <c r="D192" s="15" t="s">
        <v>31964</v>
      </c>
      <c r="E192" s="15" t="s">
        <v>31963</v>
      </c>
      <c r="F192" s="15" t="s">
        <v>31964</v>
      </c>
      <c r="G192" s="16" t="s">
        <v>34</v>
      </c>
      <c r="H192" s="16" t="s">
        <v>35</v>
      </c>
      <c r="I192" s="16" t="s">
        <v>36</v>
      </c>
      <c r="J192" s="16" t="s">
        <v>37</v>
      </c>
      <c r="K192" s="78">
        <v>1</v>
      </c>
      <c r="L192" s="16" t="s">
        <v>38</v>
      </c>
      <c r="M192" s="16" t="s">
        <v>39</v>
      </c>
      <c r="N192" s="66">
        <v>10</v>
      </c>
      <c r="O192" s="16" t="s">
        <v>40</v>
      </c>
      <c r="P192" s="77" t="s">
        <v>41</v>
      </c>
      <c r="Q192" s="77" t="s">
        <v>42</v>
      </c>
      <c r="R192" s="77" t="s">
        <v>43</v>
      </c>
      <c r="S192" s="79">
        <v>40.130000000000003</v>
      </c>
      <c r="T192" s="16" t="s">
        <v>44</v>
      </c>
      <c r="U192" s="16" t="s">
        <v>27</v>
      </c>
      <c r="V192" s="16" t="s">
        <v>45</v>
      </c>
    </row>
    <row r="193" spans="1:22">
      <c r="A193" s="66">
        <v>192</v>
      </c>
      <c r="B193" s="67">
        <v>39</v>
      </c>
      <c r="C193" s="77" t="s">
        <v>31963</v>
      </c>
      <c r="D193" s="15" t="s">
        <v>31964</v>
      </c>
      <c r="E193" s="15" t="s">
        <v>31963</v>
      </c>
      <c r="F193" s="15" t="s">
        <v>31964</v>
      </c>
      <c r="G193" s="16" t="s">
        <v>34</v>
      </c>
      <c r="H193" s="16" t="s">
        <v>35</v>
      </c>
      <c r="I193" s="16" t="s">
        <v>36</v>
      </c>
      <c r="J193" s="16" t="s">
        <v>37</v>
      </c>
      <c r="K193" s="78">
        <v>1</v>
      </c>
      <c r="L193" s="16" t="s">
        <v>38</v>
      </c>
      <c r="M193" s="16" t="s">
        <v>39</v>
      </c>
      <c r="N193" s="66">
        <v>20</v>
      </c>
      <c r="O193" s="16" t="s">
        <v>40</v>
      </c>
      <c r="P193" s="77" t="s">
        <v>650</v>
      </c>
      <c r="Q193" s="77" t="s">
        <v>31844</v>
      </c>
      <c r="R193" s="77" t="s">
        <v>48</v>
      </c>
      <c r="S193" s="58">
        <v>7.3999999999999996E-2</v>
      </c>
      <c r="T193" s="16" t="s">
        <v>44</v>
      </c>
      <c r="U193" s="16" t="s">
        <v>27</v>
      </c>
      <c r="V193" s="16" t="s">
        <v>45</v>
      </c>
    </row>
    <row r="194" spans="1:22">
      <c r="A194" s="66">
        <v>193</v>
      </c>
      <c r="B194" s="67">
        <v>39</v>
      </c>
      <c r="C194" s="77" t="s">
        <v>31963</v>
      </c>
      <c r="D194" s="15" t="s">
        <v>31964</v>
      </c>
      <c r="E194" s="15" t="s">
        <v>31963</v>
      </c>
      <c r="F194" s="15" t="s">
        <v>31964</v>
      </c>
      <c r="G194" s="16" t="s">
        <v>34</v>
      </c>
      <c r="H194" s="16" t="s">
        <v>35</v>
      </c>
      <c r="I194" s="16" t="s">
        <v>36</v>
      </c>
      <c r="J194" s="16" t="s">
        <v>37</v>
      </c>
      <c r="K194" s="78">
        <v>1</v>
      </c>
      <c r="L194" s="16" t="s">
        <v>38</v>
      </c>
      <c r="M194" s="16" t="s">
        <v>39</v>
      </c>
      <c r="N194" s="66">
        <v>30</v>
      </c>
      <c r="O194" s="16" t="s">
        <v>40</v>
      </c>
      <c r="P194" s="77" t="s">
        <v>287</v>
      </c>
      <c r="Q194" s="77" t="s">
        <v>31886</v>
      </c>
      <c r="R194" s="77" t="s">
        <v>48</v>
      </c>
      <c r="S194" s="45">
        <v>0.30399999999999999</v>
      </c>
      <c r="T194" s="16" t="s">
        <v>44</v>
      </c>
      <c r="U194" s="16" t="s">
        <v>27</v>
      </c>
      <c r="V194" s="16" t="s">
        <v>45</v>
      </c>
    </row>
    <row r="195" spans="1:22">
      <c r="A195" s="66">
        <v>194</v>
      </c>
      <c r="B195" s="67">
        <v>39</v>
      </c>
      <c r="C195" s="77" t="s">
        <v>31963</v>
      </c>
      <c r="D195" s="15" t="s">
        <v>31964</v>
      </c>
      <c r="E195" s="15" t="s">
        <v>31963</v>
      </c>
      <c r="F195" s="15" t="s">
        <v>31964</v>
      </c>
      <c r="G195" s="16" t="s">
        <v>34</v>
      </c>
      <c r="H195" s="16" t="s">
        <v>35</v>
      </c>
      <c r="I195" s="16" t="s">
        <v>36</v>
      </c>
      <c r="J195" s="16" t="s">
        <v>37</v>
      </c>
      <c r="K195" s="78">
        <v>1</v>
      </c>
      <c r="L195" s="16" t="s">
        <v>38</v>
      </c>
      <c r="M195" s="16" t="s">
        <v>39</v>
      </c>
      <c r="N195" s="66">
        <v>40</v>
      </c>
      <c r="O195" s="16" t="s">
        <v>40</v>
      </c>
      <c r="P195" s="77" t="s">
        <v>18728</v>
      </c>
      <c r="Q195" s="77" t="s">
        <v>31845</v>
      </c>
      <c r="R195" s="77" t="s">
        <v>43</v>
      </c>
      <c r="S195" s="79">
        <v>7.5439999999999996</v>
      </c>
      <c r="T195" s="16" t="s">
        <v>39</v>
      </c>
      <c r="U195" s="16" t="s">
        <v>27</v>
      </c>
      <c r="V195" s="16" t="s">
        <v>45</v>
      </c>
    </row>
    <row r="196" spans="1:22">
      <c r="A196" s="66">
        <v>195</v>
      </c>
      <c r="B196" s="67">
        <v>39</v>
      </c>
      <c r="C196" s="77" t="s">
        <v>31963</v>
      </c>
      <c r="D196" s="15" t="s">
        <v>31964</v>
      </c>
      <c r="E196" s="15" t="s">
        <v>31963</v>
      </c>
      <c r="F196" s="15" t="s">
        <v>31964</v>
      </c>
      <c r="G196" s="16" t="s">
        <v>34</v>
      </c>
      <c r="H196" s="16" t="s">
        <v>35</v>
      </c>
      <c r="I196" s="16" t="s">
        <v>36</v>
      </c>
      <c r="J196" s="16" t="s">
        <v>37</v>
      </c>
      <c r="K196" s="78">
        <v>1</v>
      </c>
      <c r="L196" s="16" t="s">
        <v>38</v>
      </c>
      <c r="M196" s="16" t="s">
        <v>39</v>
      </c>
      <c r="N196" s="66">
        <v>50</v>
      </c>
      <c r="O196" s="16" t="s">
        <v>40</v>
      </c>
      <c r="P196" s="77" t="s">
        <v>744</v>
      </c>
      <c r="Q196" s="77" t="s">
        <v>745</v>
      </c>
      <c r="R196" s="77" t="s">
        <v>43</v>
      </c>
      <c r="S196" s="79">
        <v>10</v>
      </c>
      <c r="T196" s="16" t="s">
        <v>44</v>
      </c>
      <c r="U196" s="16" t="s">
        <v>27</v>
      </c>
      <c r="V196" s="16" t="s">
        <v>45</v>
      </c>
    </row>
    <row r="197" spans="1:22">
      <c r="A197" s="66">
        <v>196</v>
      </c>
      <c r="B197" s="67">
        <v>40</v>
      </c>
      <c r="C197" s="77" t="s">
        <v>31965</v>
      </c>
      <c r="D197" s="15" t="s">
        <v>31966</v>
      </c>
      <c r="E197" s="15" t="s">
        <v>31965</v>
      </c>
      <c r="F197" s="15" t="s">
        <v>31966</v>
      </c>
      <c r="G197" s="16" t="s">
        <v>34</v>
      </c>
      <c r="H197" s="16" t="s">
        <v>35</v>
      </c>
      <c r="I197" s="16" t="s">
        <v>36</v>
      </c>
      <c r="J197" s="16" t="s">
        <v>37</v>
      </c>
      <c r="K197" s="78">
        <v>1</v>
      </c>
      <c r="L197" s="16" t="s">
        <v>38</v>
      </c>
      <c r="M197" s="16" t="s">
        <v>39</v>
      </c>
      <c r="N197" s="66">
        <v>10</v>
      </c>
      <c r="O197" s="16" t="s">
        <v>40</v>
      </c>
      <c r="P197" s="77" t="s">
        <v>41</v>
      </c>
      <c r="Q197" s="77" t="s">
        <v>42</v>
      </c>
      <c r="R197" s="77" t="s">
        <v>43</v>
      </c>
      <c r="S197" s="79">
        <v>41.750999999999998</v>
      </c>
      <c r="T197" s="16" t="s">
        <v>44</v>
      </c>
      <c r="U197" s="16" t="s">
        <v>27</v>
      </c>
      <c r="V197" s="16" t="s">
        <v>45</v>
      </c>
    </row>
    <row r="198" spans="1:22">
      <c r="A198" s="66">
        <v>197</v>
      </c>
      <c r="B198" s="67">
        <v>40</v>
      </c>
      <c r="C198" s="77" t="s">
        <v>31965</v>
      </c>
      <c r="D198" s="15" t="s">
        <v>31966</v>
      </c>
      <c r="E198" s="15" t="s">
        <v>31965</v>
      </c>
      <c r="F198" s="15" t="s">
        <v>31966</v>
      </c>
      <c r="G198" s="16" t="s">
        <v>34</v>
      </c>
      <c r="H198" s="16" t="s">
        <v>35</v>
      </c>
      <c r="I198" s="16" t="s">
        <v>36</v>
      </c>
      <c r="J198" s="16" t="s">
        <v>37</v>
      </c>
      <c r="K198" s="78">
        <v>1</v>
      </c>
      <c r="L198" s="16" t="s">
        <v>38</v>
      </c>
      <c r="M198" s="16" t="s">
        <v>39</v>
      </c>
      <c r="N198" s="66">
        <v>20</v>
      </c>
      <c r="O198" s="16" t="s">
        <v>40</v>
      </c>
      <c r="P198" s="77" t="s">
        <v>650</v>
      </c>
      <c r="Q198" s="77" t="s">
        <v>31844</v>
      </c>
      <c r="R198" s="77" t="s">
        <v>48</v>
      </c>
      <c r="S198" s="58">
        <v>7.6999999999999999E-2</v>
      </c>
      <c r="T198" s="16" t="s">
        <v>44</v>
      </c>
      <c r="U198" s="16" t="s">
        <v>27</v>
      </c>
      <c r="V198" s="16" t="s">
        <v>45</v>
      </c>
    </row>
    <row r="199" spans="1:22">
      <c r="A199" s="66">
        <v>198</v>
      </c>
      <c r="B199" s="67">
        <v>40</v>
      </c>
      <c r="C199" s="77" t="s">
        <v>31965</v>
      </c>
      <c r="D199" s="15" t="s">
        <v>31966</v>
      </c>
      <c r="E199" s="15" t="s">
        <v>31965</v>
      </c>
      <c r="F199" s="15" t="s">
        <v>31966</v>
      </c>
      <c r="G199" s="16" t="s">
        <v>34</v>
      </c>
      <c r="H199" s="16" t="s">
        <v>35</v>
      </c>
      <c r="I199" s="16" t="s">
        <v>36</v>
      </c>
      <c r="J199" s="16" t="s">
        <v>37</v>
      </c>
      <c r="K199" s="78">
        <v>1</v>
      </c>
      <c r="L199" s="16" t="s">
        <v>38</v>
      </c>
      <c r="M199" s="16" t="s">
        <v>39</v>
      </c>
      <c r="N199" s="66">
        <v>30</v>
      </c>
      <c r="O199" s="16" t="s">
        <v>40</v>
      </c>
      <c r="P199" s="77" t="s">
        <v>287</v>
      </c>
      <c r="Q199" s="77" t="s">
        <v>31886</v>
      </c>
      <c r="R199" s="77" t="s">
        <v>48</v>
      </c>
      <c r="S199" s="45">
        <v>0.30399999999999999</v>
      </c>
      <c r="T199" s="16" t="s">
        <v>44</v>
      </c>
      <c r="U199" s="16" t="s">
        <v>27</v>
      </c>
      <c r="V199" s="16" t="s">
        <v>45</v>
      </c>
    </row>
    <row r="200" spans="1:22">
      <c r="A200" s="66">
        <v>199</v>
      </c>
      <c r="B200" s="67">
        <v>40</v>
      </c>
      <c r="C200" s="77" t="s">
        <v>31965</v>
      </c>
      <c r="D200" s="15" t="s">
        <v>31966</v>
      </c>
      <c r="E200" s="15" t="s">
        <v>31965</v>
      </c>
      <c r="F200" s="15" t="s">
        <v>31966</v>
      </c>
      <c r="G200" s="16" t="s">
        <v>34</v>
      </c>
      <c r="H200" s="16" t="s">
        <v>35</v>
      </c>
      <c r="I200" s="16" t="s">
        <v>36</v>
      </c>
      <c r="J200" s="16" t="s">
        <v>37</v>
      </c>
      <c r="K200" s="78">
        <v>1</v>
      </c>
      <c r="L200" s="16" t="s">
        <v>38</v>
      </c>
      <c r="M200" s="16" t="s">
        <v>39</v>
      </c>
      <c r="N200" s="66">
        <v>40</v>
      </c>
      <c r="O200" s="16" t="s">
        <v>40</v>
      </c>
      <c r="P200" s="77" t="s">
        <v>18728</v>
      </c>
      <c r="Q200" s="77" t="s">
        <v>31845</v>
      </c>
      <c r="R200" s="77" t="s">
        <v>43</v>
      </c>
      <c r="S200" s="79">
        <v>7.8490000000000002</v>
      </c>
      <c r="T200" s="16" t="s">
        <v>39</v>
      </c>
      <c r="U200" s="16" t="s">
        <v>27</v>
      </c>
      <c r="V200" s="16" t="s">
        <v>45</v>
      </c>
    </row>
    <row r="201" spans="1:22">
      <c r="A201" s="66">
        <v>200</v>
      </c>
      <c r="B201" s="67">
        <v>40</v>
      </c>
      <c r="C201" s="77" t="s">
        <v>31965</v>
      </c>
      <c r="D201" s="15" t="s">
        <v>31966</v>
      </c>
      <c r="E201" s="15" t="s">
        <v>31965</v>
      </c>
      <c r="F201" s="15" t="s">
        <v>31966</v>
      </c>
      <c r="G201" s="16" t="s">
        <v>34</v>
      </c>
      <c r="H201" s="16" t="s">
        <v>35</v>
      </c>
      <c r="I201" s="16" t="s">
        <v>36</v>
      </c>
      <c r="J201" s="16" t="s">
        <v>37</v>
      </c>
      <c r="K201" s="78">
        <v>1</v>
      </c>
      <c r="L201" s="16" t="s">
        <v>38</v>
      </c>
      <c r="M201" s="16" t="s">
        <v>39</v>
      </c>
      <c r="N201" s="66">
        <v>50</v>
      </c>
      <c r="O201" s="16" t="s">
        <v>40</v>
      </c>
      <c r="P201" s="77" t="s">
        <v>744</v>
      </c>
      <c r="Q201" s="77" t="s">
        <v>745</v>
      </c>
      <c r="R201" s="77" t="s">
        <v>43</v>
      </c>
      <c r="S201" s="79">
        <v>10</v>
      </c>
      <c r="T201" s="16" t="s">
        <v>44</v>
      </c>
      <c r="U201" s="16" t="s">
        <v>27</v>
      </c>
      <c r="V201" s="16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2024-04-02T06:07:53Z</dcterms:modified>
</cp:coreProperties>
</file>