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" yWindow="-12" windowWidth="10200" windowHeight="7860" tabRatio="719" activeTab="11"/>
  </bookViews>
  <sheets>
    <sheet name="10.1" sheetId="26" r:id="rId1"/>
    <sheet name="10.2-4" sheetId="28" r:id="rId2"/>
    <sheet name="10.5" sheetId="31" r:id="rId3"/>
    <sheet name="10.6-7" sheetId="32" r:id="rId4"/>
    <sheet name="10.8-9" sheetId="34" r:id="rId5"/>
    <sheet name="10.10" sheetId="46" r:id="rId6"/>
    <sheet name="10.11" sheetId="36" r:id="rId7"/>
    <sheet name="10.12-13" sheetId="37" r:id="rId8"/>
    <sheet name="10.14" sheetId="48" r:id="rId9"/>
    <sheet name="10.15" sheetId="47" r:id="rId10"/>
    <sheet name="10.16-17" sheetId="45" r:id="rId11"/>
    <sheet name="10.18-19" sheetId="44" r:id="rId12"/>
  </sheets>
  <definedNames>
    <definedName name="_Fill" localSheetId="8" hidden="1">#REF!</definedName>
    <definedName name="_Fill" localSheetId="9" hidden="1">#REF!</definedName>
    <definedName name="_Fill" hidden="1">#REF!</definedName>
    <definedName name="A_impresión_IM" localSheetId="8">#REF!</definedName>
    <definedName name="A_impresión_IM" localSheetId="9">#REF!</definedName>
    <definedName name="A_impresión_IM">#REF!</definedName>
    <definedName name="_xlnm.Print_Area" localSheetId="5">'10.10'!$A$1:$I$43</definedName>
    <definedName name="_xlnm.Print_Area" localSheetId="6">'10.11'!$A$1:$F$99</definedName>
    <definedName name="_xlnm.Print_Area" localSheetId="7">'10.12-13'!$A$1:$H$60</definedName>
    <definedName name="_xlnm.Print_Area" localSheetId="8">'10.14'!$A$1:$E$55</definedName>
    <definedName name="_xlnm.Print_Area" localSheetId="9">'10.15'!$A$1:$H$41</definedName>
    <definedName name="_xlnm.Print_Area" localSheetId="10">'10.16-17'!$A$1:$I$53</definedName>
    <definedName name="_xlnm.Print_Area" localSheetId="11">'10.18-19'!$A$1:$L$60</definedName>
    <definedName name="_xlnm.Print_Area" localSheetId="1">'10.2-4'!$A$1:$H$63</definedName>
    <definedName name="_xlnm.Print_Area" localSheetId="2">'10.5'!$A$1:$F$43</definedName>
    <definedName name="_xlnm.Print_Area" localSheetId="3">'10.6-7'!$A$1:$H$61</definedName>
    <definedName name="_xlnm.Print_Area" localSheetId="4">'10.8-9'!$A$1:$I$57</definedName>
    <definedName name="nuevo" localSheetId="8" hidden="1">#REF!</definedName>
    <definedName name="nuevo" localSheetId="9" hidden="1">#REF!</definedName>
    <definedName name="nuevo" hidden="1">#REF!</definedName>
  </definedNames>
  <calcPr calcId="145621"/>
</workbook>
</file>

<file path=xl/calcChain.xml><?xml version="1.0" encoding="utf-8"?>
<calcChain xmlns="http://schemas.openxmlformats.org/spreadsheetml/2006/main">
  <c r="B35" i="48" l="1"/>
  <c r="C35" i="48"/>
  <c r="C31" i="48"/>
  <c r="B31" i="48"/>
  <c r="C28" i="48"/>
  <c r="B28" i="48"/>
  <c r="C8" i="48"/>
  <c r="B8" i="48"/>
  <c r="C10" i="48"/>
  <c r="B10" i="48"/>
  <c r="L9" i="46" l="1"/>
  <c r="M9" i="46"/>
  <c r="N9" i="46"/>
  <c r="O9" i="46"/>
  <c r="L10" i="46"/>
  <c r="M10" i="46"/>
  <c r="N10" i="46"/>
  <c r="O10" i="46"/>
  <c r="L11" i="46"/>
  <c r="M11" i="46"/>
  <c r="N11" i="46"/>
  <c r="O11" i="46"/>
  <c r="L12" i="46"/>
  <c r="M12" i="46"/>
  <c r="N12" i="46"/>
  <c r="O12" i="46"/>
  <c r="L13" i="46"/>
  <c r="M13" i="46"/>
  <c r="N13" i="46"/>
  <c r="O13" i="46"/>
  <c r="L14" i="46"/>
  <c r="M14" i="46"/>
  <c r="N14" i="46"/>
  <c r="O14" i="46"/>
  <c r="L15" i="46"/>
  <c r="M15" i="46"/>
  <c r="N15" i="46"/>
  <c r="O15" i="46"/>
  <c r="L16" i="46"/>
  <c r="M16" i="46"/>
  <c r="N16" i="46"/>
  <c r="O16" i="46"/>
  <c r="L17" i="46"/>
  <c r="M17" i="46"/>
  <c r="N17" i="46"/>
  <c r="O17" i="46"/>
  <c r="L18" i="46"/>
  <c r="M18" i="46"/>
  <c r="N18" i="46"/>
  <c r="O18" i="46"/>
  <c r="L19" i="46"/>
  <c r="M19" i="46"/>
  <c r="N19" i="46"/>
  <c r="O19" i="46"/>
  <c r="L20" i="46"/>
  <c r="M20" i="46"/>
  <c r="N20" i="46"/>
  <c r="O20" i="46"/>
  <c r="K12" i="46"/>
  <c r="K13" i="46"/>
  <c r="K14" i="46"/>
  <c r="K15" i="46"/>
  <c r="K16" i="46"/>
  <c r="K17" i="46"/>
  <c r="K18" i="46"/>
  <c r="K19" i="46"/>
  <c r="K20" i="46"/>
  <c r="K11" i="46"/>
  <c r="K10" i="46"/>
  <c r="K9" i="46"/>
  <c r="L6" i="46"/>
  <c r="M6" i="46"/>
  <c r="N6" i="46"/>
  <c r="O6" i="46"/>
  <c r="K6" i="46"/>
  <c r="N11" i="34"/>
  <c r="N6" i="34" s="1"/>
  <c r="O11" i="34"/>
  <c r="P11" i="34"/>
  <c r="M11" i="34"/>
  <c r="M6" i="34" s="1"/>
  <c r="M9" i="34" s="1"/>
  <c r="O6" i="34"/>
  <c r="O9" i="34" s="1"/>
  <c r="P6" i="34"/>
  <c r="P7" i="34" s="1"/>
  <c r="U2" i="34"/>
  <c r="N4" i="34"/>
  <c r="O4" i="34"/>
  <c r="P4" i="34"/>
  <c r="M4" i="34"/>
  <c r="H15" i="31"/>
  <c r="H14" i="31"/>
  <c r="H13" i="31"/>
  <c r="H12" i="31"/>
  <c r="H11" i="31"/>
  <c r="H10" i="31"/>
  <c r="H9" i="31"/>
  <c r="H8" i="31"/>
  <c r="C15" i="47"/>
  <c r="E15" i="47"/>
  <c r="E16" i="47"/>
  <c r="C16" i="47" s="1"/>
  <c r="C25" i="48"/>
  <c r="C20" i="48"/>
  <c r="B20" i="48"/>
  <c r="E18" i="48"/>
  <c r="E19" i="48"/>
  <c r="D18" i="48"/>
  <c r="D19" i="48"/>
  <c r="O7" i="34" l="1"/>
  <c r="O8" i="34"/>
  <c r="N9" i="34"/>
  <c r="N7" i="34"/>
  <c r="N8" i="34"/>
  <c r="P9" i="34"/>
  <c r="P8" i="34"/>
  <c r="M7" i="34"/>
  <c r="M8" i="34"/>
  <c r="C37" i="44"/>
  <c r="O37" i="44" s="1"/>
  <c r="B37" i="44"/>
  <c r="P37" i="44" s="1"/>
  <c r="D16" i="44"/>
  <c r="B16" i="45"/>
  <c r="E10" i="48"/>
  <c r="E11" i="48"/>
  <c r="E12" i="48"/>
  <c r="E13" i="48"/>
  <c r="E14" i="48"/>
  <c r="E15" i="48"/>
  <c r="E17" i="48"/>
  <c r="E20" i="48"/>
  <c r="E21" i="48"/>
  <c r="E23" i="48"/>
  <c r="E27" i="48"/>
  <c r="E28" i="48"/>
  <c r="E29" i="48"/>
  <c r="E30" i="48"/>
  <c r="E31" i="48"/>
  <c r="E32" i="48"/>
  <c r="E33" i="48"/>
  <c r="D10" i="48"/>
  <c r="D11" i="48"/>
  <c r="D12" i="48"/>
  <c r="D13" i="48"/>
  <c r="D14" i="48"/>
  <c r="D15" i="48"/>
  <c r="D17" i="48"/>
  <c r="D20" i="48"/>
  <c r="D21" i="48"/>
  <c r="D23" i="48"/>
  <c r="D27" i="48"/>
  <c r="D28" i="48"/>
  <c r="D29" i="48"/>
  <c r="D30" i="48"/>
  <c r="D31" i="48"/>
  <c r="D32" i="48"/>
  <c r="D33" i="48"/>
  <c r="B25" i="48"/>
  <c r="E25" i="48" s="1"/>
  <c r="D26" i="48" l="1"/>
  <c r="E26" i="48"/>
  <c r="D25" i="48"/>
  <c r="Q37" i="44"/>
  <c r="R37" i="44" s="1"/>
  <c r="N15" i="47"/>
  <c r="K15" i="47"/>
  <c r="L15" i="47"/>
  <c r="J15" i="47"/>
  <c r="I8" i="46"/>
  <c r="D8" i="46"/>
  <c r="H29" i="32"/>
  <c r="G16" i="32"/>
  <c r="F8" i="31"/>
  <c r="I15" i="47" l="1"/>
  <c r="G15" i="28"/>
  <c r="H15" i="28"/>
  <c r="H14" i="28"/>
  <c r="G14" i="28"/>
  <c r="B14" i="28"/>
  <c r="E14" i="28" s="1"/>
  <c r="F14" i="28" l="1"/>
  <c r="C34" i="44" l="1"/>
  <c r="C36" i="44"/>
  <c r="C38" i="44"/>
  <c r="B15" i="28" l="1"/>
  <c r="G15" i="32" l="1"/>
  <c r="F15" i="28" l="1"/>
  <c r="E15" i="28"/>
  <c r="B36" i="44" l="1"/>
  <c r="Q36" i="44" s="1"/>
  <c r="D15" i="44"/>
  <c r="B15" i="45"/>
  <c r="E14" i="47"/>
  <c r="C14" i="47" s="1"/>
  <c r="N14" i="47" s="1"/>
  <c r="E11" i="47"/>
  <c r="C11" i="47" s="1"/>
  <c r="N11" i="47" s="1"/>
  <c r="E12" i="47"/>
  <c r="C12" i="47" s="1"/>
  <c r="N12" i="47" s="1"/>
  <c r="C13" i="47"/>
  <c r="N13" i="47" s="1"/>
  <c r="E13" i="47"/>
  <c r="H8" i="46"/>
  <c r="P36" i="44" l="1"/>
  <c r="O36" i="44"/>
  <c r="R36" i="44" s="1"/>
  <c r="L14" i="47"/>
  <c r="K14" i="47"/>
  <c r="J14" i="47"/>
  <c r="I14" i="47" l="1"/>
  <c r="G29" i="32"/>
  <c r="D15" i="32" s="1"/>
  <c r="H16" i="32" s="1"/>
  <c r="E8" i="31"/>
  <c r="H13" i="28" l="1"/>
  <c r="G13" i="28"/>
  <c r="B13" i="28"/>
  <c r="F13" i="28" s="1"/>
  <c r="E13" i="28" l="1"/>
  <c r="B9" i="28"/>
  <c r="E9" i="28" s="1"/>
  <c r="B10" i="28"/>
  <c r="B11" i="28"/>
  <c r="B12" i="28"/>
  <c r="D8" i="48" l="1"/>
  <c r="E8" i="48"/>
  <c r="D35" i="48" l="1"/>
  <c r="E35" i="48"/>
  <c r="B8" i="28"/>
  <c r="E8" i="28" s="1"/>
  <c r="G8" i="28"/>
  <c r="H8" i="28"/>
  <c r="F8" i="28" l="1"/>
  <c r="B17" i="45"/>
  <c r="B14" i="45"/>
  <c r="N16" i="47"/>
  <c r="J35" i="44"/>
  <c r="H13" i="32"/>
  <c r="H12" i="32"/>
  <c r="B35" i="44" l="1"/>
  <c r="C35" i="44"/>
  <c r="L16" i="47"/>
  <c r="J16" i="47"/>
  <c r="K16" i="47"/>
  <c r="J11" i="47"/>
  <c r="L11" i="47"/>
  <c r="J13" i="47"/>
  <c r="I13" i="47" s="1"/>
  <c r="L13" i="47"/>
  <c r="J12" i="47"/>
  <c r="L12" i="47"/>
  <c r="K12" i="47"/>
  <c r="K13" i="47"/>
  <c r="K11" i="47"/>
  <c r="P30" i="34"/>
  <c r="P32" i="34" s="1"/>
  <c r="O30" i="34"/>
  <c r="O32" i="34" s="1"/>
  <c r="N30" i="34"/>
  <c r="N32" i="34" s="1"/>
  <c r="M30" i="34"/>
  <c r="M32" i="34" s="1"/>
  <c r="L30" i="34"/>
  <c r="L32" i="34" s="1"/>
  <c r="I16" i="47" l="1"/>
  <c r="I12" i="47"/>
  <c r="I11" i="47"/>
  <c r="L31" i="34"/>
  <c r="M31" i="34"/>
  <c r="O31" i="34"/>
  <c r="N31" i="34"/>
  <c r="P31" i="34"/>
  <c r="C33" i="44" l="1"/>
  <c r="G13" i="32"/>
  <c r="H12" i="28"/>
  <c r="G12" i="28"/>
  <c r="F12" i="28"/>
  <c r="E12" i="28"/>
  <c r="H11" i="28"/>
  <c r="G11" i="28"/>
  <c r="F11" i="28"/>
  <c r="E11" i="28"/>
  <c r="H10" i="28"/>
  <c r="G10" i="28"/>
  <c r="F10" i="28"/>
  <c r="E10" i="28"/>
  <c r="H9" i="28"/>
  <c r="G9" i="28"/>
  <c r="F9" i="28"/>
  <c r="H7" i="28"/>
  <c r="G7" i="28"/>
  <c r="B7" i="28"/>
  <c r="E7" i="28" s="1"/>
  <c r="G8" i="46"/>
  <c r="F8" i="46"/>
  <c r="E8" i="46"/>
  <c r="M31" i="28"/>
  <c r="N31" i="28"/>
  <c r="O31" i="28"/>
  <c r="L31" i="28"/>
  <c r="M30" i="28"/>
  <c r="N30" i="28"/>
  <c r="O30" i="28"/>
  <c r="L30" i="28"/>
  <c r="K32" i="28"/>
  <c r="O32" i="28" s="1"/>
  <c r="K33" i="28"/>
  <c r="L33" i="28" s="1"/>
  <c r="G14" i="32"/>
  <c r="B34" i="44"/>
  <c r="B33" i="44"/>
  <c r="D14" i="44"/>
  <c r="D13" i="44"/>
  <c r="D12" i="44"/>
  <c r="B13" i="45"/>
  <c r="B12" i="45"/>
  <c r="D17" i="44"/>
  <c r="B38" i="44"/>
  <c r="F29" i="32"/>
  <c r="D14" i="32" s="1"/>
  <c r="E29" i="32"/>
  <c r="D29" i="32"/>
  <c r="C8" i="31"/>
  <c r="B8" i="31"/>
  <c r="D8" i="31"/>
  <c r="N33" i="28"/>
  <c r="H14" i="32" l="1"/>
  <c r="H15" i="32"/>
  <c r="M32" i="28"/>
  <c r="N32" i="28"/>
  <c r="Q34" i="44"/>
  <c r="O34" i="44"/>
  <c r="P34" i="44"/>
  <c r="P33" i="44"/>
  <c r="Q33" i="44"/>
  <c r="O33" i="28"/>
  <c r="O33" i="44"/>
  <c r="P35" i="44"/>
  <c r="Q35" i="44"/>
  <c r="O35" i="44"/>
  <c r="Q38" i="44"/>
  <c r="O38" i="44"/>
  <c r="P38" i="44"/>
  <c r="M33" i="28"/>
  <c r="F7" i="28"/>
  <c r="L32" i="28"/>
  <c r="R38" i="44" l="1"/>
  <c r="R33" i="44"/>
  <c r="R35" i="44"/>
  <c r="R34" i="44"/>
</calcChain>
</file>

<file path=xl/sharedStrings.xml><?xml version="1.0" encoding="utf-8"?>
<sst xmlns="http://schemas.openxmlformats.org/spreadsheetml/2006/main" count="516" uniqueCount="335">
  <si>
    <t>Gasolina de motor (excluye aviación)</t>
  </si>
  <si>
    <t>…</t>
  </si>
  <si>
    <t xml:space="preserve">Gas </t>
  </si>
  <si>
    <t>Hidro-</t>
  </si>
  <si>
    <t>Productos</t>
  </si>
  <si>
    <t>Petróleo</t>
  </si>
  <si>
    <t>natural</t>
  </si>
  <si>
    <t>energía</t>
  </si>
  <si>
    <t>Leña</t>
  </si>
  <si>
    <t>de caña</t>
  </si>
  <si>
    <t>(Mt)</t>
  </si>
  <si>
    <t>Derivados del</t>
  </si>
  <si>
    <t>Carbón</t>
  </si>
  <si>
    <t>Gas</t>
  </si>
  <si>
    <t>Electricidad</t>
  </si>
  <si>
    <t>petróleo</t>
  </si>
  <si>
    <t>vegetal</t>
  </si>
  <si>
    <t>desnaturalizado</t>
  </si>
  <si>
    <t>manufacturado</t>
  </si>
  <si>
    <t>Coque de</t>
  </si>
  <si>
    <t>del petróleo</t>
  </si>
  <si>
    <t>Turbo combustible</t>
  </si>
  <si>
    <t>Asfalto</t>
  </si>
  <si>
    <t>Gas manufacturado</t>
  </si>
  <si>
    <t xml:space="preserve">   Mhl</t>
  </si>
  <si>
    <t xml:space="preserve">       (Mt)</t>
  </si>
  <si>
    <t xml:space="preserve">    (Mt)</t>
  </si>
  <si>
    <t>Carbón antracita</t>
  </si>
  <si>
    <t>UM</t>
  </si>
  <si>
    <t>Mt</t>
  </si>
  <si>
    <t xml:space="preserve">Carbón vegetal                 </t>
  </si>
  <si>
    <t xml:space="preserve">     Total</t>
  </si>
  <si>
    <t xml:space="preserve">  Industria</t>
  </si>
  <si>
    <t xml:space="preserve">         (Mt)</t>
  </si>
  <si>
    <t>Gasolina de aviación</t>
  </si>
  <si>
    <t xml:space="preserve">       Bagazo</t>
  </si>
  <si>
    <t>Alcohol desnaturalizado</t>
  </si>
  <si>
    <t xml:space="preserve">     licuado de</t>
  </si>
  <si>
    <t>facturado</t>
  </si>
  <si>
    <t>Gas manu-</t>
  </si>
  <si>
    <t>-</t>
  </si>
  <si>
    <t>Generación bruta</t>
  </si>
  <si>
    <t>Nivel de</t>
  </si>
  <si>
    <t>Electrificación</t>
  </si>
  <si>
    <t>Total</t>
  </si>
  <si>
    <t>Gas licuado de petróleo</t>
  </si>
  <si>
    <t>Coque combustible</t>
  </si>
  <si>
    <t>Gas combustible</t>
  </si>
  <si>
    <t xml:space="preserve">Total </t>
  </si>
  <si>
    <t>Población</t>
  </si>
  <si>
    <t>Otros</t>
  </si>
  <si>
    <t>Nafta industrial y Solventes</t>
  </si>
  <si>
    <t xml:space="preserve">             Alcohol</t>
  </si>
  <si>
    <t xml:space="preserve">                 desnaturalizado</t>
  </si>
  <si>
    <t xml:space="preserve">                   (Mhl)</t>
  </si>
  <si>
    <t>(%)</t>
  </si>
  <si>
    <t>Queroseno</t>
  </si>
  <si>
    <t>Combustible diesel</t>
  </si>
  <si>
    <t>(GW.h)</t>
  </si>
  <si>
    <t xml:space="preserve">      (GW.h)</t>
  </si>
  <si>
    <t>( kW.h/hab )</t>
  </si>
  <si>
    <t>AÑOS</t>
  </si>
  <si>
    <t>(MMm³)</t>
  </si>
  <si>
    <t>(Mm³)</t>
  </si>
  <si>
    <t xml:space="preserve"> Residencial</t>
  </si>
  <si>
    <t>De ello:</t>
  </si>
  <si>
    <t xml:space="preserve"> De ello: </t>
  </si>
  <si>
    <t xml:space="preserve">AÑOS             </t>
  </si>
  <si>
    <t xml:space="preserve">AÑOS </t>
  </si>
  <si>
    <t xml:space="preserve">  Gas licuado de petróleo</t>
  </si>
  <si>
    <t xml:space="preserve">  Gasolina de motor (excluye aviación)</t>
  </si>
  <si>
    <t xml:space="preserve">  Combustible diesel </t>
  </si>
  <si>
    <t xml:space="preserve">  Fuel oil</t>
  </si>
  <si>
    <t xml:space="preserve">  Coque combustible</t>
  </si>
  <si>
    <t xml:space="preserve">  Gas combustible</t>
  </si>
  <si>
    <t xml:space="preserve">  Aceites y grasas lubricantes terminados</t>
  </si>
  <si>
    <t xml:space="preserve">  Asfalto de petróleo</t>
  </si>
  <si>
    <t xml:space="preserve">   Construcción</t>
  </si>
  <si>
    <t xml:space="preserve">      De ello:</t>
  </si>
  <si>
    <t xml:space="preserve">Total percápita </t>
  </si>
  <si>
    <t xml:space="preserve">                           (Mt)</t>
  </si>
  <si>
    <t xml:space="preserve">                       (GW.h)</t>
  </si>
  <si>
    <t xml:space="preserve">   Gas </t>
  </si>
  <si>
    <t xml:space="preserve">      (Mhl)</t>
  </si>
  <si>
    <t>Alcohol</t>
  </si>
  <si>
    <t xml:space="preserve">                   </t>
  </si>
  <si>
    <t xml:space="preserve">       Empresas</t>
  </si>
  <si>
    <t xml:space="preserve">       Total</t>
  </si>
  <si>
    <t xml:space="preserve">       público</t>
  </si>
  <si>
    <t xml:space="preserve">        Total</t>
  </si>
  <si>
    <t xml:space="preserve">    azucarera</t>
  </si>
  <si>
    <t xml:space="preserve">   del níquel</t>
  </si>
  <si>
    <t>Otras</t>
  </si>
  <si>
    <t xml:space="preserve">    Turbinas</t>
  </si>
  <si>
    <t xml:space="preserve">  Hidro-</t>
  </si>
  <si>
    <t xml:space="preserve">   eléctricas</t>
  </si>
  <si>
    <t xml:space="preserve">    Termo-</t>
  </si>
  <si>
    <t xml:space="preserve">Plantas </t>
  </si>
  <si>
    <t xml:space="preserve">   Turbinas </t>
  </si>
  <si>
    <t>Plantas</t>
  </si>
  <si>
    <t xml:space="preserve">    eléctricas</t>
  </si>
  <si>
    <t xml:space="preserve">      de gas</t>
  </si>
  <si>
    <t xml:space="preserve">                    </t>
  </si>
  <si>
    <t>Termo-</t>
  </si>
  <si>
    <t xml:space="preserve">  Turbinas</t>
  </si>
  <si>
    <t xml:space="preserve">    Total </t>
  </si>
  <si>
    <t>Gramo de combustible convencional por kilowatt hora</t>
  </si>
  <si>
    <t>Megawatt</t>
  </si>
  <si>
    <t>Gigawatt hora</t>
  </si>
  <si>
    <t>DIVISIONES Y PRODUCTOS</t>
  </si>
  <si>
    <t>Extracción de petróleo crudo y de gas natural</t>
  </si>
  <si>
    <t xml:space="preserve">  Gas natural</t>
  </si>
  <si>
    <t xml:space="preserve">  Laterita  más serpentina niquelífera</t>
  </si>
  <si>
    <t xml:space="preserve">  Laterita niquelífera</t>
  </si>
  <si>
    <t>Explotación de otras minas  y canteras</t>
  </si>
  <si>
    <t xml:space="preserve">  Arcilla para cemento</t>
  </si>
  <si>
    <t xml:space="preserve">  Arcilla para cerámica roja</t>
  </si>
  <si>
    <t xml:space="preserve">  Arena aluvial</t>
  </si>
  <si>
    <t xml:space="preserve">  Arena sílice</t>
  </si>
  <si>
    <t xml:space="preserve">  Bentonita</t>
  </si>
  <si>
    <t>t</t>
  </si>
  <si>
    <t xml:space="preserve">  Caliza para industria  del cemento</t>
  </si>
  <si>
    <t xml:space="preserve">  Caolín</t>
  </si>
  <si>
    <t xml:space="preserve">  Cieno carbonatado</t>
  </si>
  <si>
    <t xml:space="preserve">  Feldespato</t>
  </si>
  <si>
    <t xml:space="preserve">  Fosforita</t>
  </si>
  <si>
    <t xml:space="preserve">  Margas para industria  del cemento</t>
  </si>
  <si>
    <t xml:space="preserve">  Mármol </t>
  </si>
  <si>
    <t xml:space="preserve">  Piedra para relleno</t>
  </si>
  <si>
    <t xml:space="preserve">  Piedra para trituración</t>
  </si>
  <si>
    <t xml:space="preserve">  Tobas para cemento</t>
  </si>
  <si>
    <t xml:space="preserve">  Yeso</t>
  </si>
  <si>
    <t xml:space="preserve">  Zeolita</t>
  </si>
  <si>
    <t>Primaria</t>
  </si>
  <si>
    <t>Secundaria</t>
  </si>
  <si>
    <t>PRODUCTOS</t>
  </si>
  <si>
    <t xml:space="preserve">Carbón </t>
  </si>
  <si>
    <t xml:space="preserve">Derivados </t>
  </si>
  <si>
    <t>Mineral</t>
  </si>
  <si>
    <t xml:space="preserve"> carbón</t>
  </si>
  <si>
    <t>Primarios</t>
  </si>
  <si>
    <t>Secundarios</t>
  </si>
  <si>
    <t>Petróleo crudo</t>
  </si>
  <si>
    <t>Productos de caña</t>
  </si>
  <si>
    <t xml:space="preserve">Gas natural </t>
  </si>
  <si>
    <t xml:space="preserve">PRODUCTO Y ACTIVIDADES </t>
  </si>
  <si>
    <t xml:space="preserve">   Explotación de minas y canteras</t>
  </si>
  <si>
    <t xml:space="preserve">   Industria  azucarera</t>
  </si>
  <si>
    <t xml:space="preserve">   Industrias  manufactureras (excepto azucarera)</t>
  </si>
  <si>
    <t xml:space="preserve">   Suministro de electricidad, gas y agua</t>
  </si>
  <si>
    <t xml:space="preserve">    Transporte, almacenamiento y comunicaciones</t>
  </si>
  <si>
    <t xml:space="preserve">    Población</t>
  </si>
  <si>
    <t>eléctricas</t>
  </si>
  <si>
    <t>Insumo</t>
  </si>
  <si>
    <t xml:space="preserve">                   (MMm³)</t>
  </si>
  <si>
    <t xml:space="preserve">   Comercio y reparación de efectos personales</t>
  </si>
  <si>
    <t xml:space="preserve">   Transporte, almacenamiento y comunicaciones</t>
  </si>
  <si>
    <t xml:space="preserve">   Servicio a empresas, act. inmobiliarias y de alquiler</t>
  </si>
  <si>
    <t xml:space="preserve">   Administración pública</t>
  </si>
  <si>
    <t xml:space="preserve">   Población</t>
  </si>
  <si>
    <t xml:space="preserve">   Servicio a empresas, act. Inmob. y de alquiler</t>
  </si>
  <si>
    <t xml:space="preserve">  Sal en grano extracción</t>
  </si>
  <si>
    <t>Tasas (%)</t>
  </si>
  <si>
    <t>Primarios (Mt)</t>
  </si>
  <si>
    <t>Secundarios  (Mt)</t>
  </si>
  <si>
    <t>Aceites y grasas lubricantes terminados</t>
  </si>
  <si>
    <t>Grupos electrógenos</t>
  </si>
  <si>
    <t>Tecnología</t>
  </si>
  <si>
    <t xml:space="preserve">Industria </t>
  </si>
  <si>
    <t>Interco-</t>
  </si>
  <si>
    <t xml:space="preserve"> nectados</t>
  </si>
  <si>
    <t>Extracción y beneficio de mineral de níquel</t>
  </si>
  <si>
    <t xml:space="preserve">  Piedra de cantería</t>
  </si>
  <si>
    <t>nueva</t>
  </si>
  <si>
    <t xml:space="preserve">     trucción</t>
  </si>
  <si>
    <t xml:space="preserve"> Cons-</t>
  </si>
  <si>
    <t>MMt</t>
  </si>
  <si>
    <t>Miles de toneladas</t>
  </si>
  <si>
    <t>Auto</t>
  </si>
  <si>
    <r>
      <t>MMm</t>
    </r>
    <r>
      <rPr>
        <vertAlign val="superscript"/>
        <sz val="9"/>
        <color indexed="8"/>
        <rFont val="Arial"/>
        <family val="2"/>
      </rPr>
      <t>3</t>
    </r>
  </si>
  <si>
    <r>
      <t xml:space="preserve">  Petróleo crudo </t>
    </r>
    <r>
      <rPr>
        <vertAlign val="superscript"/>
        <sz val="9"/>
        <color indexed="8"/>
        <rFont val="Arial"/>
        <family val="2"/>
      </rPr>
      <t>(a)</t>
    </r>
  </si>
  <si>
    <r>
      <t>Mm</t>
    </r>
    <r>
      <rPr>
        <vertAlign val="superscript"/>
        <sz val="9"/>
        <color indexed="8"/>
        <rFont val="Arial"/>
        <family val="2"/>
      </rPr>
      <t>3</t>
    </r>
  </si>
  <si>
    <r>
      <t>(a)</t>
    </r>
    <r>
      <rPr>
        <sz val="9"/>
        <color indexed="8"/>
        <rFont val="Arial"/>
        <family val="2"/>
      </rPr>
      <t xml:space="preserve"> Incluye las mezclas de otros derivados que se agregan al petróleo para disminuir su viscosidad.</t>
    </r>
  </si>
  <si>
    <r>
      <t xml:space="preserve">   MMm</t>
    </r>
    <r>
      <rPr>
        <vertAlign val="superscript"/>
        <sz val="9"/>
        <color indexed="8"/>
        <rFont val="Arial"/>
        <family val="2"/>
      </rPr>
      <t>3</t>
    </r>
  </si>
  <si>
    <r>
      <t xml:space="preserve">Derivados del petróleo </t>
    </r>
    <r>
      <rPr>
        <vertAlign val="superscript"/>
        <sz val="9"/>
        <color indexed="8"/>
        <rFont val="Arial"/>
        <family val="2"/>
      </rPr>
      <t>(a)</t>
    </r>
  </si>
  <si>
    <t xml:space="preserve">PRODUCTOS Y ACTIVIDADES </t>
  </si>
  <si>
    <t xml:space="preserve">  Agrope-</t>
  </si>
  <si>
    <t xml:space="preserve">       Trans-</t>
  </si>
  <si>
    <t>Comer-</t>
  </si>
  <si>
    <t>Estatal</t>
  </si>
  <si>
    <t xml:space="preserve">     cuario</t>
  </si>
  <si>
    <t xml:space="preserve">       porte</t>
  </si>
  <si>
    <t>cio</t>
  </si>
  <si>
    <t xml:space="preserve">   Servicio a empresas, act. inmob. y de alquiler</t>
  </si>
  <si>
    <t xml:space="preserve">    Nafta industrial </t>
  </si>
  <si>
    <t xml:space="preserve">                -</t>
  </si>
  <si>
    <t xml:space="preserve">   Agricultura, ganadería y silvicultura</t>
  </si>
  <si>
    <r>
      <t xml:space="preserve">(a) </t>
    </r>
    <r>
      <rPr>
        <sz val="9"/>
        <rFont val="Arial"/>
        <family val="2"/>
      </rPr>
      <t xml:space="preserve"> Incluye la generación de electricidad con bagazo de los centrales azucareros.</t>
    </r>
  </si>
  <si>
    <r>
      <t xml:space="preserve">(a)  </t>
    </r>
    <r>
      <rPr>
        <sz val="9"/>
        <rFont val="Arial"/>
        <family val="2"/>
      </rPr>
      <t>Comprende el consumo de petróleo crudo utilizado directamente en sustitución de fuel oil.</t>
    </r>
  </si>
  <si>
    <r>
      <t>(a)</t>
    </r>
    <r>
      <rPr>
        <sz val="9"/>
        <color indexed="8"/>
        <rFont val="Arial"/>
        <family val="2"/>
      </rPr>
      <t xml:space="preserve"> Según denominación anterior a la actual tecnología.</t>
    </r>
  </si>
  <si>
    <t xml:space="preserve">  Queroseno</t>
  </si>
  <si>
    <t xml:space="preserve">  Turbocombustible</t>
  </si>
  <si>
    <t xml:space="preserve"> Gas licuado de petróleo</t>
  </si>
  <si>
    <t xml:space="preserve"> Gasolina de motor (excluye aviación)</t>
  </si>
  <si>
    <t xml:space="preserve"> Turbocombustible</t>
  </si>
  <si>
    <t xml:space="preserve"> Combustible diesel </t>
  </si>
  <si>
    <t xml:space="preserve"> Fuel oil</t>
  </si>
  <si>
    <t xml:space="preserve"> Aceites y grasas lubricantes terminados </t>
  </si>
  <si>
    <t xml:space="preserve"> Gasolina de aviación</t>
  </si>
  <si>
    <t xml:space="preserve"> Aceites lubricantes bases</t>
  </si>
  <si>
    <t xml:space="preserve"> Aditivos para lubricantes</t>
  </si>
  <si>
    <t xml:space="preserve"> Aceites y grasas lubricantes terminados</t>
  </si>
  <si>
    <t xml:space="preserve"> Asfalto</t>
  </si>
  <si>
    <t xml:space="preserve"> Combustible diesel</t>
  </si>
  <si>
    <t xml:space="preserve"> Coque combustible</t>
  </si>
  <si>
    <r>
      <t xml:space="preserve"> Fuel oil </t>
    </r>
    <r>
      <rPr>
        <vertAlign val="superscript"/>
        <sz val="9"/>
        <rFont val="Arial"/>
        <family val="2"/>
      </rPr>
      <t>(a)</t>
    </r>
  </si>
  <si>
    <t xml:space="preserve"> Gas combustible</t>
  </si>
  <si>
    <t xml:space="preserve"> Nafta industrial y Solventes</t>
  </si>
  <si>
    <t xml:space="preserve"> Queroseno</t>
  </si>
  <si>
    <t xml:space="preserve"> Turbo combustible</t>
  </si>
  <si>
    <r>
      <t>(a)</t>
    </r>
    <r>
      <rPr>
        <sz val="9"/>
        <rFont val="Arial"/>
        <family val="2"/>
      </rPr>
      <t xml:space="preserve">  Incluye el petróleo crudo utilizado en sustitución de fuel oil.</t>
    </r>
  </si>
  <si>
    <r>
      <t>(a)</t>
    </r>
    <r>
      <rPr>
        <sz val="9"/>
        <rFont val="Arial"/>
        <family val="2"/>
      </rPr>
      <t xml:space="preserve"> Incluye el petróleo crudo utilizado en sustitución de fuel oil.</t>
    </r>
  </si>
  <si>
    <t xml:space="preserve"> De ello:  Bagazo</t>
  </si>
  <si>
    <t xml:space="preserve">  Nafta industrial y Solventes</t>
  </si>
  <si>
    <t>aisladas</t>
  </si>
  <si>
    <t>diesel</t>
  </si>
  <si>
    <t xml:space="preserve"> </t>
  </si>
  <si>
    <t>Parques</t>
  </si>
  <si>
    <t xml:space="preserve"> de gas </t>
  </si>
  <si>
    <t xml:space="preserve">         Cantidad (Mtcc)</t>
  </si>
  <si>
    <t xml:space="preserve">             Estructura del total (%)</t>
  </si>
  <si>
    <t xml:space="preserve">        Tasas (%)</t>
  </si>
  <si>
    <t xml:space="preserve"> Autoproductores</t>
  </si>
  <si>
    <t>eólicos y</t>
  </si>
  <si>
    <t>fotovoltaicos</t>
  </si>
  <si>
    <t>generación</t>
  </si>
  <si>
    <t xml:space="preserve">                                                                  Plantas de servicio público</t>
  </si>
  <si>
    <t xml:space="preserve">    </t>
  </si>
  <si>
    <t>Pérdidas</t>
  </si>
  <si>
    <t xml:space="preserve">               …</t>
  </si>
  <si>
    <t xml:space="preserve">10.1 - Explotación minera en productos seleccionados </t>
  </si>
  <si>
    <t xml:space="preserve">10.2 - Producción nacional de energía </t>
  </si>
  <si>
    <t>10.3 - Producción nacional de energía primaria</t>
  </si>
  <si>
    <t>10.5 - Producción de derivados del petróleo</t>
  </si>
  <si>
    <t>10.6 - Importaciones de productos energéticos</t>
  </si>
  <si>
    <t xml:space="preserve">10.7 - Importaciones de derivados del petróleo </t>
  </si>
  <si>
    <t>10.9 - Consumo de portadores energéticos secundarios</t>
  </si>
  <si>
    <t xml:space="preserve">10.8 - Consumo de portadores energéticos primarios </t>
  </si>
  <si>
    <t xml:space="preserve">10.10 - Consumo de petróleo crudo y derivados del petróleo </t>
  </si>
  <si>
    <t xml:space="preserve">10.12 - Consumo de energía en los hogares </t>
  </si>
  <si>
    <t>10.13 - Indicadores seleccionados de electricidad</t>
  </si>
  <si>
    <t>Consumo promedio mensual (kW.h/cliente)</t>
  </si>
  <si>
    <r>
      <t xml:space="preserve">Fuel oil </t>
    </r>
    <r>
      <rPr>
        <b/>
        <vertAlign val="superscript"/>
        <sz val="9"/>
        <color theme="0"/>
        <rFont val="Arial"/>
        <family val="2"/>
      </rPr>
      <t>(a)</t>
    </r>
  </si>
  <si>
    <t xml:space="preserve">  Gasolina de motor</t>
  </si>
  <si>
    <t xml:space="preserve">  Gas licuado</t>
  </si>
  <si>
    <t xml:space="preserve"> Gas licuado</t>
  </si>
  <si>
    <t xml:space="preserve"> Gasolina de motor</t>
  </si>
  <si>
    <t>Derivados del petróleo</t>
  </si>
  <si>
    <t>Industria del níquel</t>
  </si>
  <si>
    <t>Servicio público</t>
  </si>
  <si>
    <t>Eólica y</t>
  </si>
  <si>
    <t>Fotovóltaica</t>
  </si>
  <si>
    <t xml:space="preserve">  Grupos Elect.</t>
  </si>
  <si>
    <t>DESCRIPCION</t>
  </si>
  <si>
    <t>Variación Absoluta</t>
  </si>
  <si>
    <t>%</t>
  </si>
  <si>
    <t xml:space="preserve">          de ello: Grupos Electrógenos</t>
  </si>
  <si>
    <t xml:space="preserve">                con diesel</t>
  </si>
  <si>
    <t xml:space="preserve">                con fuel</t>
  </si>
  <si>
    <t xml:space="preserve">          Insumo </t>
  </si>
  <si>
    <t xml:space="preserve">         Residencial</t>
  </si>
  <si>
    <t xml:space="preserve">         Privado</t>
  </si>
  <si>
    <t>10.15 - Generación bruta de energía eléctrica por fuente productora</t>
  </si>
  <si>
    <t xml:space="preserve">10.16 - Generación bruta de electricidad por tipo de planta productora </t>
  </si>
  <si>
    <t xml:space="preserve">10.17 - Consumo específico de combustible (base 10 000 kcal/kg) en las empresas de servicio público </t>
  </si>
  <si>
    <t>10.19 - Consumo de energía eléctrica</t>
  </si>
  <si>
    <t xml:space="preserve">            la población (conclusión)</t>
  </si>
  <si>
    <t>10.11 - Consumo de petróleo crudo y derivados del petróleo en actividades económicas y  por</t>
  </si>
  <si>
    <t xml:space="preserve">            la población</t>
  </si>
  <si>
    <r>
      <t>10.18 - Potencia instalada en plantas eléctricas por tipo</t>
    </r>
    <r>
      <rPr>
        <b/>
        <vertAlign val="superscript"/>
        <sz val="10"/>
        <rFont val="Arial"/>
        <family val="2"/>
      </rPr>
      <t xml:space="preserve"> (a) </t>
    </r>
  </si>
  <si>
    <t>térmica</t>
  </si>
  <si>
    <r>
      <t xml:space="preserve">Petróleo </t>
    </r>
    <r>
      <rPr>
        <b/>
        <vertAlign val="superscript"/>
        <sz val="9"/>
        <color theme="0"/>
        <rFont val="Arial"/>
        <family val="2"/>
      </rPr>
      <t>(a)</t>
    </r>
  </si>
  <si>
    <r>
      <t xml:space="preserve"> (Mm</t>
    </r>
    <r>
      <rPr>
        <b/>
        <vertAlign val="superscript"/>
        <sz val="9"/>
        <color theme="0"/>
        <rFont val="Arial"/>
        <family val="2"/>
      </rPr>
      <t>3</t>
    </r>
    <r>
      <rPr>
        <b/>
        <sz val="9"/>
        <color theme="0"/>
        <rFont val="Arial"/>
        <family val="2"/>
      </rPr>
      <t>)</t>
    </r>
  </si>
  <si>
    <r>
      <t>(MMm</t>
    </r>
    <r>
      <rPr>
        <b/>
        <vertAlign val="superscript"/>
        <sz val="9"/>
        <color theme="0"/>
        <rFont val="Arial"/>
        <family val="2"/>
      </rPr>
      <t>3</t>
    </r>
    <r>
      <rPr>
        <b/>
        <sz val="9"/>
        <color theme="0"/>
        <rFont val="Arial"/>
        <family val="2"/>
      </rPr>
      <t>)</t>
    </r>
  </si>
  <si>
    <t>Fuentes</t>
  </si>
  <si>
    <t>Empresas de servicio público</t>
  </si>
  <si>
    <t xml:space="preserve">     Generación con gas natural</t>
  </si>
  <si>
    <t xml:space="preserve">     Unión Eléctrica</t>
  </si>
  <si>
    <t>Importación de energía eléctrica</t>
  </si>
  <si>
    <t>Destinos</t>
  </si>
  <si>
    <t>Consumo</t>
  </si>
  <si>
    <t xml:space="preserve">    Consumo estatal</t>
  </si>
  <si>
    <t xml:space="preserve">    Consumo privado</t>
  </si>
  <si>
    <t xml:space="preserve">   Pérdidas en transmisión</t>
  </si>
  <si>
    <t xml:space="preserve">   Pérdidas en distribución</t>
  </si>
  <si>
    <t>Desbalance</t>
  </si>
  <si>
    <t xml:space="preserve">     (Generación Móvil)</t>
  </si>
  <si>
    <t>de servicio</t>
  </si>
  <si>
    <t>Industria</t>
  </si>
  <si>
    <t>Renovables</t>
  </si>
  <si>
    <t xml:space="preserve">     Generación térmica</t>
  </si>
  <si>
    <r>
      <t>productores</t>
    </r>
    <r>
      <rPr>
        <b/>
        <vertAlign val="superscript"/>
        <sz val="9"/>
        <color theme="0"/>
        <rFont val="Arial"/>
        <family val="2"/>
      </rPr>
      <t>(a)</t>
    </r>
  </si>
  <si>
    <r>
      <t xml:space="preserve">   de gas</t>
    </r>
    <r>
      <rPr>
        <b/>
        <vertAlign val="superscript"/>
        <sz val="9"/>
        <color theme="0"/>
        <rFont val="Arial"/>
        <family val="2"/>
      </rPr>
      <t>(b)</t>
    </r>
  </si>
  <si>
    <r>
      <t xml:space="preserve">  al sistema</t>
    </r>
    <r>
      <rPr>
        <b/>
        <vertAlign val="superscript"/>
        <sz val="9"/>
        <color theme="0"/>
        <rFont val="Arial"/>
        <family val="2"/>
      </rPr>
      <t>(c)</t>
    </r>
  </si>
  <si>
    <r>
      <t xml:space="preserve">    Otros</t>
    </r>
    <r>
      <rPr>
        <b/>
        <vertAlign val="superscript"/>
        <sz val="9"/>
        <color theme="0"/>
        <rFont val="Arial"/>
        <family val="2"/>
      </rPr>
      <t>(d)</t>
    </r>
    <r>
      <rPr>
        <b/>
        <vertAlign val="superscript"/>
        <sz val="9"/>
        <rFont val="Arial"/>
        <family val="2"/>
      </rPr>
      <t xml:space="preserve"> </t>
    </r>
  </si>
  <si>
    <r>
      <t xml:space="preserve">Diesel </t>
    </r>
    <r>
      <rPr>
        <b/>
        <vertAlign val="superscript"/>
        <sz val="9"/>
        <color theme="0"/>
        <rFont val="Arial"/>
        <family val="2"/>
      </rPr>
      <t>(a)</t>
    </r>
  </si>
  <si>
    <r>
      <t xml:space="preserve">    Aisladas </t>
    </r>
    <r>
      <rPr>
        <b/>
        <vertAlign val="superscript"/>
        <sz val="9"/>
        <color theme="0"/>
        <rFont val="Arial"/>
        <family val="2"/>
      </rPr>
      <t>(a)</t>
    </r>
  </si>
  <si>
    <t>Industria azucarera</t>
  </si>
  <si>
    <t xml:space="preserve">  Otros Productos</t>
  </si>
  <si>
    <r>
      <t xml:space="preserve">(c) </t>
    </r>
    <r>
      <rPr>
        <sz val="9"/>
        <rFont val="Arial"/>
        <family val="2"/>
      </rPr>
      <t xml:space="preserve"> Incluye</t>
    </r>
    <r>
      <rPr>
        <sz val="9"/>
        <rFont val="Arial"/>
        <family val="2"/>
      </rPr>
      <t xml:space="preserve"> los grupos electrógenos de actual tecnología.</t>
    </r>
  </si>
  <si>
    <r>
      <t xml:space="preserve">(b)  </t>
    </r>
    <r>
      <rPr>
        <sz val="9"/>
        <color indexed="8"/>
        <rFont val="Arial"/>
        <family val="2"/>
      </rPr>
      <t>Incluye la generación bruta de Energas S.A.</t>
    </r>
  </si>
  <si>
    <r>
      <t xml:space="preserve">(d)  </t>
    </r>
    <r>
      <rPr>
        <sz val="9"/>
        <rFont val="Arial"/>
        <family val="2"/>
      </rPr>
      <t>Incluye la generación por biogas y grupos emergentes</t>
    </r>
  </si>
  <si>
    <t>Fuente: Formulario 0006 SIEN Oficina Nacional de Estadística e Información y SIEC Oficina Nacional de Recursos Minerales.</t>
  </si>
  <si>
    <r>
      <t>Fuente: Formulario</t>
    </r>
    <r>
      <rPr>
        <sz val="9"/>
        <rFont val="Arial"/>
        <family val="2"/>
      </rPr>
      <t xml:space="preserve"> 0006</t>
    </r>
    <r>
      <rPr>
        <sz val="9"/>
        <color indexed="8"/>
        <rFont val="Arial"/>
        <family val="2"/>
      </rPr>
      <t xml:space="preserve"> SIEN Oficina Nacional de Estadística e Información, SIEC Ministerio de la Agricultura </t>
    </r>
  </si>
  <si>
    <r>
      <t xml:space="preserve">Fuente: Formulario </t>
    </r>
    <r>
      <rPr>
        <sz val="9"/>
        <rFont val="Arial"/>
        <family val="2"/>
      </rPr>
      <t>0006</t>
    </r>
    <r>
      <rPr>
        <sz val="9"/>
        <color indexed="8"/>
        <rFont val="Arial"/>
        <family val="2"/>
      </rPr>
      <t xml:space="preserve"> SIEN Oficina Nacional de Estadística e Información, SIEC Ministerio de la Agricultura</t>
    </r>
  </si>
  <si>
    <r>
      <t xml:space="preserve">Fuente: Formulario </t>
    </r>
    <r>
      <rPr>
        <sz val="9"/>
        <rFont val="Arial"/>
        <family val="2"/>
      </rPr>
      <t>0006</t>
    </r>
    <r>
      <rPr>
        <sz val="9"/>
        <color indexed="8"/>
        <rFont val="Arial"/>
        <family val="2"/>
      </rPr>
      <t xml:space="preserve"> SIEN Oficina Nacional de Estadística e Información y SIEC Ministerio de la Agricultura.</t>
    </r>
  </si>
  <si>
    <t xml:space="preserve">Fuente: Formulario 5073 SIEN Oficina Nacional de Estadística e Información, SIEC Ministerio de la Agricultura </t>
  </si>
  <si>
    <t>Fuente: SIEC Ministerio de la Agricultura, SIEC MINEM (Unión Eléctrica y Unión Cuba - Petróleo).</t>
  </si>
  <si>
    <t>Fuente: Formulario 0006 SIEN Oficina Nacional de Estadística e Información y SIEC MINEM (Unión Eléctrica).</t>
  </si>
  <si>
    <t>Fuente: SIEC MINEM (Unión Eléctrica).</t>
  </si>
  <si>
    <t>Fuente: Formulario 5073 SIEN Oficina Nacional de Estadística e Información y SIEC MINEM (Unión Eléctrica).</t>
  </si>
  <si>
    <t>y SIEC Grupo Azucarero AZCUBA.</t>
  </si>
  <si>
    <t>10.4 - Producción nacional de energía secundaria</t>
  </si>
  <si>
    <t>Fuente: Formulario 0006 SIEN Oficina Nacional de Estadística e Información y SIEC MINEM (Unión Cuba-Petróleo).</t>
  </si>
  <si>
    <t>Fuente: Información de Aduana General de la República y SIEC MINEM (Unión Cuba-Petróleo).</t>
  </si>
  <si>
    <t>SIEC Grupo Azucarero AZCUBA.</t>
  </si>
  <si>
    <t>CUBANÍQUEL) y SIEC Grupo Azucarero AZCUBA.</t>
  </si>
  <si>
    <t xml:space="preserve">Fuente: Formularios 0006 y 5073 SIEN Oficina Nacional de Estadística e Información, SIEC MINEM (Unión Eléctrica y </t>
  </si>
  <si>
    <t>Fuente:SIEC MINEM (Unión Eléctrica y Unión del Níquel) y SIEC Grupo Azucarero AZCUBA.</t>
  </si>
  <si>
    <r>
      <t>(a)</t>
    </r>
    <r>
      <rPr>
        <sz val="9"/>
        <color indexed="8"/>
        <rFont val="Arial"/>
        <family val="2"/>
      </rPr>
      <t xml:space="preserve"> Incluye autoproductores del  MINEM y Grupo Azucarero AZCUBA.</t>
    </r>
  </si>
  <si>
    <t xml:space="preserve">   MMm3-&gt;Mt</t>
  </si>
  <si>
    <t>10.14 - Balance de electricidad,  enero-diciembre 2022</t>
  </si>
  <si>
    <t xml:space="preserve">     Empresas de Servicio Público</t>
  </si>
  <si>
    <t xml:space="preserve">     Empresas autoproductoras</t>
  </si>
  <si>
    <t xml:space="preserve">     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</si>
</sst>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General_)"/>
    <numFmt numFmtId="165" formatCode="0.0_)"/>
    <numFmt numFmtId="166" formatCode="0_)"/>
    <numFmt numFmtId="167" formatCode="0.0"/>
    <numFmt numFmtId="168" formatCode="#\ ###\ ###.0"/>
    <numFmt numFmtId="169" formatCode="#,##0.0"/>
    <numFmt numFmtId="170" formatCode="##\ ###\ ###.0"/>
    <numFmt numFmtId="171" formatCode="###\ ###\ ###.0"/>
  </numFmts>
  <fonts count="39" x14ac:knownFonts="1">
    <font>
      <sz val="10"/>
      <name val="Arial"/>
    </font>
    <font>
      <sz val="10"/>
      <name val="Courier"/>
      <family val="3"/>
    </font>
    <font>
      <sz val="11"/>
      <color indexed="8"/>
      <name val="Calibri"/>
      <family val="2"/>
    </font>
    <font>
      <sz val="8"/>
      <name val="Calibri"/>
      <family val="2"/>
    </font>
    <font>
      <sz val="9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b/>
      <i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indexed="10"/>
      <name val="Arial"/>
      <family val="2"/>
    </font>
    <font>
      <vertAlign val="superscript"/>
      <sz val="9"/>
      <color indexed="8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sz val="9"/>
      <color indexed="10"/>
      <name val="Arial"/>
      <family val="2"/>
    </font>
    <font>
      <i/>
      <sz val="9"/>
      <color indexed="8"/>
      <name val="Arial"/>
      <family val="2"/>
    </font>
    <font>
      <vertAlign val="superscript"/>
      <sz val="9"/>
      <name val="Arial"/>
      <family val="2"/>
    </font>
    <font>
      <sz val="8"/>
      <name val="Arial"/>
      <family val="2"/>
    </font>
    <font>
      <b/>
      <i/>
      <sz val="10"/>
      <color rgb="FF000099"/>
      <name val="Arial"/>
      <family val="2"/>
    </font>
    <font>
      <b/>
      <sz val="9"/>
      <color rgb="FF000099"/>
      <name val="Arial"/>
      <family val="2"/>
    </font>
    <font>
      <b/>
      <i/>
      <sz val="9"/>
      <color rgb="FF000099"/>
      <name val="Arial"/>
      <family val="2"/>
    </font>
    <font>
      <sz val="9"/>
      <color rgb="FF000099"/>
      <name val="Arial"/>
      <family val="2"/>
    </font>
    <font>
      <sz val="9"/>
      <color theme="3" tint="-0.499984740745262"/>
      <name val="Arial"/>
      <family val="2"/>
    </font>
    <font>
      <b/>
      <sz val="9"/>
      <color theme="3" tint="-0.499984740745262"/>
      <name val="Arial"/>
      <family val="2"/>
    </font>
    <font>
      <sz val="10"/>
      <color rgb="FF000099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b/>
      <vertAlign val="superscript"/>
      <sz val="10"/>
      <name val="Arial"/>
      <family val="2"/>
    </font>
    <font>
      <b/>
      <i/>
      <sz val="9"/>
      <color theme="0"/>
      <name val="Arial"/>
      <family val="2"/>
    </font>
    <font>
      <b/>
      <vertAlign val="superscript"/>
      <sz val="9"/>
      <color theme="0"/>
      <name val="Arial"/>
      <family val="2"/>
    </font>
    <font>
      <b/>
      <vertAlign val="superscript"/>
      <sz val="9"/>
      <name val="Arial"/>
      <family val="2"/>
    </font>
    <font>
      <sz val="10"/>
      <color theme="0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b/>
      <i/>
      <sz val="9"/>
      <color rgb="FFFF0000"/>
      <name val="Arial"/>
      <family val="2"/>
    </font>
    <font>
      <sz val="10"/>
      <name val="Arial"/>
      <family val="2"/>
    </font>
    <font>
      <sz val="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95C4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rgb="FF6695C4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</cellStyleXfs>
  <cellXfs count="727">
    <xf numFmtId="0" fontId="0" fillId="0" borderId="0" xfId="0"/>
    <xf numFmtId="164" fontId="5" fillId="0" borderId="0" xfId="1" applyNumberFormat="1" applyFont="1" applyProtection="1"/>
    <xf numFmtId="164" fontId="5" fillId="0" borderId="0" xfId="1" applyNumberFormat="1" applyFont="1" applyBorder="1" applyProtection="1"/>
    <xf numFmtId="164" fontId="4" fillId="0" borderId="0" xfId="1" applyNumberFormat="1" applyFont="1" applyBorder="1" applyProtection="1"/>
    <xf numFmtId="164" fontId="4" fillId="0" borderId="0" xfId="1" applyNumberFormat="1" applyFont="1" applyProtection="1"/>
    <xf numFmtId="164" fontId="8" fillId="0" borderId="0" xfId="5" applyNumberFormat="1" applyFont="1" applyProtection="1"/>
    <xf numFmtId="164" fontId="8" fillId="0" borderId="0" xfId="5" applyNumberFormat="1" applyFont="1" applyBorder="1" applyProtection="1"/>
    <xf numFmtId="164" fontId="8" fillId="0" borderId="0" xfId="5" applyNumberFormat="1" applyFont="1" applyBorder="1" applyAlignment="1" applyProtection="1">
      <alignment horizontal="right"/>
    </xf>
    <xf numFmtId="164" fontId="7" fillId="0" borderId="0" xfId="5" applyNumberFormat="1" applyFont="1" applyBorder="1" applyProtection="1"/>
    <xf numFmtId="164" fontId="9" fillId="0" borderId="0" xfId="5" applyNumberFormat="1" applyFont="1" applyProtection="1"/>
    <xf numFmtId="164" fontId="4" fillId="0" borderId="0" xfId="1" applyNumberFormat="1" applyFont="1" applyAlignment="1" applyProtection="1">
      <alignment horizontal="right"/>
    </xf>
    <xf numFmtId="164" fontId="6" fillId="0" borderId="0" xfId="1" applyNumberFormat="1" applyFont="1" applyProtection="1"/>
    <xf numFmtId="164" fontId="4" fillId="0" borderId="0" xfId="1" applyNumberFormat="1" applyFont="1" applyFill="1" applyBorder="1" applyProtection="1"/>
    <xf numFmtId="164" fontId="4" fillId="0" borderId="0" xfId="1" applyNumberFormat="1" applyFont="1" applyFill="1" applyProtection="1"/>
    <xf numFmtId="164" fontId="5" fillId="0" borderId="0" xfId="7" applyNumberFormat="1" applyFont="1" applyProtection="1"/>
    <xf numFmtId="164" fontId="4" fillId="0" borderId="0" xfId="7" applyNumberFormat="1" applyFont="1" applyProtection="1"/>
    <xf numFmtId="164" fontId="4" fillId="0" borderId="0" xfId="7" applyNumberFormat="1" applyFont="1" applyBorder="1" applyProtection="1"/>
    <xf numFmtId="164" fontId="4" fillId="0" borderId="0" xfId="7" applyNumberFormat="1" applyFont="1" applyBorder="1" applyAlignment="1" applyProtection="1">
      <alignment horizontal="right"/>
    </xf>
    <xf numFmtId="164" fontId="4" fillId="0" borderId="0" xfId="7" applyNumberFormat="1" applyFont="1" applyAlignment="1" applyProtection="1">
      <alignment horizontal="right"/>
    </xf>
    <xf numFmtId="164" fontId="10" fillId="0" borderId="0" xfId="5" applyNumberFormat="1" applyFont="1" applyProtection="1"/>
    <xf numFmtId="2" fontId="11" fillId="0" borderId="0" xfId="20" applyNumberFormat="1" applyFont="1" applyAlignment="1" applyProtection="1">
      <alignment horizontal="left"/>
    </xf>
    <xf numFmtId="2" fontId="12" fillId="0" borderId="0" xfId="20" applyNumberFormat="1" applyFont="1" applyAlignment="1" applyProtection="1">
      <alignment horizontal="center"/>
    </xf>
    <xf numFmtId="2" fontId="12" fillId="0" borderId="0" xfId="20" applyNumberFormat="1" applyFont="1" applyAlignment="1" applyProtection="1">
      <alignment horizontal="right"/>
    </xf>
    <xf numFmtId="0" fontId="8" fillId="0" borderId="0" xfId="19" applyFont="1"/>
    <xf numFmtId="2" fontId="8" fillId="0" borderId="0" xfId="20" applyNumberFormat="1" applyFont="1" applyBorder="1" applyProtection="1"/>
    <xf numFmtId="2" fontId="8" fillId="0" borderId="0" xfId="20" applyNumberFormat="1" applyFont="1" applyBorder="1" applyAlignment="1" applyProtection="1">
      <alignment horizontal="center"/>
    </xf>
    <xf numFmtId="2" fontId="8" fillId="0" borderId="0" xfId="20" applyNumberFormat="1" applyFont="1" applyAlignment="1" applyProtection="1">
      <alignment horizontal="left" indent="1"/>
    </xf>
    <xf numFmtId="169" fontId="8" fillId="0" borderId="0" xfId="20" applyNumberFormat="1" applyFont="1" applyAlignment="1" applyProtection="1">
      <alignment horizontal="center"/>
    </xf>
    <xf numFmtId="169" fontId="8" fillId="0" borderId="0" xfId="20" applyNumberFormat="1" applyFont="1" applyAlignment="1" applyProtection="1">
      <alignment horizontal="left" indent="1"/>
    </xf>
    <xf numFmtId="169" fontId="8" fillId="0" borderId="0" xfId="20" applyNumberFormat="1" applyFont="1" applyBorder="1" applyAlignment="1" applyProtection="1">
      <alignment horizontal="right"/>
    </xf>
    <xf numFmtId="169" fontId="4" fillId="0" borderId="0" xfId="20" applyNumberFormat="1" applyFont="1" applyAlignment="1" applyProtection="1">
      <alignment horizontal="center"/>
    </xf>
    <xf numFmtId="169" fontId="8" fillId="0" borderId="0" xfId="20" applyNumberFormat="1" applyFont="1" applyBorder="1" applyAlignment="1" applyProtection="1">
      <alignment horizontal="left" indent="1"/>
    </xf>
    <xf numFmtId="169" fontId="8" fillId="0" borderId="0" xfId="20" applyNumberFormat="1" applyFont="1" applyBorder="1" applyAlignment="1" applyProtection="1">
      <alignment horizontal="center"/>
    </xf>
    <xf numFmtId="169" fontId="8" fillId="0" borderId="0" xfId="20" applyNumberFormat="1" applyFont="1" applyBorder="1" applyAlignment="1" applyProtection="1">
      <alignment horizontal="right"/>
      <protection locked="0"/>
    </xf>
    <xf numFmtId="169" fontId="13" fillId="0" borderId="0" xfId="20" applyNumberFormat="1" applyFont="1" applyBorder="1" applyAlignment="1" applyProtection="1">
      <alignment horizontal="left"/>
    </xf>
    <xf numFmtId="169" fontId="10" fillId="0" borderId="0" xfId="20" applyNumberFormat="1" applyFont="1" applyBorder="1" applyAlignment="1" applyProtection="1">
      <alignment horizontal="center"/>
    </xf>
    <xf numFmtId="169" fontId="10" fillId="0" borderId="0" xfId="20" applyNumberFormat="1" applyFont="1" applyBorder="1" applyAlignment="1" applyProtection="1">
      <alignment horizontal="right"/>
      <protection locked="0"/>
    </xf>
    <xf numFmtId="169" fontId="8" fillId="0" borderId="0" xfId="20" applyNumberFormat="1" applyFont="1" applyAlignment="1" applyProtection="1">
      <alignment horizontal="left"/>
    </xf>
    <xf numFmtId="169" fontId="10" fillId="0" borderId="0" xfId="20" applyNumberFormat="1" applyFont="1" applyAlignment="1" applyProtection="1">
      <alignment horizontal="center"/>
    </xf>
    <xf numFmtId="169" fontId="14" fillId="0" borderId="0" xfId="20" applyNumberFormat="1" applyFont="1" applyBorder="1" applyAlignment="1" applyProtection="1">
      <alignment horizontal="right"/>
    </xf>
    <xf numFmtId="169" fontId="9" fillId="0" borderId="0" xfId="20" applyNumberFormat="1" applyFont="1" applyBorder="1" applyAlignment="1" applyProtection="1">
      <alignment horizontal="right"/>
    </xf>
    <xf numFmtId="169" fontId="8" fillId="0" borderId="0" xfId="20" applyNumberFormat="1" applyFont="1" applyBorder="1" applyAlignment="1" applyProtection="1">
      <alignment horizontal="left"/>
    </xf>
    <xf numFmtId="169" fontId="8" fillId="0" borderId="0" xfId="20" applyNumberFormat="1" applyFont="1" applyBorder="1" applyAlignment="1" applyProtection="1"/>
    <xf numFmtId="164" fontId="9" fillId="0" borderId="0" xfId="3" applyNumberFormat="1" applyFont="1" applyAlignment="1" applyProtection="1">
      <alignment horizontal="left"/>
    </xf>
    <xf numFmtId="164" fontId="7" fillId="0" borderId="0" xfId="3" applyNumberFormat="1" applyFont="1" applyBorder="1" applyAlignment="1" applyProtection="1">
      <alignment horizontal="left"/>
    </xf>
    <xf numFmtId="164" fontId="7" fillId="0" borderId="0" xfId="3" applyNumberFormat="1" applyFont="1" applyBorder="1" applyAlignment="1" applyProtection="1">
      <alignment horizontal="right"/>
    </xf>
    <xf numFmtId="164" fontId="4" fillId="0" borderId="0" xfId="3" applyNumberFormat="1" applyFont="1" applyBorder="1" applyAlignment="1" applyProtection="1">
      <alignment horizontal="right"/>
    </xf>
    <xf numFmtId="164" fontId="8" fillId="0" borderId="0" xfId="3" applyNumberFormat="1" applyFont="1" applyBorder="1" applyAlignment="1" applyProtection="1">
      <alignment horizontal="left"/>
    </xf>
    <xf numFmtId="169" fontId="4" fillId="0" borderId="0" xfId="3" applyNumberFormat="1" applyFont="1" applyFill="1" applyBorder="1" applyAlignment="1" applyProtection="1">
      <alignment horizontal="right"/>
      <protection locked="0"/>
    </xf>
    <xf numFmtId="164" fontId="9" fillId="0" borderId="0" xfId="3" applyNumberFormat="1" applyFont="1" applyBorder="1" applyAlignment="1" applyProtection="1">
      <alignment horizontal="left"/>
    </xf>
    <xf numFmtId="169" fontId="6" fillId="0" borderId="0" xfId="3" applyNumberFormat="1" applyFont="1" applyFill="1" applyBorder="1" applyAlignment="1" applyProtection="1">
      <alignment horizontal="right"/>
      <protection locked="0"/>
    </xf>
    <xf numFmtId="164" fontId="4" fillId="0" borderId="0" xfId="3" applyNumberFormat="1" applyFont="1" applyBorder="1" applyProtection="1"/>
    <xf numFmtId="164" fontId="9" fillId="0" borderId="0" xfId="3" applyNumberFormat="1" applyFont="1" applyBorder="1" applyProtection="1"/>
    <xf numFmtId="164" fontId="5" fillId="0" borderId="0" xfId="3" applyNumberFormat="1" applyFont="1" applyBorder="1" applyProtection="1"/>
    <xf numFmtId="164" fontId="17" fillId="0" borderId="0" xfId="3" applyNumberFormat="1" applyFont="1" applyBorder="1" applyAlignment="1" applyProtection="1">
      <alignment horizontal="left"/>
    </xf>
    <xf numFmtId="164" fontId="17" fillId="0" borderId="0" xfId="3" applyNumberFormat="1" applyFont="1" applyBorder="1" applyAlignment="1" applyProtection="1">
      <alignment horizontal="right"/>
    </xf>
    <xf numFmtId="164" fontId="4" fillId="0" borderId="0" xfId="3" applyNumberFormat="1" applyFont="1" applyProtection="1"/>
    <xf numFmtId="164" fontId="13" fillId="0" borderId="0" xfId="3" applyNumberFormat="1" applyFont="1" applyBorder="1" applyProtection="1"/>
    <xf numFmtId="0" fontId="9" fillId="0" borderId="0" xfId="19" applyFont="1"/>
    <xf numFmtId="164" fontId="11" fillId="0" borderId="0" xfId="9" applyNumberFormat="1" applyFont="1" applyAlignment="1" applyProtection="1">
      <alignment horizontal="left"/>
    </xf>
    <xf numFmtId="164" fontId="7" fillId="0" borderId="0" xfId="9" applyNumberFormat="1" applyFont="1" applyProtection="1"/>
    <xf numFmtId="164" fontId="8" fillId="0" borderId="0" xfId="9" applyNumberFormat="1" applyFont="1" applyBorder="1" applyAlignment="1" applyProtection="1"/>
    <xf numFmtId="164" fontId="8" fillId="0" borderId="0" xfId="9" applyNumberFormat="1" applyFont="1" applyBorder="1" applyAlignment="1" applyProtection="1">
      <alignment horizontal="right"/>
    </xf>
    <xf numFmtId="164" fontId="8" fillId="0" borderId="0" xfId="9" applyNumberFormat="1" applyFont="1" applyBorder="1" applyProtection="1"/>
    <xf numFmtId="164" fontId="8" fillId="0" borderId="0" xfId="9" applyNumberFormat="1" applyFont="1" applyProtection="1"/>
    <xf numFmtId="164" fontId="8" fillId="0" borderId="0" xfId="9" applyNumberFormat="1" applyFont="1" applyBorder="1" applyAlignment="1" applyProtection="1">
      <alignment horizontal="left"/>
    </xf>
    <xf numFmtId="164" fontId="11" fillId="0" borderId="0" xfId="11" applyNumberFormat="1" applyFont="1" applyAlignment="1" applyProtection="1">
      <alignment horizontal="left"/>
    </xf>
    <xf numFmtId="164" fontId="9" fillId="0" borderId="0" xfId="11" applyNumberFormat="1" applyFont="1" applyProtection="1"/>
    <xf numFmtId="164" fontId="5" fillId="0" borderId="0" xfId="11" applyNumberFormat="1" applyFont="1" applyProtection="1"/>
    <xf numFmtId="164" fontId="5" fillId="0" borderId="0" xfId="10" applyNumberFormat="1" applyFont="1" applyProtection="1"/>
    <xf numFmtId="164" fontId="4" fillId="0" borderId="0" xfId="10" applyNumberFormat="1" applyFont="1" applyProtection="1"/>
    <xf numFmtId="164" fontId="4" fillId="0" borderId="0" xfId="11" applyNumberFormat="1" applyFont="1" applyProtection="1"/>
    <xf numFmtId="164" fontId="8" fillId="0" borderId="0" xfId="11" applyNumberFormat="1" applyFont="1" applyProtection="1"/>
    <xf numFmtId="164" fontId="8" fillId="0" borderId="0" xfId="11" applyNumberFormat="1" applyFont="1" applyAlignment="1" applyProtection="1">
      <alignment horizontal="left"/>
    </xf>
    <xf numFmtId="169" fontId="8" fillId="0" borderId="0" xfId="11" applyNumberFormat="1" applyFont="1" applyProtection="1"/>
    <xf numFmtId="164" fontId="8" fillId="0" borderId="0" xfId="11" applyNumberFormat="1" applyFont="1" applyBorder="1" applyAlignment="1" applyProtection="1">
      <alignment horizontal="left"/>
    </xf>
    <xf numFmtId="164" fontId="8" fillId="0" borderId="0" xfId="11" applyNumberFormat="1" applyFont="1" applyBorder="1" applyProtection="1"/>
    <xf numFmtId="164" fontId="7" fillId="0" borderId="0" xfId="11" applyNumberFormat="1" applyFont="1" applyAlignment="1" applyProtection="1">
      <alignment horizontal="left"/>
    </xf>
    <xf numFmtId="164" fontId="8" fillId="0" borderId="0" xfId="9" applyNumberFormat="1" applyFont="1" applyAlignment="1" applyProtection="1">
      <alignment horizontal="left"/>
    </xf>
    <xf numFmtId="0" fontId="8" fillId="0" borderId="0" xfId="19" applyFont="1" applyAlignment="1">
      <alignment horizontal="center"/>
    </xf>
    <xf numFmtId="164" fontId="6" fillId="2" borderId="0" xfId="13" applyNumberFormat="1" applyFont="1" applyFill="1" applyAlignment="1" applyProtection="1">
      <alignment horizontal="center"/>
    </xf>
    <xf numFmtId="164" fontId="6" fillId="2" borderId="0" xfId="13" applyNumberFormat="1" applyFont="1" applyFill="1" applyProtection="1"/>
    <xf numFmtId="164" fontId="5" fillId="2" borderId="0" xfId="13" applyNumberFormat="1" applyFont="1" applyFill="1" applyProtection="1"/>
    <xf numFmtId="164" fontId="6" fillId="2" borderId="0" xfId="13" applyNumberFormat="1" applyFont="1" applyFill="1" applyAlignment="1" applyProtection="1">
      <alignment horizontal="left"/>
    </xf>
    <xf numFmtId="164" fontId="4" fillId="2" borderId="0" xfId="13" applyNumberFormat="1" applyFont="1" applyFill="1" applyBorder="1" applyProtection="1"/>
    <xf numFmtId="164" fontId="4" fillId="2" borderId="0" xfId="13" applyNumberFormat="1" applyFont="1" applyFill="1" applyBorder="1" applyAlignment="1" applyProtection="1">
      <alignment horizontal="center"/>
    </xf>
    <xf numFmtId="164" fontId="6" fillId="2" borderId="0" xfId="13" applyNumberFormat="1" applyFont="1" applyFill="1" applyBorder="1" applyProtection="1"/>
    <xf numFmtId="169" fontId="8" fillId="0" borderId="0" xfId="19" applyNumberFormat="1" applyFont="1"/>
    <xf numFmtId="164" fontId="8" fillId="0" borderId="0" xfId="16" applyNumberFormat="1" applyFont="1" applyBorder="1" applyAlignment="1" applyProtection="1">
      <alignment horizontal="left"/>
    </xf>
    <xf numFmtId="169" fontId="8" fillId="0" borderId="0" xfId="19" applyNumberFormat="1" applyFont="1" applyAlignment="1">
      <alignment horizontal="right"/>
    </xf>
    <xf numFmtId="164" fontId="4" fillId="2" borderId="0" xfId="9" applyNumberFormat="1" applyFont="1" applyFill="1" applyAlignment="1" applyProtection="1">
      <alignment horizontal="left"/>
    </xf>
    <xf numFmtId="164" fontId="8" fillId="0" borderId="0" xfId="18" applyNumberFormat="1" applyFont="1" applyBorder="1" applyAlignment="1" applyProtection="1">
      <alignment horizontal="center"/>
    </xf>
    <xf numFmtId="169" fontId="4" fillId="2" borderId="0" xfId="13" applyNumberFormat="1" applyFont="1" applyFill="1" applyProtection="1"/>
    <xf numFmtId="164" fontId="8" fillId="0" borderId="0" xfId="16" quotePrefix="1" applyNumberFormat="1" applyFont="1" applyBorder="1" applyAlignment="1" applyProtection="1">
      <alignment horizontal="left"/>
    </xf>
    <xf numFmtId="164" fontId="8" fillId="0" borderId="0" xfId="18" applyNumberFormat="1" applyFont="1" applyBorder="1" applyAlignment="1" applyProtection="1">
      <alignment horizontal="left"/>
    </xf>
    <xf numFmtId="164" fontId="4" fillId="2" borderId="0" xfId="13" applyNumberFormat="1" applyFont="1" applyFill="1" applyAlignment="1" applyProtection="1">
      <alignment horizontal="center"/>
    </xf>
    <xf numFmtId="164" fontId="4" fillId="2" borderId="0" xfId="13" applyNumberFormat="1" applyFont="1" applyFill="1" applyAlignment="1" applyProtection="1">
      <alignment horizontal="left"/>
    </xf>
    <xf numFmtId="164" fontId="18" fillId="2" borderId="0" xfId="9" applyNumberFormat="1" applyFont="1" applyFill="1" applyAlignment="1" applyProtection="1">
      <alignment horizontal="left"/>
    </xf>
    <xf numFmtId="164" fontId="19" fillId="2" borderId="0" xfId="9" applyNumberFormat="1" applyFont="1" applyFill="1" applyAlignment="1" applyProtection="1">
      <alignment horizontal="center"/>
    </xf>
    <xf numFmtId="0" fontId="10" fillId="0" borderId="0" xfId="19" applyFont="1"/>
    <xf numFmtId="169" fontId="6" fillId="2" borderId="0" xfId="13" applyNumberFormat="1" applyFont="1" applyFill="1" applyProtection="1"/>
    <xf numFmtId="164" fontId="5" fillId="2" borderId="0" xfId="13" applyNumberFormat="1" applyFont="1" applyFill="1" applyBorder="1" applyProtection="1"/>
    <xf numFmtId="164" fontId="6" fillId="2" borderId="0" xfId="13" applyNumberFormat="1" applyFont="1" applyFill="1" applyBorder="1" applyAlignment="1" applyProtection="1"/>
    <xf numFmtId="164" fontId="4" fillId="2" borderId="0" xfId="13" applyNumberFormat="1" applyFont="1" applyFill="1" applyProtection="1"/>
    <xf numFmtId="169" fontId="6" fillId="2" borderId="0" xfId="13" applyNumberFormat="1" applyFont="1" applyFill="1" applyAlignment="1" applyProtection="1"/>
    <xf numFmtId="169" fontId="4" fillId="2" borderId="0" xfId="13" applyNumberFormat="1" applyFont="1" applyFill="1" applyAlignment="1" applyProtection="1">
      <alignment vertical="center"/>
    </xf>
    <xf numFmtId="169" fontId="6" fillId="2" borderId="0" xfId="13" applyNumberFormat="1" applyFont="1" applyFill="1" applyProtection="1">
      <protection locked="0"/>
    </xf>
    <xf numFmtId="164" fontId="6" fillId="2" borderId="0" xfId="13" applyNumberFormat="1" applyFont="1" applyFill="1" applyAlignment="1" applyProtection="1">
      <alignment vertical="top"/>
    </xf>
    <xf numFmtId="164" fontId="4" fillId="2" borderId="0" xfId="13" applyNumberFormat="1" applyFont="1" applyFill="1" applyAlignment="1" applyProtection="1">
      <alignment vertical="top"/>
    </xf>
    <xf numFmtId="164" fontId="6" fillId="2" borderId="0" xfId="13" applyNumberFormat="1" applyFont="1" applyFill="1" applyAlignment="1" applyProtection="1">
      <alignment vertical="center"/>
    </xf>
    <xf numFmtId="164" fontId="4" fillId="2" borderId="0" xfId="13" applyNumberFormat="1" applyFont="1" applyFill="1" applyAlignment="1" applyProtection="1">
      <alignment vertical="center"/>
    </xf>
    <xf numFmtId="164" fontId="16" fillId="2" borderId="0" xfId="13" applyNumberFormat="1" applyFont="1" applyFill="1" applyProtection="1"/>
    <xf numFmtId="164" fontId="4" fillId="2" borderId="0" xfId="15" applyNumberFormat="1" applyFont="1" applyFill="1" applyProtection="1"/>
    <xf numFmtId="164" fontId="6" fillId="2" borderId="0" xfId="15" applyNumberFormat="1" applyFont="1" applyFill="1" applyProtection="1"/>
    <xf numFmtId="164" fontId="9" fillId="0" borderId="0" xfId="18" applyNumberFormat="1" applyFont="1" applyAlignment="1" applyProtection="1">
      <alignment horizontal="center"/>
    </xf>
    <xf numFmtId="164" fontId="9" fillId="0" borderId="0" xfId="18" applyNumberFormat="1" applyFont="1" applyAlignment="1" applyProtection="1">
      <alignment horizontal="left"/>
    </xf>
    <xf numFmtId="164" fontId="9" fillId="0" borderId="0" xfId="18" applyNumberFormat="1" applyFont="1" applyAlignment="1" applyProtection="1">
      <alignment horizontal="right"/>
    </xf>
    <xf numFmtId="164" fontId="9" fillId="0" borderId="0" xfId="18" applyNumberFormat="1" applyFont="1" applyProtection="1"/>
    <xf numFmtId="169" fontId="9" fillId="0" borderId="0" xfId="18" applyNumberFormat="1" applyFont="1" applyProtection="1"/>
    <xf numFmtId="169" fontId="4" fillId="0" borderId="0" xfId="18" applyNumberFormat="1" applyFont="1" applyFill="1" applyBorder="1" applyAlignment="1" applyProtection="1">
      <alignment horizontal="right"/>
      <protection locked="0"/>
    </xf>
    <xf numFmtId="164" fontId="9" fillId="0" borderId="0" xfId="18" applyNumberFormat="1" applyFont="1" applyBorder="1" applyAlignment="1" applyProtection="1">
      <alignment horizontal="left"/>
    </xf>
    <xf numFmtId="164" fontId="8" fillId="0" borderId="0" xfId="18" applyNumberFormat="1" applyFont="1" applyBorder="1" applyProtection="1"/>
    <xf numFmtId="0" fontId="4" fillId="0" borderId="0" xfId="19" applyFont="1" applyBorder="1" applyProtection="1"/>
    <xf numFmtId="0" fontId="9" fillId="0" borderId="0" xfId="19" applyNumberFormat="1" applyFont="1" applyBorder="1" applyAlignment="1" applyProtection="1">
      <alignment horizontal="left"/>
    </xf>
    <xf numFmtId="0" fontId="7" fillId="0" borderId="0" xfId="19" applyNumberFormat="1" applyFont="1" applyBorder="1" applyAlignment="1" applyProtection="1">
      <alignment horizontal="left"/>
    </xf>
    <xf numFmtId="0" fontId="7" fillId="0" borderId="0" xfId="19" applyNumberFormat="1" applyFont="1" applyBorder="1" applyAlignment="1" applyProtection="1">
      <alignment horizontal="right"/>
    </xf>
    <xf numFmtId="164" fontId="10" fillId="0" borderId="0" xfId="9" applyNumberFormat="1" applyFont="1" applyBorder="1" applyProtection="1"/>
    <xf numFmtId="164" fontId="10" fillId="0" borderId="0" xfId="9" applyNumberFormat="1" applyFont="1" applyProtection="1"/>
    <xf numFmtId="164" fontId="9" fillId="0" borderId="0" xfId="1" applyNumberFormat="1" applyFont="1" applyProtection="1"/>
    <xf numFmtId="164" fontId="8" fillId="0" borderId="0" xfId="1" applyNumberFormat="1" applyFont="1" applyBorder="1" applyProtection="1"/>
    <xf numFmtId="164" fontId="8" fillId="0" borderId="0" xfId="1" applyNumberFormat="1" applyFont="1" applyBorder="1" applyAlignment="1" applyProtection="1">
      <alignment horizontal="right"/>
    </xf>
    <xf numFmtId="168" fontId="8" fillId="0" borderId="0" xfId="1" applyNumberFormat="1" applyFont="1" applyProtection="1"/>
    <xf numFmtId="164" fontId="8" fillId="0" borderId="0" xfId="1" applyNumberFormat="1" applyFont="1" applyBorder="1" applyAlignment="1" applyProtection="1">
      <alignment horizontal="left"/>
    </xf>
    <xf numFmtId="168" fontId="4" fillId="0" borderId="0" xfId="1" applyNumberFormat="1" applyFont="1" applyProtection="1"/>
    <xf numFmtId="164" fontId="9" fillId="0" borderId="0" xfId="1" applyNumberFormat="1" applyFont="1" applyBorder="1" applyAlignment="1" applyProtection="1">
      <alignment horizontal="left"/>
    </xf>
    <xf numFmtId="164" fontId="6" fillId="0" borderId="0" xfId="1" applyNumberFormat="1" applyFont="1" applyBorder="1" applyProtection="1"/>
    <xf numFmtId="164" fontId="9" fillId="0" borderId="0" xfId="1" applyNumberFormat="1" applyFont="1" applyBorder="1" applyProtection="1"/>
    <xf numFmtId="164" fontId="8" fillId="0" borderId="0" xfId="7" applyNumberFormat="1" applyFont="1" applyAlignment="1" applyProtection="1">
      <alignment horizontal="right"/>
    </xf>
    <xf numFmtId="164" fontId="13" fillId="0" borderId="0" xfId="4" applyNumberFormat="1" applyFont="1" applyBorder="1" applyProtection="1"/>
    <xf numFmtId="164" fontId="19" fillId="0" borderId="0" xfId="1" applyNumberFormat="1" applyFont="1" applyProtection="1"/>
    <xf numFmtId="164" fontId="18" fillId="0" borderId="0" xfId="1" applyNumberFormat="1" applyFont="1" applyProtection="1"/>
    <xf numFmtId="164" fontId="18" fillId="0" borderId="0" xfId="1" applyNumberFormat="1" applyFont="1" applyBorder="1" applyProtection="1"/>
    <xf numFmtId="164" fontId="19" fillId="0" borderId="0" xfId="1" applyNumberFormat="1" applyFont="1" applyBorder="1" applyProtection="1"/>
    <xf numFmtId="164" fontId="7" fillId="0" borderId="0" xfId="5" applyNumberFormat="1" applyFont="1" applyAlignment="1" applyProtection="1">
      <alignment horizontal="left"/>
    </xf>
    <xf numFmtId="164" fontId="8" fillId="0" borderId="0" xfId="5" applyNumberFormat="1" applyFont="1" applyAlignment="1" applyProtection="1">
      <alignment horizontal="right"/>
    </xf>
    <xf numFmtId="164" fontId="8" fillId="0" borderId="0" xfId="5" applyNumberFormat="1" applyFont="1" applyBorder="1" applyAlignment="1" applyProtection="1">
      <alignment horizontal="left"/>
    </xf>
    <xf numFmtId="165" fontId="8" fillId="0" borderId="0" xfId="5" applyNumberFormat="1" applyFont="1" applyBorder="1" applyProtection="1"/>
    <xf numFmtId="164" fontId="9" fillId="0" borderId="0" xfId="5" applyNumberFormat="1" applyFont="1" applyBorder="1" applyProtection="1"/>
    <xf numFmtId="164" fontId="9" fillId="0" borderId="0" xfId="5" applyNumberFormat="1" applyFont="1" applyBorder="1" applyAlignment="1" applyProtection="1">
      <alignment horizontal="left"/>
    </xf>
    <xf numFmtId="165" fontId="9" fillId="0" borderId="0" xfId="5" applyNumberFormat="1" applyFont="1" applyBorder="1" applyProtection="1"/>
    <xf numFmtId="164" fontId="13" fillId="0" borderId="0" xfId="5" applyNumberFormat="1" applyFont="1" applyBorder="1" applyProtection="1"/>
    <xf numFmtId="164" fontId="8" fillId="0" borderId="0" xfId="2" applyNumberFormat="1" applyFont="1" applyBorder="1" applyProtection="1"/>
    <xf numFmtId="164" fontId="11" fillId="0" borderId="0" xfId="5" applyNumberFormat="1" applyFont="1" applyBorder="1" applyAlignment="1" applyProtection="1">
      <alignment horizontal="left"/>
    </xf>
    <xf numFmtId="164" fontId="11" fillId="0" borderId="0" xfId="7" applyNumberFormat="1" applyFont="1" applyAlignment="1" applyProtection="1">
      <alignment horizontal="left"/>
    </xf>
    <xf numFmtId="164" fontId="9" fillId="0" borderId="0" xfId="7" applyNumberFormat="1" applyFont="1" applyProtection="1"/>
    <xf numFmtId="164" fontId="9" fillId="0" borderId="0" xfId="7" applyNumberFormat="1" applyFont="1" applyAlignment="1" applyProtection="1">
      <alignment horizontal="left"/>
    </xf>
    <xf numFmtId="164" fontId="8" fillId="0" borderId="1" xfId="7" applyNumberFormat="1" applyFont="1" applyBorder="1" applyProtection="1"/>
    <xf numFmtId="164" fontId="8" fillId="0" borderId="0" xfId="7" applyNumberFormat="1" applyFont="1" applyBorder="1" applyProtection="1"/>
    <xf numFmtId="164" fontId="8" fillId="0" borderId="0" xfId="7" applyNumberFormat="1" applyFont="1" applyBorder="1" applyAlignment="1" applyProtection="1">
      <alignment horizontal="right"/>
    </xf>
    <xf numFmtId="164" fontId="8" fillId="0" borderId="2" xfId="7" applyNumberFormat="1" applyFont="1" applyBorder="1" applyAlignment="1" applyProtection="1">
      <alignment horizontal="right"/>
    </xf>
    <xf numFmtId="164" fontId="8" fillId="0" borderId="0" xfId="7" applyNumberFormat="1" applyFont="1" applyBorder="1" applyAlignment="1" applyProtection="1">
      <alignment horizontal="left"/>
    </xf>
    <xf numFmtId="164" fontId="9" fillId="0" borderId="0" xfId="7" applyNumberFormat="1" applyFont="1" applyBorder="1" applyAlignment="1" applyProtection="1">
      <alignment horizontal="left"/>
    </xf>
    <xf numFmtId="164" fontId="4" fillId="0" borderId="0" xfId="6" applyNumberFormat="1" applyFont="1" applyBorder="1" applyProtection="1"/>
    <xf numFmtId="0" fontId="4" fillId="0" borderId="0" xfId="19" applyNumberFormat="1" applyFont="1" applyBorder="1" applyAlignment="1" applyProtection="1">
      <alignment horizontal="left"/>
    </xf>
    <xf numFmtId="167" fontId="4" fillId="0" borderId="0" xfId="19" applyNumberFormat="1" applyFont="1" applyBorder="1" applyAlignment="1" applyProtection="1">
      <alignment horizontal="right"/>
      <protection locked="0"/>
    </xf>
    <xf numFmtId="0" fontId="6" fillId="0" borderId="0" xfId="19" applyNumberFormat="1" applyFont="1" applyBorder="1" applyAlignment="1" applyProtection="1">
      <alignment horizontal="left"/>
    </xf>
    <xf numFmtId="168" fontId="4" fillId="0" borderId="0" xfId="1" applyNumberFormat="1" applyFont="1" applyAlignment="1" applyProtection="1">
      <alignment horizontal="right"/>
      <protection locked="0"/>
    </xf>
    <xf numFmtId="168" fontId="4" fillId="0" borderId="0" xfId="5" applyNumberFormat="1" applyFont="1" applyBorder="1" applyAlignment="1" applyProtection="1">
      <alignment horizontal="right"/>
      <protection locked="0"/>
    </xf>
    <xf numFmtId="168" fontId="4" fillId="0" borderId="0" xfId="5" applyNumberFormat="1" applyFont="1" applyBorder="1" applyProtection="1">
      <protection locked="0"/>
    </xf>
    <xf numFmtId="168" fontId="6" fillId="0" borderId="0" xfId="5" applyNumberFormat="1" applyFont="1" applyBorder="1" applyAlignment="1" applyProtection="1">
      <alignment horizontal="right"/>
      <protection locked="0"/>
    </xf>
    <xf numFmtId="168" fontId="6" fillId="0" borderId="0" xfId="5" applyNumberFormat="1" applyFont="1" applyBorder="1" applyProtection="1">
      <protection locked="0"/>
    </xf>
    <xf numFmtId="164" fontId="6" fillId="0" borderId="0" xfId="7" applyNumberFormat="1" applyFont="1" applyProtection="1"/>
    <xf numFmtId="164" fontId="4" fillId="2" borderId="0" xfId="13" applyNumberFormat="1" applyFont="1" applyFill="1" applyAlignment="1" applyProtection="1"/>
    <xf numFmtId="164" fontId="6" fillId="2" borderId="0" xfId="13" applyNumberFormat="1" applyFont="1" applyFill="1" applyAlignment="1" applyProtection="1"/>
    <xf numFmtId="164" fontId="6" fillId="0" borderId="0" xfId="11" applyNumberFormat="1" applyFont="1" applyProtection="1"/>
    <xf numFmtId="169" fontId="4" fillId="2" borderId="0" xfId="13" applyNumberFormat="1" applyFont="1" applyFill="1" applyAlignment="1" applyProtection="1">
      <alignment vertical="top"/>
    </xf>
    <xf numFmtId="164" fontId="13" fillId="0" borderId="0" xfId="5" applyNumberFormat="1" applyFont="1" applyFill="1" applyProtection="1"/>
    <xf numFmtId="164" fontId="8" fillId="0" borderId="0" xfId="5" applyNumberFormat="1" applyFont="1" applyFill="1" applyProtection="1"/>
    <xf numFmtId="167" fontId="8" fillId="0" borderId="0" xfId="19" applyNumberFormat="1" applyFont="1"/>
    <xf numFmtId="164" fontId="8" fillId="0" borderId="0" xfId="3" applyNumberFormat="1" applyFont="1" applyFill="1" applyBorder="1" applyProtection="1"/>
    <xf numFmtId="164" fontId="7" fillId="0" borderId="0" xfId="11" applyNumberFormat="1" applyFont="1" applyBorder="1" applyAlignment="1" applyProtection="1">
      <alignment horizontal="left"/>
    </xf>
    <xf numFmtId="164" fontId="4" fillId="0" borderId="0" xfId="13" applyNumberFormat="1" applyFont="1" applyFill="1" applyBorder="1" applyProtection="1"/>
    <xf numFmtId="164" fontId="4" fillId="0" borderId="0" xfId="13" applyNumberFormat="1" applyFont="1" applyFill="1" applyBorder="1" applyAlignment="1" applyProtection="1">
      <alignment horizontal="center"/>
    </xf>
    <xf numFmtId="0" fontId="8" fillId="0" borderId="0" xfId="19" applyFont="1" applyBorder="1"/>
    <xf numFmtId="164" fontId="20" fillId="2" borderId="0" xfId="13" applyNumberFormat="1" applyFont="1" applyFill="1" applyAlignment="1" applyProtection="1">
      <alignment horizontal="left"/>
    </xf>
    <xf numFmtId="164" fontId="4" fillId="2" borderId="0" xfId="13" applyNumberFormat="1" applyFont="1" applyFill="1" applyBorder="1" applyAlignment="1" applyProtection="1">
      <alignment horizontal="left"/>
    </xf>
    <xf numFmtId="164" fontId="8" fillId="0" borderId="0" xfId="18" applyNumberFormat="1" applyFont="1" applyFill="1" applyBorder="1" applyAlignment="1" applyProtection="1">
      <alignment horizontal="center"/>
    </xf>
    <xf numFmtId="164" fontId="8" fillId="0" borderId="0" xfId="18" applyNumberFormat="1" applyFont="1" applyFill="1" applyBorder="1" applyAlignment="1" applyProtection="1">
      <alignment horizontal="left"/>
    </xf>
    <xf numFmtId="164" fontId="21" fillId="0" borderId="0" xfId="1" applyNumberFormat="1" applyFont="1" applyProtection="1"/>
    <xf numFmtId="164" fontId="20" fillId="0" borderId="0" xfId="1" applyNumberFormat="1" applyFont="1" applyAlignment="1" applyProtection="1">
      <alignment horizontal="left"/>
    </xf>
    <xf numFmtId="164" fontId="21" fillId="0" borderId="0" xfId="1" applyNumberFormat="1" applyFont="1" applyAlignment="1" applyProtection="1">
      <alignment horizontal="right"/>
    </xf>
    <xf numFmtId="164" fontId="22" fillId="0" borderId="0" xfId="1" applyNumberFormat="1" applyFont="1" applyProtection="1"/>
    <xf numFmtId="164" fontId="8" fillId="0" borderId="0" xfId="5" applyNumberFormat="1" applyFont="1" applyFill="1" applyBorder="1" applyProtection="1"/>
    <xf numFmtId="164" fontId="21" fillId="0" borderId="0" xfId="5" applyNumberFormat="1" applyFont="1" applyProtection="1"/>
    <xf numFmtId="164" fontId="23" fillId="0" borderId="0" xfId="5" applyNumberFormat="1" applyFont="1" applyProtection="1"/>
    <xf numFmtId="164" fontId="20" fillId="0" borderId="0" xfId="5" applyNumberFormat="1" applyFont="1" applyAlignment="1" applyProtection="1">
      <alignment horizontal="left"/>
    </xf>
    <xf numFmtId="164" fontId="21" fillId="0" borderId="0" xfId="7" applyNumberFormat="1" applyFont="1" applyProtection="1"/>
    <xf numFmtId="164" fontId="8" fillId="0" borderId="0" xfId="7" applyNumberFormat="1" applyFont="1" applyFill="1" applyBorder="1" applyProtection="1"/>
    <xf numFmtId="167" fontId="4" fillId="0" borderId="0" xfId="19" applyNumberFormat="1" applyFont="1" applyFill="1" applyBorder="1" applyAlignment="1" applyProtection="1">
      <alignment horizontal="right"/>
      <protection locked="0"/>
    </xf>
    <xf numFmtId="164" fontId="24" fillId="0" borderId="0" xfId="3" applyNumberFormat="1" applyFont="1" applyBorder="1" applyAlignment="1" applyProtection="1">
      <alignment horizontal="left"/>
    </xf>
    <xf numFmtId="169" fontId="24" fillId="0" borderId="0" xfId="3" applyNumberFormat="1" applyFont="1" applyBorder="1" applyAlignment="1" applyProtection="1"/>
    <xf numFmtId="0" fontId="24" fillId="0" borderId="0" xfId="19" applyFont="1"/>
    <xf numFmtId="167" fontId="6" fillId="0" borderId="0" xfId="19" applyNumberFormat="1" applyFont="1" applyBorder="1" applyAlignment="1" applyProtection="1">
      <alignment horizontal="right"/>
      <protection locked="0"/>
    </xf>
    <xf numFmtId="167" fontId="6" fillId="0" borderId="0" xfId="19" applyNumberFormat="1" applyFont="1" applyFill="1" applyBorder="1" applyAlignment="1" applyProtection="1">
      <alignment horizontal="right"/>
      <protection locked="0"/>
    </xf>
    <xf numFmtId="164" fontId="9" fillId="0" borderId="0" xfId="7" applyNumberFormat="1" applyFont="1" applyBorder="1" applyProtection="1"/>
    <xf numFmtId="169" fontId="6" fillId="0" borderId="0" xfId="19" applyNumberFormat="1" applyFont="1" applyBorder="1" applyAlignment="1" applyProtection="1">
      <alignment horizontal="right"/>
      <protection locked="0"/>
    </xf>
    <xf numFmtId="168" fontId="6" fillId="0" borderId="0" xfId="5" applyNumberFormat="1" applyFont="1" applyFill="1" applyBorder="1" applyProtection="1">
      <protection locked="0"/>
    </xf>
    <xf numFmtId="164" fontId="25" fillId="0" borderId="0" xfId="3" applyNumberFormat="1" applyFont="1" applyBorder="1" applyAlignment="1" applyProtection="1">
      <alignment horizontal="left"/>
    </xf>
    <xf numFmtId="164" fontId="9" fillId="0" borderId="0" xfId="11" applyNumberFormat="1" applyFont="1" applyBorder="1" applyAlignment="1" applyProtection="1">
      <alignment horizontal="left"/>
    </xf>
    <xf numFmtId="164" fontId="4" fillId="0" borderId="0" xfId="11" applyNumberFormat="1" applyFont="1" applyAlignment="1" applyProtection="1">
      <alignment horizontal="left"/>
    </xf>
    <xf numFmtId="168" fontId="4" fillId="0" borderId="0" xfId="1" applyNumberFormat="1" applyFont="1" applyFill="1" applyAlignment="1" applyProtection="1">
      <alignment horizontal="right"/>
      <protection locked="0"/>
    </xf>
    <xf numFmtId="168" fontId="4" fillId="0" borderId="0" xfId="5" applyNumberFormat="1" applyFont="1" applyFill="1" applyBorder="1" applyAlignment="1" applyProtection="1">
      <alignment horizontal="right"/>
      <protection locked="0"/>
    </xf>
    <xf numFmtId="164" fontId="4" fillId="2" borderId="0" xfId="11" applyNumberFormat="1" applyFont="1" applyFill="1" applyBorder="1" applyAlignment="1" applyProtection="1">
      <alignment horizontal="left"/>
    </xf>
    <xf numFmtId="164" fontId="4" fillId="2" borderId="0" xfId="11" applyNumberFormat="1" applyFont="1" applyFill="1" applyBorder="1" applyAlignment="1" applyProtection="1">
      <alignment horizontal="center"/>
    </xf>
    <xf numFmtId="168" fontId="9" fillId="0" borderId="0" xfId="18" applyNumberFormat="1" applyFont="1" applyBorder="1" applyAlignment="1" applyProtection="1">
      <alignment horizontal="center"/>
      <protection locked="0"/>
    </xf>
    <xf numFmtId="168" fontId="4" fillId="0" borderId="0" xfId="1" applyNumberFormat="1" applyFont="1" applyAlignment="1" applyProtection="1">
      <protection locked="0"/>
    </xf>
    <xf numFmtId="168" fontId="4" fillId="0" borderId="0" xfId="5" applyNumberFormat="1" applyFont="1" applyFill="1" applyBorder="1" applyProtection="1">
      <protection locked="0"/>
    </xf>
    <xf numFmtId="164" fontId="6" fillId="0" borderId="0" xfId="3" applyNumberFormat="1" applyFont="1" applyProtection="1"/>
    <xf numFmtId="168" fontId="6" fillId="0" borderId="0" xfId="1" applyNumberFormat="1" applyFont="1" applyProtection="1"/>
    <xf numFmtId="168" fontId="6" fillId="0" borderId="0" xfId="1" applyNumberFormat="1" applyFont="1" applyAlignment="1" applyProtection="1">
      <alignment horizontal="right"/>
      <protection locked="0"/>
    </xf>
    <xf numFmtId="168" fontId="6" fillId="0" borderId="0" xfId="1" applyNumberFormat="1" applyFont="1" applyFill="1" applyAlignment="1" applyProtection="1">
      <alignment horizontal="right"/>
      <protection locked="0"/>
    </xf>
    <xf numFmtId="168" fontId="9" fillId="0" borderId="0" xfId="1" applyNumberFormat="1" applyFont="1" applyProtection="1"/>
    <xf numFmtId="168" fontId="6" fillId="0" borderId="0" xfId="1" applyNumberFormat="1" applyFont="1" applyAlignment="1" applyProtection="1">
      <protection locked="0"/>
    </xf>
    <xf numFmtId="168" fontId="8" fillId="0" borderId="0" xfId="19" applyNumberFormat="1" applyFont="1"/>
    <xf numFmtId="171" fontId="4" fillId="0" borderId="0" xfId="11" applyNumberFormat="1" applyFont="1" applyProtection="1"/>
    <xf numFmtId="167" fontId="4" fillId="0" borderId="0" xfId="11" applyNumberFormat="1" applyFont="1" applyProtection="1"/>
    <xf numFmtId="171" fontId="8" fillId="0" borderId="0" xfId="19" applyNumberFormat="1" applyFont="1"/>
    <xf numFmtId="171" fontId="4" fillId="2" borderId="0" xfId="13" applyNumberFormat="1" applyFont="1" applyFill="1" applyProtection="1"/>
    <xf numFmtId="171" fontId="8" fillId="0" borderId="0" xfId="19" applyNumberFormat="1" applyFont="1" applyFill="1"/>
    <xf numFmtId="171" fontId="8" fillId="0" borderId="0" xfId="19" applyNumberFormat="1" applyFont="1" applyAlignment="1">
      <alignment horizontal="right"/>
    </xf>
    <xf numFmtId="167" fontId="0" fillId="0" borderId="0" xfId="0" applyNumberFormat="1"/>
    <xf numFmtId="171" fontId="9" fillId="0" borderId="0" xfId="7" applyNumberFormat="1" applyFont="1" applyProtection="1"/>
    <xf numFmtId="171" fontId="4" fillId="0" borderId="0" xfId="1" applyNumberFormat="1" applyFont="1" applyProtection="1"/>
    <xf numFmtId="171" fontId="6" fillId="2" borderId="0" xfId="13" applyNumberFormat="1" applyFont="1" applyFill="1" applyProtection="1"/>
    <xf numFmtId="171" fontId="4" fillId="0" borderId="0" xfId="19" applyNumberFormat="1" applyFont="1"/>
    <xf numFmtId="171" fontId="4" fillId="0" borderId="0" xfId="7" applyNumberFormat="1" applyFont="1" applyProtection="1"/>
    <xf numFmtId="171" fontId="8" fillId="0" borderId="0" xfId="5" applyNumberFormat="1" applyFont="1" applyBorder="1" applyProtection="1"/>
    <xf numFmtId="171" fontId="8" fillId="0" borderId="0" xfId="5" applyNumberFormat="1" applyFont="1" applyBorder="1" applyProtection="1">
      <protection locked="0"/>
    </xf>
    <xf numFmtId="171" fontId="8" fillId="0" borderId="0" xfId="5" applyNumberFormat="1" applyFont="1" applyBorder="1" applyAlignment="1" applyProtection="1">
      <alignment horizontal="right"/>
      <protection locked="0"/>
    </xf>
    <xf numFmtId="171" fontId="4" fillId="0" borderId="0" xfId="5" applyNumberFormat="1" applyFont="1" applyBorder="1" applyAlignment="1" applyProtection="1">
      <alignment horizontal="right"/>
      <protection locked="0"/>
    </xf>
    <xf numFmtId="171" fontId="4" fillId="0" borderId="0" xfId="5" applyNumberFormat="1" applyFont="1" applyBorder="1" applyProtection="1">
      <protection locked="0"/>
    </xf>
    <xf numFmtId="171" fontId="4" fillId="0" borderId="0" xfId="7" applyNumberFormat="1" applyFont="1" applyAlignment="1" applyProtection="1">
      <alignment horizontal="right"/>
    </xf>
    <xf numFmtId="171" fontId="9" fillId="0" borderId="0" xfId="5" applyNumberFormat="1" applyFont="1" applyBorder="1" applyProtection="1">
      <protection locked="0"/>
    </xf>
    <xf numFmtId="171" fontId="6" fillId="0" borderId="0" xfId="5" applyNumberFormat="1" applyFont="1" applyBorder="1" applyAlignment="1" applyProtection="1">
      <alignment horizontal="right"/>
      <protection locked="0"/>
    </xf>
    <xf numFmtId="171" fontId="6" fillId="0" borderId="0" xfId="5" applyNumberFormat="1" applyFont="1" applyBorder="1" applyProtection="1">
      <protection locked="0"/>
    </xf>
    <xf numFmtId="171" fontId="6" fillId="0" borderId="0" xfId="7" applyNumberFormat="1" applyFont="1" applyAlignment="1" applyProtection="1">
      <alignment horizontal="right"/>
    </xf>
    <xf numFmtId="171" fontId="8" fillId="0" borderId="0" xfId="5" applyNumberFormat="1" applyFont="1" applyBorder="1" applyAlignment="1" applyProtection="1">
      <alignment horizontal="left"/>
    </xf>
    <xf numFmtId="171" fontId="10" fillId="0" borderId="0" xfId="5" applyNumberFormat="1" applyFont="1" applyProtection="1"/>
    <xf numFmtId="171" fontId="21" fillId="0" borderId="0" xfId="7" applyNumberFormat="1" applyFont="1" applyProtection="1"/>
    <xf numFmtId="171" fontId="21" fillId="0" borderId="0" xfId="7" applyNumberFormat="1" applyFont="1" applyAlignment="1" applyProtection="1">
      <alignment horizontal="right"/>
    </xf>
    <xf numFmtId="171" fontId="9" fillId="0" borderId="0" xfId="7" applyNumberFormat="1" applyFont="1" applyAlignment="1" applyProtection="1">
      <alignment horizontal="right"/>
    </xf>
    <xf numFmtId="171" fontId="8" fillId="0" borderId="0" xfId="7" applyNumberFormat="1" applyFont="1" applyBorder="1" applyProtection="1"/>
    <xf numFmtId="171" fontId="8" fillId="0" borderId="0" xfId="7" applyNumberFormat="1" applyFont="1" applyBorder="1" applyAlignment="1" applyProtection="1">
      <alignment horizontal="right"/>
    </xf>
    <xf numFmtId="171" fontId="8" fillId="0" borderId="0" xfId="7" applyNumberFormat="1" applyFont="1" applyFill="1" applyBorder="1" applyAlignment="1" applyProtection="1">
      <alignment horizontal="right"/>
    </xf>
    <xf numFmtId="171" fontId="8" fillId="0" borderId="0" xfId="1" applyNumberFormat="1" applyFont="1" applyBorder="1" applyProtection="1"/>
    <xf numFmtId="171" fontId="8" fillId="0" borderId="0" xfId="1" applyNumberFormat="1" applyFont="1" applyBorder="1" applyAlignment="1" applyProtection="1">
      <alignment horizontal="right"/>
    </xf>
    <xf numFmtId="171" fontId="4" fillId="0" borderId="0" xfId="1" applyNumberFormat="1" applyFont="1" applyBorder="1" applyProtection="1"/>
    <xf numFmtId="171" fontId="4" fillId="0" borderId="0" xfId="1" applyNumberFormat="1" applyFont="1" applyBorder="1" applyAlignment="1" applyProtection="1">
      <alignment horizontal="right"/>
    </xf>
    <xf numFmtId="171" fontId="4" fillId="0" borderId="0" xfId="1" applyNumberFormat="1" applyFont="1" applyBorder="1" applyAlignment="1" applyProtection="1">
      <alignment horizontal="right"/>
      <protection locked="0"/>
    </xf>
    <xf numFmtId="171" fontId="6" fillId="0" borderId="0" xfId="1" applyNumberFormat="1" applyFont="1" applyBorder="1" applyProtection="1"/>
    <xf numFmtId="171" fontId="6" fillId="0" borderId="0" xfId="1" applyNumberFormat="1" applyFont="1" applyBorder="1" applyAlignment="1" applyProtection="1">
      <alignment horizontal="right"/>
    </xf>
    <xf numFmtId="171" fontId="6" fillId="0" borderId="0" xfId="1" applyNumberFormat="1" applyFont="1" applyBorder="1" applyAlignment="1" applyProtection="1">
      <alignment horizontal="right"/>
      <protection locked="0"/>
    </xf>
    <xf numFmtId="171" fontId="19" fillId="0" borderId="0" xfId="1" applyNumberFormat="1" applyFont="1" applyProtection="1"/>
    <xf numFmtId="171" fontId="19" fillId="0" borderId="0" xfId="1" applyNumberFormat="1" applyFont="1" applyAlignment="1" applyProtection="1">
      <alignment horizontal="right"/>
    </xf>
    <xf numFmtId="171" fontId="19" fillId="0" borderId="0" xfId="1" applyNumberFormat="1" applyFont="1" applyBorder="1" applyProtection="1"/>
    <xf numFmtId="171" fontId="19" fillId="0" borderId="0" xfId="1" applyNumberFormat="1" applyFont="1" applyBorder="1" applyAlignment="1" applyProtection="1">
      <alignment horizontal="right"/>
    </xf>
    <xf numFmtId="171" fontId="4" fillId="0" borderId="0" xfId="1" applyNumberFormat="1" applyFont="1" applyAlignment="1" applyProtection="1">
      <alignment horizontal="right"/>
    </xf>
    <xf numFmtId="171" fontId="23" fillId="0" borderId="0" xfId="5" applyNumberFormat="1" applyFont="1" applyProtection="1"/>
    <xf numFmtId="171" fontId="26" fillId="0" borderId="0" xfId="5" applyNumberFormat="1" applyFont="1" applyProtection="1"/>
    <xf numFmtId="171" fontId="8" fillId="0" borderId="0" xfId="5" applyNumberFormat="1" applyFont="1" applyProtection="1"/>
    <xf numFmtId="171" fontId="8" fillId="0" borderId="0" xfId="18" applyNumberFormat="1" applyFont="1" applyFill="1" applyBorder="1" applyAlignment="1" applyProtection="1">
      <alignment horizontal="right"/>
    </xf>
    <xf numFmtId="171" fontId="8" fillId="0" borderId="0" xfId="18" applyNumberFormat="1" applyFont="1" applyFill="1" applyBorder="1" applyAlignment="1" applyProtection="1">
      <alignment horizontal="center"/>
    </xf>
    <xf numFmtId="171" fontId="8" fillId="0" borderId="0" xfId="18" applyNumberFormat="1" applyFont="1" applyFill="1" applyBorder="1" applyAlignment="1" applyProtection="1">
      <alignment horizontal="left"/>
    </xf>
    <xf numFmtId="171" fontId="4" fillId="0" borderId="0" xfId="18" applyNumberFormat="1" applyFont="1" applyFill="1" applyBorder="1" applyAlignment="1" applyProtection="1">
      <alignment horizontal="right"/>
      <protection locked="0"/>
    </xf>
    <xf numFmtId="171" fontId="4" fillId="0" borderId="0" xfId="18" applyNumberFormat="1" applyFont="1" applyFill="1" applyBorder="1" applyAlignment="1" applyProtection="1">
      <protection locked="0"/>
    </xf>
    <xf numFmtId="171" fontId="9" fillId="0" borderId="0" xfId="18" applyNumberFormat="1" applyFont="1" applyBorder="1" applyAlignment="1" applyProtection="1">
      <alignment horizontal="center"/>
      <protection locked="0"/>
    </xf>
    <xf numFmtId="171" fontId="9" fillId="0" borderId="0" xfId="18" applyNumberFormat="1" applyFont="1" applyBorder="1" applyAlignment="1" applyProtection="1">
      <alignment horizontal="right"/>
      <protection locked="0"/>
    </xf>
    <xf numFmtId="171" fontId="8" fillId="0" borderId="0" xfId="18" applyNumberFormat="1" applyFont="1" applyBorder="1" applyProtection="1"/>
    <xf numFmtId="171" fontId="8" fillId="0" borderId="0" xfId="18" applyNumberFormat="1" applyFont="1" applyBorder="1" applyAlignment="1" applyProtection="1">
      <alignment horizontal="right"/>
    </xf>
    <xf numFmtId="171" fontId="4" fillId="0" borderId="0" xfId="19" applyNumberFormat="1" applyFont="1" applyBorder="1" applyProtection="1"/>
    <xf numFmtId="171" fontId="8" fillId="0" borderId="0" xfId="9" applyNumberFormat="1" applyFont="1" applyProtection="1"/>
    <xf numFmtId="171" fontId="8" fillId="0" borderId="0" xfId="9" applyNumberFormat="1" applyFont="1" applyBorder="1" applyProtection="1"/>
    <xf numFmtId="171" fontId="8" fillId="0" borderId="0" xfId="9" applyNumberFormat="1" applyFont="1" applyFill="1" applyBorder="1" applyProtection="1"/>
    <xf numFmtId="171" fontId="7" fillId="0" borderId="0" xfId="19" applyNumberFormat="1" applyFont="1" applyBorder="1" applyAlignment="1" applyProtection="1">
      <alignment horizontal="center"/>
    </xf>
    <xf numFmtId="171" fontId="8" fillId="0" borderId="0" xfId="9" applyNumberFormat="1" applyFont="1" applyBorder="1" applyAlignment="1" applyProtection="1">
      <alignment horizontal="right"/>
    </xf>
    <xf numFmtId="171" fontId="7" fillId="0" borderId="0" xfId="19" applyNumberFormat="1" applyFont="1" applyBorder="1" applyAlignment="1" applyProtection="1">
      <alignment horizontal="right"/>
    </xf>
    <xf numFmtId="171" fontId="4" fillId="0" borderId="0" xfId="19" applyNumberFormat="1" applyFont="1" applyBorder="1" applyAlignment="1" applyProtection="1">
      <alignment horizontal="right"/>
      <protection locked="0"/>
    </xf>
    <xf numFmtId="171" fontId="4" fillId="0" borderId="0" xfId="19" applyNumberFormat="1" applyFont="1" applyFill="1" applyBorder="1" applyAlignment="1" applyProtection="1">
      <alignment horizontal="right"/>
      <protection locked="0"/>
    </xf>
    <xf numFmtId="171" fontId="4" fillId="3" borderId="0" xfId="13" applyNumberFormat="1" applyFont="1" applyFill="1" applyProtection="1"/>
    <xf numFmtId="171" fontId="4" fillId="2" borderId="0" xfId="13" applyNumberFormat="1" applyFont="1" applyFill="1" applyAlignment="1" applyProtection="1">
      <alignment horizontal="right"/>
    </xf>
    <xf numFmtId="171" fontId="4" fillId="2" borderId="0" xfId="15" applyNumberFormat="1" applyFont="1" applyFill="1" applyAlignment="1" applyProtection="1">
      <alignment horizontal="right"/>
    </xf>
    <xf numFmtId="171" fontId="4" fillId="2" borderId="0" xfId="13" applyNumberFormat="1" applyFont="1" applyFill="1" applyBorder="1" applyAlignment="1" applyProtection="1"/>
    <xf numFmtId="171" fontId="8" fillId="0" borderId="0" xfId="19" applyNumberFormat="1" applyFont="1" applyBorder="1"/>
    <xf numFmtId="171" fontId="5" fillId="2" borderId="0" xfId="13" applyNumberFormat="1" applyFont="1" applyFill="1" applyProtection="1"/>
    <xf numFmtId="171" fontId="4" fillId="2" borderId="0" xfId="13" applyNumberFormat="1" applyFont="1" applyFill="1" applyBorder="1" applyProtection="1"/>
    <xf numFmtId="171" fontId="6" fillId="2" borderId="0" xfId="13" applyNumberFormat="1" applyFont="1" applyFill="1" applyBorder="1" applyProtection="1"/>
    <xf numFmtId="171" fontId="4" fillId="0" borderId="0" xfId="13" applyNumberFormat="1" applyFont="1" applyFill="1" applyBorder="1" applyProtection="1"/>
    <xf numFmtId="171" fontId="4" fillId="0" borderId="0" xfId="16" applyNumberFormat="1" applyFont="1" applyBorder="1" applyAlignment="1" applyProtection="1"/>
    <xf numFmtId="171" fontId="4" fillId="2" borderId="0" xfId="15" applyNumberFormat="1" applyFont="1" applyFill="1" applyAlignment="1" applyProtection="1"/>
    <xf numFmtId="171" fontId="4" fillId="0" borderId="0" xfId="18" applyNumberFormat="1" applyFont="1" applyBorder="1" applyAlignment="1" applyProtection="1">
      <protection locked="0"/>
    </xf>
    <xf numFmtId="171" fontId="4" fillId="2" borderId="0" xfId="13" applyNumberFormat="1" applyFont="1" applyFill="1" applyAlignment="1" applyProtection="1"/>
    <xf numFmtId="171" fontId="19" fillId="2" borderId="0" xfId="13" applyNumberFormat="1" applyFont="1" applyFill="1" applyAlignment="1" applyProtection="1"/>
    <xf numFmtId="171" fontId="10" fillId="0" borderId="0" xfId="19" applyNumberFormat="1" applyFont="1"/>
    <xf numFmtId="171" fontId="8" fillId="0" borderId="0" xfId="11" applyNumberFormat="1" applyFont="1" applyAlignment="1" applyProtection="1">
      <alignment horizontal="right"/>
    </xf>
    <xf numFmtId="171" fontId="4" fillId="0" borderId="0" xfId="11" applyNumberFormat="1" applyFont="1" applyBorder="1" applyAlignment="1" applyProtection="1">
      <alignment horizontal="right"/>
      <protection locked="0"/>
    </xf>
    <xf numFmtId="171" fontId="4" fillId="0" borderId="0" xfId="11" applyNumberFormat="1" applyFont="1" applyAlignment="1" applyProtection="1">
      <alignment wrapText="1"/>
    </xf>
    <xf numFmtId="171" fontId="6" fillId="0" borderId="0" xfId="11" applyNumberFormat="1" applyFont="1" applyAlignment="1" applyProtection="1">
      <alignment wrapText="1"/>
    </xf>
    <xf numFmtId="171" fontId="8" fillId="0" borderId="0" xfId="11" applyNumberFormat="1" applyFont="1" applyBorder="1" applyProtection="1"/>
    <xf numFmtId="171" fontId="9" fillId="0" borderId="0" xfId="11" applyNumberFormat="1" applyFont="1" applyProtection="1"/>
    <xf numFmtId="171" fontId="9" fillId="0" borderId="0" xfId="11" applyNumberFormat="1" applyFont="1" applyBorder="1" applyProtection="1"/>
    <xf numFmtId="171" fontId="5" fillId="0" borderId="0" xfId="11" applyNumberFormat="1" applyFont="1" applyBorder="1" applyProtection="1"/>
    <xf numFmtId="171" fontId="8" fillId="3" borderId="0" xfId="19" applyNumberFormat="1" applyFont="1" applyFill="1"/>
    <xf numFmtId="171" fontId="24" fillId="0" borderId="0" xfId="3" applyNumberFormat="1" applyFont="1" applyFill="1" applyBorder="1" applyAlignment="1" applyProtection="1">
      <protection locked="0"/>
    </xf>
    <xf numFmtId="171" fontId="4" fillId="0" borderId="0" xfId="3" applyNumberFormat="1" applyFont="1" applyFill="1" applyBorder="1" applyAlignment="1" applyProtection="1">
      <protection locked="0"/>
    </xf>
    <xf numFmtId="171" fontId="6" fillId="0" borderId="0" xfId="3" applyNumberFormat="1" applyFont="1" applyFill="1" applyBorder="1" applyAlignment="1" applyProtection="1">
      <alignment horizontal="right"/>
      <protection locked="0"/>
    </xf>
    <xf numFmtId="171" fontId="6" fillId="0" borderId="0" xfId="3" quotePrefix="1" applyNumberFormat="1" applyFont="1" applyFill="1" applyBorder="1" applyAlignment="1" applyProtection="1">
      <alignment horizontal="right"/>
      <protection locked="0"/>
    </xf>
    <xf numFmtId="171" fontId="8" fillId="0" borderId="0" xfId="3" applyNumberFormat="1" applyFont="1" applyBorder="1" applyProtection="1"/>
    <xf numFmtId="171" fontId="4" fillId="0" borderId="0" xfId="3" applyNumberFormat="1" applyFont="1" applyBorder="1" applyProtection="1"/>
    <xf numFmtId="171" fontId="4" fillId="0" borderId="0" xfId="3" quotePrefix="1" applyNumberFormat="1" applyFont="1" applyFill="1" applyBorder="1" applyAlignment="1" applyProtection="1">
      <alignment horizontal="right"/>
      <protection locked="0"/>
    </xf>
    <xf numFmtId="171" fontId="4" fillId="0" borderId="0" xfId="3" applyNumberFormat="1" applyFont="1" applyFill="1" applyBorder="1" applyAlignment="1" applyProtection="1">
      <alignment horizontal="right"/>
      <protection locked="0"/>
    </xf>
    <xf numFmtId="171" fontId="8" fillId="0" borderId="0" xfId="3" applyNumberFormat="1" applyFont="1" applyBorder="1" applyAlignment="1" applyProtection="1">
      <alignment horizontal="right"/>
    </xf>
    <xf numFmtId="171" fontId="9" fillId="0" borderId="0" xfId="3" applyNumberFormat="1" applyFont="1" applyBorder="1" applyProtection="1"/>
    <xf numFmtId="171" fontId="7" fillId="0" borderId="0" xfId="3" applyNumberFormat="1" applyFont="1" applyBorder="1" applyAlignment="1" applyProtection="1">
      <alignment horizontal="right"/>
    </xf>
    <xf numFmtId="171" fontId="4" fillId="0" borderId="0" xfId="3" applyNumberFormat="1" applyFont="1" applyBorder="1" applyAlignment="1" applyProtection="1">
      <alignment horizontal="right"/>
    </xf>
    <xf numFmtId="170" fontId="4" fillId="0" borderId="0" xfId="3" applyNumberFormat="1" applyFont="1" applyFill="1" applyBorder="1" applyAlignment="1" applyProtection="1">
      <alignment horizontal="right"/>
      <protection locked="0"/>
    </xf>
    <xf numFmtId="170" fontId="6" fillId="0" borderId="0" xfId="3" applyNumberFormat="1" applyFont="1" applyFill="1" applyBorder="1" applyAlignment="1" applyProtection="1">
      <alignment horizontal="right"/>
      <protection locked="0"/>
    </xf>
    <xf numFmtId="171" fontId="4" fillId="2" borderId="0" xfId="13" applyNumberFormat="1" applyFont="1" applyFill="1" applyAlignment="1" applyProtection="1">
      <alignment vertical="top"/>
    </xf>
    <xf numFmtId="171" fontId="6" fillId="0" borderId="0" xfId="19" applyNumberFormat="1" applyFont="1" applyBorder="1" applyAlignment="1" applyProtection="1">
      <alignment horizontal="right"/>
      <protection locked="0"/>
    </xf>
    <xf numFmtId="171" fontId="8" fillId="0" borderId="0" xfId="5" applyNumberFormat="1" applyFont="1" applyBorder="1" applyAlignment="1" applyProtection="1">
      <alignment horizontal="right"/>
    </xf>
    <xf numFmtId="171" fontId="9" fillId="0" borderId="0" xfId="5" applyNumberFormat="1" applyFont="1" applyBorder="1" applyAlignment="1" applyProtection="1">
      <alignment horizontal="right"/>
      <protection locked="0"/>
    </xf>
    <xf numFmtId="171" fontId="9" fillId="0" borderId="0" xfId="5" applyNumberFormat="1" applyFont="1" applyBorder="1" applyAlignment="1" applyProtection="1">
      <alignment horizontal="right"/>
    </xf>
    <xf numFmtId="171" fontId="9" fillId="0" borderId="0" xfId="1" applyNumberFormat="1" applyFont="1" applyBorder="1" applyProtection="1"/>
    <xf numFmtId="169" fontId="24" fillId="0" borderId="0" xfId="3" applyNumberFormat="1" applyFont="1" applyFill="1" applyBorder="1" applyAlignment="1" applyProtection="1">
      <protection locked="0"/>
    </xf>
    <xf numFmtId="171" fontId="6" fillId="0" borderId="0" xfId="3" applyNumberFormat="1" applyFont="1" applyFill="1" applyBorder="1" applyAlignment="1" applyProtection="1">
      <protection locked="0"/>
    </xf>
    <xf numFmtId="171" fontId="25" fillId="0" borderId="0" xfId="3" applyNumberFormat="1" applyFont="1" applyFill="1" applyBorder="1" applyAlignment="1" applyProtection="1">
      <protection locked="0"/>
    </xf>
    <xf numFmtId="169" fontId="4" fillId="0" borderId="0" xfId="11" applyNumberFormat="1" applyFont="1" applyAlignment="1" applyProtection="1">
      <alignment wrapText="1"/>
    </xf>
    <xf numFmtId="0" fontId="15" fillId="0" borderId="0" xfId="21" applyFont="1" applyAlignment="1" applyProtection="1">
      <protection locked="0"/>
    </xf>
    <xf numFmtId="169" fontId="8" fillId="0" borderId="3" xfId="20" applyNumberFormat="1" applyFont="1" applyBorder="1" applyAlignment="1" applyProtection="1">
      <alignment horizontal="left" indent="1"/>
    </xf>
    <xf numFmtId="169" fontId="8" fillId="0" borderId="3" xfId="20" applyNumberFormat="1" applyFont="1" applyBorder="1" applyAlignment="1" applyProtection="1">
      <alignment horizontal="center"/>
    </xf>
    <xf numFmtId="169" fontId="8" fillId="0" borderId="3" xfId="20" applyNumberFormat="1" applyFont="1" applyBorder="1" applyAlignment="1" applyProtection="1">
      <alignment horizontal="right"/>
      <protection locked="0"/>
    </xf>
    <xf numFmtId="0" fontId="27" fillId="4" borderId="0" xfId="19" applyFont="1" applyFill="1" applyBorder="1"/>
    <xf numFmtId="164" fontId="27" fillId="4" borderId="0" xfId="3" applyNumberFormat="1" applyFont="1" applyFill="1" applyBorder="1" applyAlignment="1" applyProtection="1">
      <alignment horizontal="left"/>
    </xf>
    <xf numFmtId="164" fontId="27" fillId="4" borderId="0" xfId="3" applyNumberFormat="1" applyFont="1" applyFill="1" applyBorder="1" applyAlignment="1" applyProtection="1">
      <alignment horizontal="right"/>
    </xf>
    <xf numFmtId="164" fontId="7" fillId="0" borderId="0" xfId="3" applyNumberFormat="1" applyFont="1" applyFill="1" applyBorder="1" applyAlignment="1" applyProtection="1">
      <alignment horizontal="left"/>
    </xf>
    <xf numFmtId="164" fontId="9" fillId="0" borderId="0" xfId="3" applyNumberFormat="1" applyFont="1" applyFill="1" applyBorder="1" applyProtection="1"/>
    <xf numFmtId="164" fontId="27" fillId="4" borderId="0" xfId="3" applyNumberFormat="1" applyFont="1" applyFill="1" applyBorder="1" applyProtection="1"/>
    <xf numFmtId="169" fontId="28" fillId="4" borderId="0" xfId="3" applyNumberFormat="1" applyFont="1" applyFill="1" applyBorder="1" applyAlignment="1" applyProtection="1">
      <alignment horizontal="right"/>
      <protection locked="0"/>
    </xf>
    <xf numFmtId="171" fontId="27" fillId="4" borderId="0" xfId="3" applyNumberFormat="1" applyFont="1" applyFill="1" applyBorder="1" applyAlignment="1" applyProtection="1">
      <alignment horizontal="right"/>
    </xf>
    <xf numFmtId="171" fontId="8" fillId="0" borderId="0" xfId="3" applyNumberFormat="1" applyFont="1" applyFill="1" applyBorder="1" applyProtection="1"/>
    <xf numFmtId="164" fontId="5" fillId="0" borderId="0" xfId="3" applyNumberFormat="1" applyFont="1" applyFill="1" applyBorder="1" applyProtection="1"/>
    <xf numFmtId="164" fontId="9" fillId="0" borderId="3" xfId="3" applyNumberFormat="1" applyFont="1" applyBorder="1" applyAlignment="1" applyProtection="1">
      <alignment horizontal="left"/>
    </xf>
    <xf numFmtId="171" fontId="6" fillId="0" borderId="3" xfId="3" applyNumberFormat="1" applyFont="1" applyFill="1" applyBorder="1" applyAlignment="1" applyProtection="1">
      <alignment horizontal="right"/>
      <protection locked="0"/>
    </xf>
    <xf numFmtId="171" fontId="6" fillId="0" borderId="3" xfId="3" quotePrefix="1" applyNumberFormat="1" applyFont="1" applyFill="1" applyBorder="1" applyAlignment="1" applyProtection="1">
      <alignment horizontal="right"/>
      <protection locked="0"/>
    </xf>
    <xf numFmtId="164" fontId="4" fillId="0" borderId="3" xfId="3" applyNumberFormat="1" applyFont="1" applyBorder="1" applyProtection="1"/>
    <xf numFmtId="0" fontId="8" fillId="0" borderId="3" xfId="19" applyFont="1" applyBorder="1"/>
    <xf numFmtId="168" fontId="9" fillId="0" borderId="3" xfId="3" applyNumberFormat="1" applyFont="1" applyBorder="1" applyAlignment="1" applyProtection="1">
      <alignment horizontal="right"/>
      <protection locked="0"/>
    </xf>
    <xf numFmtId="49" fontId="9" fillId="0" borderId="3" xfId="3" applyNumberFormat="1" applyFont="1" applyBorder="1" applyAlignment="1" applyProtection="1">
      <alignment horizontal="right"/>
      <protection locked="0"/>
    </xf>
    <xf numFmtId="164" fontId="8" fillId="0" borderId="3" xfId="9" applyNumberFormat="1" applyFont="1" applyBorder="1" applyAlignment="1" applyProtection="1">
      <alignment horizontal="left"/>
    </xf>
    <xf numFmtId="171" fontId="8" fillId="0" borderId="3" xfId="9" applyNumberFormat="1" applyFont="1" applyBorder="1" applyProtection="1"/>
    <xf numFmtId="171" fontId="8" fillId="0" borderId="3" xfId="19" applyNumberFormat="1" applyFont="1" applyBorder="1"/>
    <xf numFmtId="164" fontId="30" fillId="4" borderId="0" xfId="10" applyNumberFormat="1" applyFont="1" applyFill="1" applyBorder="1" applyAlignment="1" applyProtection="1">
      <alignment horizontal="left"/>
    </xf>
    <xf numFmtId="164" fontId="30" fillId="4" borderId="0" xfId="10" applyNumberFormat="1" applyFont="1" applyFill="1" applyBorder="1" applyProtection="1"/>
    <xf numFmtId="164" fontId="27" fillId="4" borderId="0" xfId="11" applyNumberFormat="1" applyFont="1" applyFill="1" applyBorder="1" applyAlignment="1" applyProtection="1">
      <alignment horizontal="left"/>
    </xf>
    <xf numFmtId="164" fontId="27" fillId="4" borderId="0" xfId="11" applyNumberFormat="1" applyFont="1" applyFill="1" applyBorder="1" applyAlignment="1" applyProtection="1">
      <alignment horizontal="right"/>
    </xf>
    <xf numFmtId="164" fontId="9" fillId="0" borderId="3" xfId="11" applyNumberFormat="1" applyFont="1" applyBorder="1" applyAlignment="1" applyProtection="1">
      <alignment horizontal="left"/>
    </xf>
    <xf numFmtId="168" fontId="6" fillId="0" borderId="3" xfId="11" applyNumberFormat="1" applyFont="1" applyBorder="1" applyAlignment="1" applyProtection="1">
      <alignment horizontal="right"/>
      <protection locked="0"/>
    </xf>
    <xf numFmtId="171" fontId="6" fillId="0" borderId="3" xfId="11" applyNumberFormat="1" applyFont="1" applyBorder="1" applyAlignment="1" applyProtection="1">
      <alignment horizontal="right"/>
      <protection locked="0"/>
    </xf>
    <xf numFmtId="1" fontId="27" fillId="4" borderId="0" xfId="11" applyNumberFormat="1" applyFont="1" applyFill="1" applyBorder="1" applyProtection="1"/>
    <xf numFmtId="171" fontId="27" fillId="4" borderId="0" xfId="11" applyNumberFormat="1" applyFont="1" applyFill="1" applyBorder="1" applyProtection="1"/>
    <xf numFmtId="164" fontId="8" fillId="0" borderId="3" xfId="11" applyNumberFormat="1" applyFont="1" applyBorder="1" applyProtection="1"/>
    <xf numFmtId="164" fontId="8" fillId="0" borderId="3" xfId="11" applyNumberFormat="1" applyFont="1" applyBorder="1" applyAlignment="1" applyProtection="1">
      <alignment horizontal="right"/>
    </xf>
    <xf numFmtId="164" fontId="4" fillId="0" borderId="3" xfId="11" applyNumberFormat="1" applyFont="1" applyBorder="1" applyProtection="1"/>
    <xf numFmtId="164" fontId="27" fillId="4" borderId="0" xfId="13" applyNumberFormat="1" applyFont="1" applyFill="1" applyBorder="1" applyAlignment="1" applyProtection="1">
      <alignment horizontal="left"/>
    </xf>
    <xf numFmtId="164" fontId="27" fillId="4" borderId="0" xfId="13" applyNumberFormat="1" applyFont="1" applyFill="1" applyBorder="1" applyAlignment="1" applyProtection="1">
      <alignment horizontal="center"/>
    </xf>
    <xf numFmtId="171" fontId="27" fillId="4" borderId="0" xfId="13" applyNumberFormat="1" applyFont="1" applyFill="1" applyBorder="1" applyProtection="1"/>
    <xf numFmtId="164" fontId="6" fillId="0" borderId="0" xfId="13" applyNumberFormat="1" applyFont="1" applyFill="1" applyBorder="1" applyProtection="1"/>
    <xf numFmtId="164" fontId="28" fillId="4" borderId="0" xfId="13" applyNumberFormat="1" applyFont="1" applyFill="1" applyBorder="1" applyProtection="1"/>
    <xf numFmtId="171" fontId="6" fillId="0" borderId="0" xfId="13" applyNumberFormat="1" applyFont="1" applyFill="1" applyBorder="1" applyProtection="1"/>
    <xf numFmtId="171" fontId="28" fillId="4" borderId="0" xfId="13" applyNumberFormat="1" applyFont="1" applyFill="1" applyBorder="1" applyProtection="1"/>
    <xf numFmtId="164" fontId="4" fillId="2" borderId="3" xfId="11" applyNumberFormat="1" applyFont="1" applyFill="1" applyBorder="1" applyAlignment="1" applyProtection="1">
      <alignment horizontal="left"/>
    </xf>
    <xf numFmtId="164" fontId="4" fillId="2" borderId="3" xfId="11" applyNumberFormat="1" applyFont="1" applyFill="1" applyBorder="1" applyAlignment="1" applyProtection="1">
      <alignment horizontal="center"/>
    </xf>
    <xf numFmtId="171" fontId="4" fillId="2" borderId="3" xfId="13" applyNumberFormat="1" applyFont="1" applyFill="1" applyBorder="1" applyAlignment="1" applyProtection="1"/>
    <xf numFmtId="164" fontId="4" fillId="2" borderId="3" xfId="13" applyNumberFormat="1" applyFont="1" applyFill="1" applyBorder="1" applyAlignment="1" applyProtection="1">
      <alignment horizontal="left"/>
    </xf>
    <xf numFmtId="164" fontId="4" fillId="2" borderId="3" xfId="13" applyNumberFormat="1" applyFont="1" applyFill="1" applyBorder="1" applyAlignment="1" applyProtection="1">
      <alignment horizontal="center"/>
    </xf>
    <xf numFmtId="0" fontId="8" fillId="0" borderId="3" xfId="19" applyFont="1" applyBorder="1" applyAlignment="1">
      <alignment horizontal="center"/>
    </xf>
    <xf numFmtId="169" fontId="4" fillId="2" borderId="3" xfId="13" applyNumberFormat="1" applyFont="1" applyFill="1" applyBorder="1" applyAlignment="1" applyProtection="1">
      <alignment vertical="center"/>
      <protection locked="0"/>
    </xf>
    <xf numFmtId="164" fontId="6" fillId="2" borderId="3" xfId="13" applyNumberFormat="1" applyFont="1" applyFill="1" applyBorder="1" applyAlignment="1" applyProtection="1">
      <alignment vertical="center"/>
    </xf>
    <xf numFmtId="164" fontId="27" fillId="4" borderId="0" xfId="18" applyNumberFormat="1" applyFont="1" applyFill="1" applyBorder="1" applyAlignment="1" applyProtection="1">
      <alignment horizontal="right"/>
    </xf>
    <xf numFmtId="169" fontId="27" fillId="4" borderId="0" xfId="18" applyNumberFormat="1" applyFont="1" applyFill="1" applyBorder="1" applyAlignment="1" applyProtection="1">
      <alignment horizontal="right"/>
    </xf>
    <xf numFmtId="164" fontId="27" fillId="4" borderId="0" xfId="18" applyNumberFormat="1" applyFont="1" applyFill="1" applyBorder="1" applyAlignment="1" applyProtection="1">
      <alignment horizontal="left"/>
    </xf>
    <xf numFmtId="169" fontId="8" fillId="0" borderId="0" xfId="18" applyNumberFormat="1" applyFont="1" applyFill="1" applyBorder="1" applyProtection="1"/>
    <xf numFmtId="164" fontId="27" fillId="4" borderId="0" xfId="18" applyNumberFormat="1" applyFont="1" applyFill="1" applyBorder="1" applyAlignment="1" applyProtection="1">
      <alignment horizontal="center"/>
    </xf>
    <xf numFmtId="169" fontId="27" fillId="4" borderId="0" xfId="18" applyNumberFormat="1" applyFont="1" applyFill="1" applyBorder="1" applyAlignment="1" applyProtection="1">
      <alignment horizontal="left"/>
    </xf>
    <xf numFmtId="164" fontId="9" fillId="0" borderId="3" xfId="18" applyNumberFormat="1" applyFont="1" applyBorder="1" applyAlignment="1" applyProtection="1">
      <alignment horizontal="left"/>
    </xf>
    <xf numFmtId="171" fontId="27" fillId="4" borderId="0" xfId="19" applyNumberFormat="1" applyFont="1" applyFill="1"/>
    <xf numFmtId="171" fontId="27" fillId="4" borderId="0" xfId="19" applyNumberFormat="1" applyFont="1" applyFill="1" applyBorder="1" applyAlignment="1" applyProtection="1">
      <alignment horizontal="right"/>
    </xf>
    <xf numFmtId="0" fontId="27" fillId="4" borderId="0" xfId="19" applyNumberFormat="1" applyFont="1" applyFill="1" applyBorder="1" applyAlignment="1" applyProtection="1">
      <alignment horizontal="left"/>
    </xf>
    <xf numFmtId="0" fontId="27" fillId="4" borderId="0" xfId="19" applyNumberFormat="1" applyFont="1" applyFill="1" applyBorder="1" applyAlignment="1" applyProtection="1">
      <alignment horizontal="right"/>
    </xf>
    <xf numFmtId="0" fontId="9" fillId="0" borderId="0" xfId="19" applyNumberFormat="1" applyFont="1" applyFill="1" applyBorder="1" applyAlignment="1" applyProtection="1">
      <alignment horizontal="left"/>
    </xf>
    <xf numFmtId="0" fontId="4" fillId="0" borderId="0" xfId="19" applyFont="1" applyFill="1" applyBorder="1" applyProtection="1"/>
    <xf numFmtId="171" fontId="4" fillId="0" borderId="0" xfId="19" applyNumberFormat="1" applyFont="1" applyFill="1" applyBorder="1" applyProtection="1"/>
    <xf numFmtId="171" fontId="27" fillId="4" borderId="0" xfId="19" applyNumberFormat="1" applyFont="1" applyFill="1" applyBorder="1"/>
    <xf numFmtId="0" fontId="9" fillId="0" borderId="3" xfId="19" applyNumberFormat="1" applyFont="1" applyBorder="1" applyAlignment="1" applyProtection="1">
      <alignment horizontal="left"/>
    </xf>
    <xf numFmtId="0" fontId="8" fillId="0" borderId="3" xfId="19" applyNumberFormat="1" applyFont="1" applyBorder="1" applyAlignment="1" applyProtection="1">
      <alignment horizontal="right"/>
    </xf>
    <xf numFmtId="0" fontId="8" fillId="0" borderId="3" xfId="19" applyNumberFormat="1" applyFont="1" applyBorder="1" applyProtection="1"/>
    <xf numFmtId="164" fontId="8" fillId="0" borderId="3" xfId="9" applyNumberFormat="1" applyFont="1" applyBorder="1" applyProtection="1"/>
    <xf numFmtId="164" fontId="27" fillId="4" borderId="0" xfId="1" applyNumberFormat="1" applyFont="1" applyFill="1" applyBorder="1" applyAlignment="1" applyProtection="1">
      <alignment horizontal="right"/>
    </xf>
    <xf numFmtId="164" fontId="27" fillId="4" borderId="0" xfId="1" applyNumberFormat="1" applyFont="1" applyFill="1" applyProtection="1"/>
    <xf numFmtId="164" fontId="27" fillId="4" borderId="0" xfId="17" applyNumberFormat="1" applyFont="1" applyFill="1" applyBorder="1" applyAlignment="1" applyProtection="1">
      <alignment horizontal="left"/>
    </xf>
    <xf numFmtId="164" fontId="9" fillId="0" borderId="3" xfId="1" applyNumberFormat="1" applyFont="1" applyBorder="1" applyAlignment="1" applyProtection="1">
      <alignment horizontal="left"/>
    </xf>
    <xf numFmtId="169" fontId="9" fillId="0" borderId="3" xfId="1" applyNumberFormat="1" applyFont="1" applyBorder="1" applyProtection="1"/>
    <xf numFmtId="171" fontId="9" fillId="0" borderId="3" xfId="1" applyNumberFormat="1" applyFont="1" applyBorder="1" applyProtection="1"/>
    <xf numFmtId="171" fontId="9" fillId="0" borderId="3" xfId="1" applyNumberFormat="1" applyFont="1" applyBorder="1" applyAlignment="1" applyProtection="1">
      <alignment horizontal="right"/>
    </xf>
    <xf numFmtId="171" fontId="9" fillId="0" borderId="3" xfId="1" applyNumberFormat="1" applyFont="1" applyBorder="1" applyAlignment="1" applyProtection="1">
      <alignment horizontal="right"/>
      <protection locked="0"/>
    </xf>
    <xf numFmtId="171" fontId="27" fillId="4" borderId="0" xfId="1" applyNumberFormat="1" applyFont="1" applyFill="1" applyProtection="1"/>
    <xf numFmtId="164" fontId="27" fillId="4" borderId="0" xfId="5" applyNumberFormat="1" applyFont="1" applyFill="1" applyBorder="1" applyAlignment="1" applyProtection="1">
      <alignment horizontal="left"/>
    </xf>
    <xf numFmtId="164" fontId="27" fillId="4" borderId="0" xfId="5" applyNumberFormat="1" applyFont="1" applyFill="1" applyBorder="1" applyAlignment="1" applyProtection="1">
      <alignment horizontal="right"/>
    </xf>
    <xf numFmtId="171" fontId="27" fillId="4" borderId="0" xfId="5" applyNumberFormat="1" applyFont="1" applyFill="1" applyBorder="1" applyProtection="1"/>
    <xf numFmtId="171" fontId="27" fillId="4" borderId="0" xfId="5" applyNumberFormat="1" applyFont="1" applyFill="1" applyBorder="1" applyAlignment="1" applyProtection="1">
      <alignment horizontal="right"/>
    </xf>
    <xf numFmtId="171" fontId="27" fillId="4" borderId="0" xfId="2" applyNumberFormat="1" applyFont="1" applyFill="1" applyBorder="1" applyAlignment="1" applyProtection="1">
      <alignment horizontal="right"/>
    </xf>
    <xf numFmtId="164" fontId="9" fillId="0" borderId="3" xfId="5" applyNumberFormat="1" applyFont="1" applyBorder="1" applyAlignment="1" applyProtection="1">
      <alignment horizontal="left"/>
    </xf>
    <xf numFmtId="165" fontId="9" fillId="0" borderId="3" xfId="5" applyNumberFormat="1" applyFont="1" applyBorder="1" applyProtection="1"/>
    <xf numFmtId="164" fontId="4" fillId="0" borderId="3" xfId="1" applyNumberFormat="1" applyFont="1" applyBorder="1" applyProtection="1"/>
    <xf numFmtId="164" fontId="8" fillId="0" borderId="3" xfId="5" applyNumberFormat="1" applyFont="1" applyBorder="1" applyProtection="1"/>
    <xf numFmtId="165" fontId="8" fillId="0" borderId="3" xfId="5" applyNumberFormat="1" applyFont="1" applyBorder="1" applyProtection="1"/>
    <xf numFmtId="164" fontId="27" fillId="4" borderId="0" xfId="5" applyNumberFormat="1" applyFont="1" applyFill="1" applyBorder="1" applyProtection="1"/>
    <xf numFmtId="164" fontId="27" fillId="4" borderId="0" xfId="1" applyNumberFormat="1" applyFont="1" applyFill="1" applyBorder="1" applyProtection="1"/>
    <xf numFmtId="164" fontId="28" fillId="4" borderId="0" xfId="5" applyNumberFormat="1" applyFont="1" applyFill="1" applyBorder="1" applyProtection="1"/>
    <xf numFmtId="164" fontId="28" fillId="4" borderId="0" xfId="5" applyNumberFormat="1" applyFont="1" applyFill="1" applyBorder="1" applyAlignment="1" applyProtection="1">
      <alignment horizontal="right"/>
    </xf>
    <xf numFmtId="164" fontId="27" fillId="4" borderId="0" xfId="2" applyNumberFormat="1" applyFont="1" applyFill="1" applyBorder="1" applyAlignment="1" applyProtection="1">
      <alignment horizontal="right"/>
    </xf>
    <xf numFmtId="164" fontId="8" fillId="0" borderId="3" xfId="5" applyNumberFormat="1" applyFont="1" applyBorder="1" applyAlignment="1" applyProtection="1">
      <alignment horizontal="left"/>
    </xf>
    <xf numFmtId="171" fontId="8" fillId="0" borderId="3" xfId="5" applyNumberFormat="1" applyFont="1" applyBorder="1" applyAlignment="1" applyProtection="1">
      <alignment horizontal="left"/>
    </xf>
    <xf numFmtId="171" fontId="4" fillId="0" borderId="3" xfId="7" applyNumberFormat="1" applyFont="1" applyBorder="1" applyProtection="1"/>
    <xf numFmtId="164" fontId="27" fillId="4" borderId="0" xfId="7" applyNumberFormat="1" applyFont="1" applyFill="1" applyBorder="1" applyProtection="1"/>
    <xf numFmtId="164" fontId="8" fillId="0" borderId="3" xfId="7" applyNumberFormat="1" applyFont="1" applyBorder="1" applyProtection="1"/>
    <xf numFmtId="164" fontId="8" fillId="0" borderId="3" xfId="7" applyNumberFormat="1" applyFont="1" applyBorder="1" applyAlignment="1" applyProtection="1">
      <alignment horizontal="right"/>
    </xf>
    <xf numFmtId="171" fontId="8" fillId="0" borderId="0" xfId="7" applyNumberFormat="1" applyFont="1" applyFill="1" applyBorder="1" applyProtection="1"/>
    <xf numFmtId="171" fontId="27" fillId="4" borderId="0" xfId="7" applyNumberFormat="1" applyFont="1" applyFill="1" applyBorder="1" applyProtection="1"/>
    <xf numFmtId="2" fontId="28" fillId="4" borderId="0" xfId="20" applyNumberFormat="1" applyFont="1" applyFill="1" applyAlignment="1" applyProtection="1">
      <alignment horizontal="left"/>
    </xf>
    <xf numFmtId="2" fontId="27" fillId="4" borderId="0" xfId="20" applyNumberFormat="1" applyFont="1" applyFill="1" applyAlignment="1" applyProtection="1">
      <alignment horizontal="center"/>
    </xf>
    <xf numFmtId="0" fontId="27" fillId="4" borderId="0" xfId="19" applyFont="1" applyFill="1"/>
    <xf numFmtId="169" fontId="27" fillId="4" borderId="0" xfId="20" applyNumberFormat="1" applyFont="1" applyFill="1" applyAlignment="1" applyProtection="1">
      <alignment horizontal="center"/>
    </xf>
    <xf numFmtId="169" fontId="28" fillId="4" borderId="0" xfId="20" applyNumberFormat="1" applyFont="1" applyFill="1" applyAlignment="1" applyProtection="1">
      <alignment horizontal="left"/>
    </xf>
    <xf numFmtId="164" fontId="28" fillId="4" borderId="0" xfId="9" applyNumberFormat="1" applyFont="1" applyFill="1" applyBorder="1" applyAlignment="1" applyProtection="1">
      <alignment horizontal="left"/>
    </xf>
    <xf numFmtId="171" fontId="28" fillId="4" borderId="0" xfId="9" applyNumberFormat="1" applyFont="1" applyFill="1" applyBorder="1" applyAlignment="1" applyProtection="1"/>
    <xf numFmtId="164" fontId="28" fillId="4" borderId="0" xfId="11" applyNumberFormat="1" applyFont="1" applyFill="1" applyAlignment="1" applyProtection="1">
      <alignment horizontal="left"/>
    </xf>
    <xf numFmtId="171" fontId="28" fillId="4" borderId="0" xfId="11" applyNumberFormat="1" applyFont="1" applyFill="1" applyProtection="1"/>
    <xf numFmtId="171" fontId="28" fillId="4" borderId="0" xfId="13" applyNumberFormat="1" applyFont="1" applyFill="1" applyProtection="1"/>
    <xf numFmtId="164" fontId="28" fillId="4" borderId="0" xfId="15" applyNumberFormat="1" applyFont="1" applyFill="1" applyBorder="1" applyAlignment="1" applyProtection="1">
      <alignment horizontal="left"/>
    </xf>
    <xf numFmtId="164" fontId="28" fillId="4" borderId="0" xfId="15" applyNumberFormat="1" applyFont="1" applyFill="1" applyAlignment="1" applyProtection="1">
      <alignment horizontal="left"/>
    </xf>
    <xf numFmtId="164" fontId="28" fillId="4" borderId="0" xfId="9" applyNumberFormat="1" applyFont="1" applyFill="1" applyAlignment="1" applyProtection="1">
      <alignment horizontal="left"/>
    </xf>
    <xf numFmtId="164" fontId="28" fillId="4" borderId="0" xfId="13" applyNumberFormat="1" applyFont="1" applyFill="1" applyAlignment="1" applyProtection="1">
      <alignment horizontal="left"/>
    </xf>
    <xf numFmtId="171" fontId="28" fillId="4" borderId="0" xfId="13" applyNumberFormat="1" applyFont="1" applyFill="1" applyAlignment="1" applyProtection="1"/>
    <xf numFmtId="169" fontId="4" fillId="0" borderId="0" xfId="19" applyNumberFormat="1" applyFont="1" applyBorder="1" applyAlignment="1" applyProtection="1">
      <alignment horizontal="right"/>
      <protection locked="0"/>
    </xf>
    <xf numFmtId="164" fontId="30" fillId="4" borderId="0" xfId="1" applyNumberFormat="1" applyFont="1" applyFill="1" applyBorder="1" applyProtection="1"/>
    <xf numFmtId="0" fontId="8" fillId="0" borderId="0" xfId="19" applyFont="1" applyAlignment="1">
      <alignment horizontal="left"/>
    </xf>
    <xf numFmtId="1" fontId="8" fillId="0" borderId="0" xfId="19" applyNumberFormat="1" applyFont="1"/>
    <xf numFmtId="1" fontId="4" fillId="0" borderId="0" xfId="11" applyNumberFormat="1" applyFont="1" applyProtection="1"/>
    <xf numFmtId="171" fontId="4" fillId="0" borderId="0" xfId="11" applyNumberFormat="1" applyFont="1" applyFill="1" applyProtection="1"/>
    <xf numFmtId="1" fontId="4" fillId="0" borderId="0" xfId="11" applyNumberFormat="1" applyFont="1" applyFill="1" applyProtection="1"/>
    <xf numFmtId="0" fontId="8" fillId="0" borderId="0" xfId="19" applyNumberFormat="1" applyFont="1" applyBorder="1" applyAlignment="1" applyProtection="1">
      <alignment horizontal="right"/>
    </xf>
    <xf numFmtId="0" fontId="8" fillId="0" borderId="0" xfId="19" applyNumberFormat="1" applyFont="1" applyBorder="1" applyProtection="1"/>
    <xf numFmtId="164" fontId="7" fillId="0" borderId="0" xfId="1" applyNumberFormat="1" applyFont="1" applyFill="1" applyBorder="1" applyProtection="1"/>
    <xf numFmtId="164" fontId="8" fillId="0" borderId="0" xfId="1" applyNumberFormat="1" applyFont="1" applyFill="1" applyBorder="1" applyProtection="1"/>
    <xf numFmtId="0" fontId="8" fillId="0" borderId="0" xfId="19" applyFont="1" applyAlignment="1">
      <alignment horizontal="center"/>
    </xf>
    <xf numFmtId="167" fontId="24" fillId="0" borderId="0" xfId="3" applyNumberFormat="1" applyFont="1" applyFill="1" applyBorder="1" applyAlignment="1" applyProtection="1">
      <protection locked="0"/>
    </xf>
    <xf numFmtId="0" fontId="8" fillId="0" borderId="0" xfId="19" applyFont="1" applyAlignment="1">
      <alignment horizontal="center"/>
    </xf>
    <xf numFmtId="171" fontId="6" fillId="0" borderId="0" xfId="11" applyNumberFormat="1" applyFont="1" applyAlignment="1" applyProtection="1">
      <alignment horizontal="right"/>
    </xf>
    <xf numFmtId="169" fontId="4" fillId="0" borderId="0" xfId="7" applyNumberFormat="1" applyFont="1" applyBorder="1" applyProtection="1"/>
    <xf numFmtId="1" fontId="4" fillId="0" borderId="0" xfId="11" applyNumberFormat="1" applyFont="1" applyAlignment="1" applyProtection="1">
      <alignment wrapText="1"/>
    </xf>
    <xf numFmtId="0" fontId="8" fillId="0" borderId="0" xfId="19" applyFont="1" applyAlignment="1">
      <alignment horizontal="center"/>
    </xf>
    <xf numFmtId="164" fontId="6" fillId="0" borderId="0" xfId="1" applyNumberFormat="1" applyFont="1" applyAlignment="1" applyProtection="1">
      <alignment horizontal="right"/>
    </xf>
    <xf numFmtId="0" fontId="9" fillId="0" borderId="0" xfId="19" applyFont="1" applyFill="1"/>
    <xf numFmtId="169" fontId="9" fillId="0" borderId="0" xfId="18" applyNumberFormat="1" applyFont="1" applyFill="1" applyProtection="1"/>
    <xf numFmtId="169" fontId="27" fillId="0" borderId="0" xfId="18" applyNumberFormat="1" applyFont="1" applyFill="1" applyBorder="1" applyAlignment="1" applyProtection="1">
      <alignment horizontal="right"/>
    </xf>
    <xf numFmtId="169" fontId="27" fillId="0" borderId="0" xfId="19" applyNumberFormat="1" applyFont="1" applyFill="1" applyBorder="1" applyAlignment="1" applyProtection="1">
      <alignment horizontal="right"/>
    </xf>
    <xf numFmtId="171" fontId="9" fillId="0" borderId="0" xfId="18" applyNumberFormat="1" applyFont="1" applyFill="1" applyBorder="1" applyAlignment="1" applyProtection="1">
      <alignment horizontal="right"/>
      <protection locked="0"/>
    </xf>
    <xf numFmtId="171" fontId="27" fillId="0" borderId="0" xfId="9" applyNumberFormat="1" applyFont="1" applyFill="1" applyBorder="1" applyProtection="1"/>
    <xf numFmtId="171" fontId="27" fillId="0" borderId="0" xfId="19" applyNumberFormat="1" applyFont="1" applyFill="1" applyBorder="1" applyAlignment="1" applyProtection="1">
      <alignment horizontal="right"/>
    </xf>
    <xf numFmtId="171" fontId="8" fillId="0" borderId="0" xfId="9" applyNumberFormat="1" applyFont="1" applyFill="1" applyBorder="1" applyAlignment="1" applyProtection="1">
      <alignment horizontal="right"/>
    </xf>
    <xf numFmtId="0" fontId="8" fillId="0" borderId="0" xfId="19" applyFont="1" applyFill="1" applyBorder="1"/>
    <xf numFmtId="0" fontId="8" fillId="0" borderId="0" xfId="19" applyFont="1" applyFill="1"/>
    <xf numFmtId="2" fontId="4" fillId="0" borderId="0" xfId="19" applyNumberFormat="1" applyFont="1" applyFill="1" applyBorder="1" applyAlignment="1" applyProtection="1">
      <alignment horizontal="right"/>
      <protection locked="0"/>
    </xf>
    <xf numFmtId="2" fontId="6" fillId="0" borderId="0" xfId="19" applyNumberFormat="1" applyFont="1" applyFill="1" applyBorder="1" applyAlignment="1" applyProtection="1">
      <alignment horizontal="right"/>
      <protection locked="0"/>
    </xf>
    <xf numFmtId="0" fontId="4" fillId="0" borderId="0" xfId="0" applyFont="1" applyBorder="1" applyAlignment="1">
      <alignment horizontal="right"/>
    </xf>
    <xf numFmtId="0" fontId="28" fillId="4" borderId="0" xfId="0" applyFont="1" applyFill="1"/>
    <xf numFmtId="0" fontId="28" fillId="4" borderId="0" xfId="0" applyFont="1" applyFill="1" applyAlignment="1">
      <alignment horizontal="right"/>
    </xf>
    <xf numFmtId="0" fontId="28" fillId="4" borderId="0" xfId="0" applyFont="1" applyFill="1" applyAlignment="1">
      <alignment horizontal="right" wrapText="1"/>
    </xf>
    <xf numFmtId="0" fontId="4" fillId="0" borderId="0" xfId="0" applyFont="1"/>
    <xf numFmtId="169" fontId="28" fillId="4" borderId="0" xfId="0" applyNumberFormat="1" applyFont="1" applyFill="1" applyAlignment="1">
      <alignment horizontal="right"/>
    </xf>
    <xf numFmtId="169" fontId="4" fillId="0" borderId="0" xfId="0" applyNumberFormat="1" applyFont="1" applyAlignment="1">
      <alignment horizontal="right"/>
    </xf>
    <xf numFmtId="0" fontId="4" fillId="0" borderId="0" xfId="0" applyFont="1" applyBorder="1"/>
    <xf numFmtId="169" fontId="4" fillId="0" borderId="0" xfId="0" applyNumberFormat="1" applyFont="1" applyBorder="1" applyAlignment="1">
      <alignment horizontal="right"/>
    </xf>
    <xf numFmtId="0" fontId="28" fillId="4" borderId="3" xfId="0" applyFont="1" applyFill="1" applyBorder="1"/>
    <xf numFmtId="169" fontId="28" fillId="4" borderId="3" xfId="0" applyNumberFormat="1" applyFont="1" applyFill="1" applyBorder="1" applyAlignment="1">
      <alignment horizontal="right"/>
    </xf>
    <xf numFmtId="169" fontId="0" fillId="0" borderId="0" xfId="0" applyNumberFormat="1" applyBorder="1" applyAlignment="1">
      <alignment horizontal="right"/>
    </xf>
    <xf numFmtId="0" fontId="8" fillId="0" borderId="0" xfId="19" applyFont="1" applyAlignment="1">
      <alignment horizontal="center"/>
    </xf>
    <xf numFmtId="166" fontId="28" fillId="4" borderId="0" xfId="20" applyNumberFormat="1" applyFont="1" applyFill="1" applyBorder="1" applyAlignment="1" applyProtection="1"/>
    <xf numFmtId="0" fontId="28" fillId="4" borderId="0" xfId="20" applyFont="1" applyFill="1" applyBorder="1" applyAlignment="1" applyProtection="1">
      <alignment horizontal="center"/>
    </xf>
    <xf numFmtId="1" fontId="28" fillId="4" borderId="0" xfId="20" applyNumberFormat="1" applyFont="1" applyFill="1" applyBorder="1" applyAlignment="1" applyProtection="1">
      <alignment horizontal="right"/>
    </xf>
    <xf numFmtId="164" fontId="28" fillId="4" borderId="0" xfId="5" applyNumberFormat="1" applyFont="1" applyFill="1" applyBorder="1" applyAlignment="1" applyProtection="1">
      <alignment horizontal="left"/>
    </xf>
    <xf numFmtId="164" fontId="28" fillId="4" borderId="5" xfId="5" applyNumberFormat="1" applyFont="1" applyFill="1" applyBorder="1" applyAlignment="1" applyProtection="1"/>
    <xf numFmtId="164" fontId="28" fillId="4" borderId="0" xfId="1" applyNumberFormat="1" applyFont="1" applyFill="1" applyBorder="1" applyAlignment="1" applyProtection="1">
      <alignment horizontal="right"/>
    </xf>
    <xf numFmtId="164" fontId="28" fillId="4" borderId="0" xfId="1" applyNumberFormat="1" applyFont="1" applyFill="1" applyProtection="1"/>
    <xf numFmtId="164" fontId="28" fillId="4" borderId="0" xfId="1" applyNumberFormat="1" applyFont="1" applyFill="1" applyAlignment="1" applyProtection="1">
      <alignment horizontal="right"/>
    </xf>
    <xf numFmtId="164" fontId="28" fillId="4" borderId="0" xfId="1" applyNumberFormat="1" applyFont="1" applyFill="1" applyBorder="1" applyAlignment="1" applyProtection="1"/>
    <xf numFmtId="164" fontId="28" fillId="4" borderId="0" xfId="1" applyNumberFormat="1" applyFont="1" applyFill="1" applyBorder="1" applyAlignment="1" applyProtection="1">
      <alignment horizontal="center"/>
    </xf>
    <xf numFmtId="164" fontId="28" fillId="4" borderId="0" xfId="1" applyNumberFormat="1" applyFont="1" applyFill="1" applyBorder="1" applyProtection="1"/>
    <xf numFmtId="0" fontId="28" fillId="4" borderId="5" xfId="19" applyFont="1" applyFill="1" applyBorder="1"/>
    <xf numFmtId="164" fontId="28" fillId="4" borderId="5" xfId="1" applyNumberFormat="1" applyFont="1" applyFill="1" applyBorder="1" applyProtection="1"/>
    <xf numFmtId="164" fontId="28" fillId="4" borderId="5" xfId="1" applyNumberFormat="1" applyFont="1" applyFill="1" applyBorder="1" applyAlignment="1" applyProtection="1">
      <alignment horizontal="center"/>
    </xf>
    <xf numFmtId="164" fontId="28" fillId="4" borderId="0" xfId="18" applyNumberFormat="1" applyFont="1" applyFill="1" applyBorder="1" applyProtection="1"/>
    <xf numFmtId="164" fontId="28" fillId="4" borderId="0" xfId="18" applyNumberFormat="1" applyFont="1" applyFill="1" applyBorder="1" applyAlignment="1" applyProtection="1">
      <alignment horizontal="right"/>
    </xf>
    <xf numFmtId="169" fontId="28" fillId="4" borderId="0" xfId="18" applyNumberFormat="1" applyFont="1" applyFill="1" applyBorder="1" applyAlignment="1" applyProtection="1">
      <alignment horizontal="right"/>
    </xf>
    <xf numFmtId="164" fontId="28" fillId="4" borderId="0" xfId="13" applyNumberFormat="1" applyFont="1" applyFill="1" applyBorder="1" applyAlignment="1" applyProtection="1">
      <alignment horizontal="left"/>
    </xf>
    <xf numFmtId="1" fontId="28" fillId="4" borderId="0" xfId="13" applyNumberFormat="1" applyFont="1" applyFill="1" applyBorder="1" applyProtection="1"/>
    <xf numFmtId="0" fontId="28" fillId="4" borderId="0" xfId="19" applyFont="1" applyFill="1" applyBorder="1"/>
    <xf numFmtId="1" fontId="28" fillId="4" borderId="0" xfId="9" applyNumberFormat="1" applyFont="1" applyFill="1" applyBorder="1" applyAlignment="1" applyProtection="1"/>
    <xf numFmtId="164" fontId="28" fillId="4" borderId="0" xfId="3" applyNumberFormat="1" applyFont="1" applyFill="1" applyBorder="1" applyAlignment="1" applyProtection="1">
      <alignment horizontal="left"/>
    </xf>
    <xf numFmtId="164" fontId="28" fillId="4" borderId="0" xfId="3" applyNumberFormat="1" applyFont="1" applyFill="1" applyBorder="1" applyAlignment="1" applyProtection="1">
      <alignment horizontal="right"/>
    </xf>
    <xf numFmtId="2" fontId="8" fillId="4" borderId="0" xfId="20" applyNumberFormat="1" applyFont="1" applyFill="1" applyBorder="1" applyAlignment="1" applyProtection="1">
      <alignment horizontal="left"/>
    </xf>
    <xf numFmtId="2" fontId="8" fillId="4" borderId="0" xfId="20" applyNumberFormat="1" applyFont="1" applyFill="1" applyBorder="1" applyAlignment="1" applyProtection="1">
      <alignment horizontal="center"/>
    </xf>
    <xf numFmtId="2" fontId="8" fillId="4" borderId="0" xfId="20" applyNumberFormat="1" applyFont="1" applyFill="1" applyBorder="1" applyAlignment="1" applyProtection="1">
      <alignment horizontal="right"/>
    </xf>
    <xf numFmtId="0" fontId="10" fillId="4" borderId="0" xfId="20" applyFont="1" applyFill="1" applyBorder="1" applyProtection="1"/>
    <xf numFmtId="0" fontId="10" fillId="4" borderId="0" xfId="20" applyFont="1" applyFill="1" applyBorder="1" applyAlignment="1" applyProtection="1">
      <alignment horizontal="center"/>
    </xf>
    <xf numFmtId="167" fontId="10" fillId="4" borderId="0" xfId="20" applyNumberFormat="1" applyFont="1" applyFill="1" applyBorder="1" applyAlignment="1" applyProtection="1">
      <alignment horizontal="right"/>
    </xf>
    <xf numFmtId="164" fontId="7" fillId="4" borderId="0" xfId="5" applyNumberFormat="1" applyFont="1" applyFill="1" applyBorder="1" applyAlignment="1" applyProtection="1">
      <alignment horizontal="left"/>
    </xf>
    <xf numFmtId="164" fontId="9" fillId="4" borderId="0" xfId="5" applyNumberFormat="1" applyFont="1" applyFill="1" applyBorder="1" applyProtection="1"/>
    <xf numFmtId="164" fontId="8" fillId="4" borderId="0" xfId="5" applyNumberFormat="1" applyFont="1" applyFill="1" applyBorder="1" applyAlignment="1" applyProtection="1">
      <alignment horizontal="left"/>
    </xf>
    <xf numFmtId="164" fontId="8" fillId="4" borderId="0" xfId="5" applyNumberFormat="1" applyFont="1" applyFill="1" applyBorder="1" applyProtection="1"/>
    <xf numFmtId="164" fontId="9" fillId="4" borderId="0" xfId="1" applyNumberFormat="1" applyFont="1" applyFill="1" applyBorder="1" applyAlignment="1" applyProtection="1">
      <alignment horizontal="left"/>
    </xf>
    <xf numFmtId="164" fontId="9" fillId="4" borderId="0" xfId="1" applyNumberFormat="1" applyFont="1" applyFill="1" applyBorder="1" applyProtection="1"/>
    <xf numFmtId="164" fontId="9" fillId="4" borderId="0" xfId="1" applyNumberFormat="1" applyFont="1" applyFill="1" applyBorder="1" applyAlignment="1" applyProtection="1">
      <alignment horizontal="right"/>
    </xf>
    <xf numFmtId="164" fontId="7" fillId="4" borderId="0" xfId="1" applyNumberFormat="1" applyFont="1" applyFill="1" applyBorder="1" applyProtection="1"/>
    <xf numFmtId="164" fontId="8" fillId="4" borderId="0" xfId="1" applyNumberFormat="1" applyFont="1" applyFill="1" applyBorder="1" applyProtection="1"/>
    <xf numFmtId="164" fontId="8" fillId="4" borderId="0" xfId="18" applyNumberFormat="1" applyFont="1" applyFill="1" applyBorder="1" applyProtection="1"/>
    <xf numFmtId="164" fontId="8" fillId="4" borderId="0" xfId="18" applyNumberFormat="1" applyFont="1" applyFill="1" applyBorder="1" applyAlignment="1" applyProtection="1">
      <alignment horizontal="center"/>
    </xf>
    <xf numFmtId="169" fontId="8" fillId="4" borderId="0" xfId="18" applyNumberFormat="1" applyFont="1" applyFill="1" applyBorder="1" applyProtection="1"/>
    <xf numFmtId="164" fontId="4" fillId="4" borderId="0" xfId="13" applyNumberFormat="1" applyFont="1" applyFill="1" applyBorder="1" applyProtection="1"/>
    <xf numFmtId="164" fontId="6" fillId="4" borderId="0" xfId="13" applyNumberFormat="1" applyFont="1" applyFill="1" applyBorder="1" applyProtection="1"/>
    <xf numFmtId="0" fontId="8" fillId="4" borderId="0" xfId="19" applyFont="1" applyFill="1"/>
    <xf numFmtId="164" fontId="4" fillId="4" borderId="0" xfId="13" applyNumberFormat="1" applyFont="1" applyFill="1" applyBorder="1" applyAlignment="1" applyProtection="1">
      <alignment horizontal="center"/>
    </xf>
    <xf numFmtId="164" fontId="7" fillId="4" borderId="0" xfId="11" applyNumberFormat="1" applyFont="1" applyFill="1" applyBorder="1" applyAlignment="1" applyProtection="1">
      <alignment horizontal="left"/>
    </xf>
    <xf numFmtId="164" fontId="9" fillId="4" borderId="0" xfId="11" applyNumberFormat="1" applyFont="1" applyFill="1" applyBorder="1" applyProtection="1"/>
    <xf numFmtId="164" fontId="8" fillId="4" borderId="0" xfId="11" applyNumberFormat="1" applyFont="1" applyFill="1" applyBorder="1" applyAlignment="1" applyProtection="1">
      <alignment horizontal="right"/>
    </xf>
    <xf numFmtId="164" fontId="8" fillId="4" borderId="0" xfId="11" applyNumberFormat="1" applyFont="1" applyFill="1" applyBorder="1" applyProtection="1"/>
    <xf numFmtId="164" fontId="7" fillId="4" borderId="0" xfId="10" applyNumberFormat="1" applyFont="1" applyFill="1" applyBorder="1" applyAlignment="1" applyProtection="1">
      <alignment horizontal="left"/>
    </xf>
    <xf numFmtId="164" fontId="9" fillId="4" borderId="0" xfId="10" applyNumberFormat="1" applyFont="1" applyFill="1" applyBorder="1" applyProtection="1"/>
    <xf numFmtId="164" fontId="8" fillId="4" borderId="0" xfId="10" applyNumberFormat="1" applyFont="1" applyFill="1" applyBorder="1" applyAlignment="1" applyProtection="1">
      <alignment horizontal="right"/>
    </xf>
    <xf numFmtId="164" fontId="9" fillId="4" borderId="0" xfId="9" applyNumberFormat="1" applyFont="1" applyFill="1" applyBorder="1" applyAlignment="1" applyProtection="1">
      <alignment horizontal="left"/>
    </xf>
    <xf numFmtId="164" fontId="9" fillId="4" borderId="0" xfId="9" applyNumberFormat="1" applyFont="1" applyFill="1" applyBorder="1" applyProtection="1"/>
    <xf numFmtId="164" fontId="7" fillId="4" borderId="0" xfId="9" applyNumberFormat="1" applyFont="1" applyFill="1" applyBorder="1" applyProtection="1"/>
    <xf numFmtId="164" fontId="7" fillId="4" borderId="0" xfId="3" applyNumberFormat="1" applyFont="1" applyFill="1" applyBorder="1" applyAlignment="1" applyProtection="1">
      <alignment horizontal="left"/>
    </xf>
    <xf numFmtId="164" fontId="9" fillId="4" borderId="0" xfId="3" applyNumberFormat="1" applyFont="1" applyFill="1" applyBorder="1" applyProtection="1"/>
    <xf numFmtId="0" fontId="28" fillId="0" borderId="0" xfId="0" applyFont="1" applyFill="1"/>
    <xf numFmtId="0" fontId="28" fillId="0" borderId="0" xfId="0" applyFont="1" applyFill="1" applyAlignment="1">
      <alignment horizontal="right"/>
    </xf>
    <xf numFmtId="0" fontId="28" fillId="0" borderId="0" xfId="0" applyFont="1" applyFill="1" applyAlignment="1">
      <alignment horizontal="right" wrapText="1"/>
    </xf>
    <xf numFmtId="169" fontId="27" fillId="0" borderId="0" xfId="3" applyNumberFormat="1" applyFont="1" applyFill="1" applyBorder="1" applyAlignment="1" applyProtection="1"/>
    <xf numFmtId="164" fontId="28" fillId="0" borderId="3" xfId="3" applyNumberFormat="1" applyFont="1" applyFill="1" applyBorder="1" applyAlignment="1" applyProtection="1">
      <alignment horizontal="left"/>
    </xf>
    <xf numFmtId="164" fontId="28" fillId="4" borderId="0" xfId="3" applyNumberFormat="1" applyFont="1" applyFill="1" applyBorder="1" applyAlignment="1" applyProtection="1">
      <alignment horizontal="center"/>
    </xf>
    <xf numFmtId="164" fontId="28" fillId="4" borderId="0" xfId="3" applyNumberFormat="1" applyFont="1" applyFill="1" applyBorder="1" applyProtection="1"/>
    <xf numFmtId="171" fontId="28" fillId="4" borderId="0" xfId="3" applyNumberFormat="1" applyFont="1" applyFill="1" applyBorder="1" applyAlignment="1" applyProtection="1">
      <alignment horizontal="right"/>
    </xf>
    <xf numFmtId="169" fontId="28" fillId="4" borderId="0" xfId="19" applyNumberFormat="1" applyFont="1" applyFill="1" applyBorder="1" applyAlignment="1" applyProtection="1">
      <alignment horizontal="right"/>
    </xf>
    <xf numFmtId="164" fontId="28" fillId="4" borderId="0" xfId="18" applyNumberFormat="1" applyFont="1" applyFill="1" applyBorder="1" applyAlignment="1" applyProtection="1">
      <alignment horizontal="left"/>
    </xf>
    <xf numFmtId="164" fontId="28" fillId="4" borderId="0" xfId="17" applyNumberFormat="1" applyFont="1" applyFill="1" applyBorder="1" applyAlignment="1" applyProtection="1">
      <alignment horizontal="left"/>
    </xf>
    <xf numFmtId="171" fontId="28" fillId="4" borderId="0" xfId="1" applyNumberFormat="1" applyFont="1" applyFill="1" applyBorder="1" applyAlignment="1" applyProtection="1">
      <alignment horizontal="right"/>
    </xf>
    <xf numFmtId="171" fontId="28" fillId="4" borderId="0" xfId="1" applyNumberFormat="1" applyFont="1" applyFill="1" applyProtection="1"/>
    <xf numFmtId="171" fontId="28" fillId="4" borderId="0" xfId="5" applyNumberFormat="1" applyFont="1" applyFill="1" applyBorder="1" applyProtection="1"/>
    <xf numFmtId="171" fontId="28" fillId="4" borderId="0" xfId="5" applyNumberFormat="1" applyFont="1" applyFill="1" applyBorder="1" applyAlignment="1" applyProtection="1">
      <alignment horizontal="right"/>
    </xf>
    <xf numFmtId="171" fontId="28" fillId="4" borderId="0" xfId="2" applyNumberFormat="1" applyFont="1" applyFill="1" applyBorder="1" applyAlignment="1" applyProtection="1">
      <alignment horizontal="right"/>
    </xf>
    <xf numFmtId="164" fontId="28" fillId="4" borderId="0" xfId="7" applyNumberFormat="1" applyFont="1" applyFill="1" applyBorder="1" applyProtection="1"/>
    <xf numFmtId="164" fontId="28" fillId="4" borderId="0" xfId="7" applyNumberFormat="1" applyFont="1" applyFill="1" applyBorder="1" applyAlignment="1" applyProtection="1">
      <alignment horizontal="right"/>
    </xf>
    <xf numFmtId="171" fontId="28" fillId="4" borderId="0" xfId="7" applyNumberFormat="1" applyFont="1" applyFill="1" applyBorder="1" applyAlignment="1" applyProtection="1">
      <alignment horizontal="right"/>
    </xf>
    <xf numFmtId="164" fontId="28" fillId="4" borderId="0" xfId="7" applyNumberFormat="1" applyFont="1" applyFill="1" applyBorder="1" applyAlignment="1" applyProtection="1">
      <alignment horizontal="left"/>
    </xf>
    <xf numFmtId="164" fontId="28" fillId="4" borderId="0" xfId="7" applyNumberFormat="1" applyFont="1" applyFill="1" applyProtection="1"/>
    <xf numFmtId="164" fontId="28" fillId="4" borderId="0" xfId="5" applyNumberFormat="1" applyFont="1" applyFill="1" applyBorder="1" applyAlignment="1" applyProtection="1">
      <alignment horizontal="center"/>
    </xf>
    <xf numFmtId="164" fontId="28" fillId="4" borderId="0" xfId="2" applyNumberFormat="1" applyFont="1" applyFill="1" applyBorder="1" applyAlignment="1" applyProtection="1">
      <alignment horizontal="right"/>
    </xf>
    <xf numFmtId="171" fontId="28" fillId="4" borderId="0" xfId="7" applyNumberFormat="1" applyFont="1" applyFill="1" applyProtection="1"/>
    <xf numFmtId="164" fontId="28" fillId="4" borderId="0" xfId="5" applyNumberFormat="1" applyFont="1" applyFill="1" applyAlignment="1" applyProtection="1">
      <alignment horizontal="right"/>
    </xf>
    <xf numFmtId="0" fontId="27" fillId="0" borderId="0" xfId="19" applyFont="1"/>
    <xf numFmtId="0" fontId="27" fillId="0" borderId="0" xfId="19" applyFont="1" applyBorder="1"/>
    <xf numFmtId="0" fontId="28" fillId="0" borderId="0" xfId="19" applyFont="1"/>
    <xf numFmtId="171" fontId="27" fillId="0" borderId="0" xfId="19" applyNumberFormat="1" applyFont="1"/>
    <xf numFmtId="167" fontId="27" fillId="0" borderId="0" xfId="19" applyNumberFormat="1" applyFont="1"/>
    <xf numFmtId="169" fontId="27" fillId="0" borderId="0" xfId="19" applyNumberFormat="1" applyFont="1"/>
    <xf numFmtId="169" fontId="28" fillId="0" borderId="0" xfId="19" applyNumberFormat="1" applyFont="1"/>
    <xf numFmtId="168" fontId="27" fillId="3" borderId="0" xfId="19" applyNumberFormat="1" applyFont="1" applyFill="1"/>
    <xf numFmtId="164" fontId="30" fillId="0" borderId="0" xfId="11" applyNumberFormat="1" applyFont="1" applyProtection="1"/>
    <xf numFmtId="164" fontId="27" fillId="0" borderId="0" xfId="11" applyNumberFormat="1" applyFont="1" applyProtection="1"/>
    <xf numFmtId="0" fontId="33" fillId="3" borderId="0" xfId="0" applyFont="1" applyFill="1"/>
    <xf numFmtId="164" fontId="27" fillId="3" borderId="0" xfId="1" applyNumberFormat="1" applyFont="1" applyFill="1" applyBorder="1" applyAlignment="1" applyProtection="1">
      <alignment horizontal="right"/>
    </xf>
    <xf numFmtId="164" fontId="27" fillId="3" borderId="0" xfId="1" applyNumberFormat="1" applyFont="1" applyFill="1" applyBorder="1" applyAlignment="1" applyProtection="1"/>
    <xf numFmtId="164" fontId="28" fillId="3" borderId="0" xfId="1" applyNumberFormat="1" applyFont="1" applyFill="1" applyProtection="1"/>
    <xf numFmtId="0" fontId="27" fillId="3" borderId="0" xfId="19" applyFont="1" applyFill="1"/>
    <xf numFmtId="164" fontId="27" fillId="3" borderId="0" xfId="1" applyNumberFormat="1" applyFont="1" applyFill="1" applyBorder="1" applyProtection="1"/>
    <xf numFmtId="164" fontId="27" fillId="3" borderId="0" xfId="7" applyNumberFormat="1" applyFont="1" applyFill="1" applyProtection="1"/>
    <xf numFmtId="0" fontId="34" fillId="0" borderId="0" xfId="19" applyFont="1"/>
    <xf numFmtId="169" fontId="35" fillId="0" borderId="0" xfId="3" applyNumberFormat="1" applyFont="1" applyFill="1" applyBorder="1" applyAlignment="1" applyProtection="1"/>
    <xf numFmtId="169" fontId="34" fillId="0" borderId="0" xfId="3" applyNumberFormat="1" applyFont="1" applyFill="1" applyBorder="1" applyAlignment="1" applyProtection="1"/>
    <xf numFmtId="0" fontId="35" fillId="0" borderId="0" xfId="19" applyFont="1"/>
    <xf numFmtId="171" fontId="4" fillId="0" borderId="0" xfId="11" applyNumberFormat="1" applyFont="1" applyAlignment="1" applyProtection="1">
      <alignment horizontal="right"/>
    </xf>
    <xf numFmtId="164" fontId="36" fillId="0" borderId="0" xfId="11" applyNumberFormat="1" applyFont="1" applyProtection="1"/>
    <xf numFmtId="164" fontId="36" fillId="0" borderId="0" xfId="10" applyNumberFormat="1" applyFont="1" applyProtection="1"/>
    <xf numFmtId="164" fontId="35" fillId="0" borderId="0" xfId="10" applyNumberFormat="1" applyFont="1" applyProtection="1"/>
    <xf numFmtId="164" fontId="35" fillId="0" borderId="0" xfId="11" applyNumberFormat="1" applyFont="1" applyProtection="1"/>
    <xf numFmtId="171" fontId="35" fillId="0" borderId="0" xfId="11" applyNumberFormat="1" applyFont="1" applyProtection="1"/>
    <xf numFmtId="171" fontId="34" fillId="0" borderId="0" xfId="11" applyNumberFormat="1" applyFont="1" applyProtection="1"/>
    <xf numFmtId="164" fontId="34" fillId="0" borderId="0" xfId="11" applyNumberFormat="1" applyFont="1" applyProtection="1"/>
    <xf numFmtId="167" fontId="28" fillId="4" borderId="0" xfId="13" applyNumberFormat="1" applyFont="1" applyFill="1" applyProtection="1"/>
    <xf numFmtId="167" fontId="6" fillId="2" borderId="0" xfId="13" applyNumberFormat="1" applyFont="1" applyFill="1" applyProtection="1"/>
    <xf numFmtId="167" fontId="4" fillId="2" borderId="0" xfId="13" applyNumberFormat="1" applyFont="1" applyFill="1" applyProtection="1"/>
    <xf numFmtId="167" fontId="4" fillId="3" borderId="0" xfId="13" applyNumberFormat="1" applyFont="1" applyFill="1" applyProtection="1"/>
    <xf numFmtId="167" fontId="25" fillId="0" borderId="0" xfId="3" applyNumberFormat="1" applyFont="1" applyFill="1" applyBorder="1" applyAlignment="1" applyProtection="1">
      <protection locked="0"/>
    </xf>
    <xf numFmtId="171" fontId="4" fillId="0" borderId="0" xfId="19" applyNumberFormat="1" applyFont="1" applyAlignment="1">
      <alignment horizontal="right"/>
    </xf>
    <xf numFmtId="0" fontId="28" fillId="3" borderId="0" xfId="0" applyFont="1" applyFill="1" applyBorder="1"/>
    <xf numFmtId="169" fontId="28" fillId="3" borderId="0" xfId="0" applyNumberFormat="1" applyFont="1" applyFill="1" applyBorder="1" applyAlignment="1">
      <alignment horizontal="right"/>
    </xf>
    <xf numFmtId="169" fontId="28" fillId="0" borderId="0" xfId="9" applyNumberFormat="1" applyFont="1" applyBorder="1" applyAlignment="1" applyProtection="1"/>
    <xf numFmtId="164" fontId="27" fillId="0" borderId="0" xfId="9" applyNumberFormat="1" applyFont="1" applyBorder="1" applyAlignment="1" applyProtection="1">
      <alignment horizontal="left"/>
    </xf>
    <xf numFmtId="171" fontId="27" fillId="3" borderId="0" xfId="19" applyNumberFormat="1" applyFont="1" applyFill="1"/>
    <xf numFmtId="171" fontId="27" fillId="0" borderId="0" xfId="11" applyNumberFormat="1" applyFont="1" applyProtection="1"/>
    <xf numFmtId="164" fontId="27" fillId="0" borderId="0" xfId="11" applyNumberFormat="1" applyFont="1" applyAlignment="1" applyProtection="1">
      <alignment horizontal="left"/>
    </xf>
    <xf numFmtId="164" fontId="27" fillId="0" borderId="0" xfId="9" applyNumberFormat="1" applyFont="1" applyAlignment="1" applyProtection="1">
      <alignment horizontal="left"/>
    </xf>
    <xf numFmtId="171" fontId="38" fillId="0" borderId="0" xfId="19" applyNumberFormat="1" applyFont="1" applyAlignment="1">
      <alignment horizontal="right"/>
    </xf>
    <xf numFmtId="167" fontId="27" fillId="0" borderId="0" xfId="16" applyNumberFormat="1" applyFont="1" applyBorder="1" applyAlignment="1" applyProtection="1">
      <alignment horizontal="right"/>
    </xf>
    <xf numFmtId="0" fontId="27" fillId="0" borderId="0" xfId="19" applyFont="1" applyAlignment="1">
      <alignment horizontal="left"/>
    </xf>
    <xf numFmtId="164" fontId="27" fillId="2" borderId="0" xfId="9" applyNumberFormat="1" applyFont="1" applyFill="1" applyAlignment="1" applyProtection="1">
      <alignment horizontal="left"/>
    </xf>
    <xf numFmtId="164" fontId="27" fillId="0" borderId="0" xfId="16" applyNumberFormat="1" applyFont="1" applyBorder="1" applyAlignment="1" applyProtection="1">
      <alignment horizontal="left"/>
    </xf>
    <xf numFmtId="170" fontId="27" fillId="2" borderId="0" xfId="13" applyNumberFormat="1" applyFont="1" applyFill="1" applyAlignment="1" applyProtection="1">
      <alignment horizontal="right"/>
    </xf>
    <xf numFmtId="170" fontId="27" fillId="0" borderId="0" xfId="19" applyNumberFormat="1" applyFont="1" applyAlignment="1">
      <alignment horizontal="right"/>
    </xf>
    <xf numFmtId="170" fontId="27" fillId="0" borderId="0" xfId="19" applyNumberFormat="1" applyFont="1"/>
    <xf numFmtId="170" fontId="27" fillId="2" borderId="0" xfId="15" applyNumberFormat="1" applyFont="1" applyFill="1" applyAlignment="1" applyProtection="1">
      <alignment horizontal="right"/>
    </xf>
    <xf numFmtId="164" fontId="27" fillId="0" borderId="0" xfId="18" applyNumberFormat="1" applyFont="1" applyBorder="1" applyAlignment="1" applyProtection="1">
      <alignment horizontal="center"/>
    </xf>
    <xf numFmtId="164" fontId="27" fillId="0" borderId="0" xfId="16" quotePrefix="1" applyNumberFormat="1" applyFont="1" applyBorder="1" applyAlignment="1" applyProtection="1">
      <alignment horizontal="left"/>
    </xf>
    <xf numFmtId="169" fontId="27" fillId="2" borderId="0" xfId="13" applyNumberFormat="1" applyFont="1" applyFill="1" applyProtection="1"/>
    <xf numFmtId="171" fontId="27" fillId="0" borderId="0" xfId="19" applyNumberFormat="1" applyFont="1" applyAlignment="1">
      <alignment horizontal="right"/>
    </xf>
    <xf numFmtId="164" fontId="27" fillId="0" borderId="0" xfId="18" applyNumberFormat="1" applyFont="1" applyBorder="1" applyAlignment="1" applyProtection="1">
      <alignment horizontal="left"/>
    </xf>
    <xf numFmtId="169" fontId="27" fillId="2" borderId="0" xfId="15" applyNumberFormat="1" applyFont="1" applyFill="1" applyAlignment="1" applyProtection="1"/>
    <xf numFmtId="169" fontId="27" fillId="0" borderId="0" xfId="18" applyNumberFormat="1" applyFont="1" applyBorder="1" applyAlignment="1" applyProtection="1">
      <protection locked="0"/>
    </xf>
    <xf numFmtId="0" fontId="38" fillId="0" borderId="0" xfId="19" applyFont="1"/>
    <xf numFmtId="167" fontId="33" fillId="3" borderId="0" xfId="0" applyNumberFormat="1" applyFont="1" applyFill="1"/>
    <xf numFmtId="167" fontId="27" fillId="3" borderId="0" xfId="19" applyNumberFormat="1" applyFont="1" applyFill="1"/>
    <xf numFmtId="0" fontId="27" fillId="3" borderId="0" xfId="19" applyFont="1" applyFill="1" applyBorder="1"/>
    <xf numFmtId="164" fontId="27" fillId="3" borderId="0" xfId="1" applyNumberFormat="1" applyFont="1" applyFill="1" applyProtection="1"/>
    <xf numFmtId="164" fontId="27" fillId="0" borderId="0" xfId="7" applyNumberFormat="1" applyFont="1" applyProtection="1"/>
    <xf numFmtId="171" fontId="27" fillId="3" borderId="0" xfId="7" applyNumberFormat="1" applyFont="1" applyFill="1" applyBorder="1" applyAlignment="1" applyProtection="1">
      <alignment horizontal="right"/>
    </xf>
    <xf numFmtId="164" fontId="27" fillId="3" borderId="0" xfId="7" applyNumberFormat="1" applyFont="1" applyFill="1" applyBorder="1" applyAlignment="1" applyProtection="1">
      <alignment horizontal="right"/>
    </xf>
    <xf numFmtId="171" fontId="27" fillId="3" borderId="0" xfId="5" applyNumberFormat="1" applyFont="1" applyFill="1" applyBorder="1" applyProtection="1">
      <protection locked="0"/>
    </xf>
    <xf numFmtId="167" fontId="27" fillId="0" borderId="0" xfId="7" applyNumberFormat="1" applyFont="1" applyProtection="1"/>
    <xf numFmtId="164" fontId="28" fillId="0" borderId="0" xfId="7" applyNumberFormat="1" applyFont="1" applyProtection="1"/>
    <xf numFmtId="167" fontId="27" fillId="3" borderId="0" xfId="7" applyNumberFormat="1" applyFont="1" applyFill="1" applyProtection="1"/>
    <xf numFmtId="164" fontId="27" fillId="3" borderId="0" xfId="7" applyNumberFormat="1" applyFont="1" applyFill="1" applyBorder="1" applyProtection="1"/>
    <xf numFmtId="164" fontId="27" fillId="0" borderId="0" xfId="7" applyNumberFormat="1" applyFont="1" applyBorder="1" applyProtection="1"/>
    <xf numFmtId="0" fontId="27" fillId="0" borderId="0" xfId="19" applyFont="1" applyAlignment="1">
      <alignment horizontal="right"/>
    </xf>
    <xf numFmtId="164" fontId="28" fillId="4" borderId="0" xfId="13" applyNumberFormat="1" applyFont="1" applyFill="1" applyBorder="1" applyAlignment="1" applyProtection="1">
      <alignment horizontal="left"/>
    </xf>
    <xf numFmtId="164" fontId="28" fillId="4" borderId="0" xfId="13" applyNumberFormat="1" applyFont="1" applyFill="1" applyBorder="1" applyAlignment="1" applyProtection="1">
      <alignment horizontal="left"/>
    </xf>
    <xf numFmtId="164" fontId="28" fillId="4" borderId="0" xfId="10" applyNumberFormat="1" applyFont="1" applyFill="1" applyBorder="1" applyProtection="1"/>
    <xf numFmtId="164" fontId="28" fillId="4" borderId="0" xfId="10" applyNumberFormat="1" applyFont="1" applyFill="1" applyBorder="1" applyAlignment="1" applyProtection="1">
      <alignment horizontal="right"/>
    </xf>
    <xf numFmtId="164" fontId="28" fillId="4" borderId="0" xfId="10" applyNumberFormat="1" applyFont="1" applyFill="1" applyBorder="1" applyAlignment="1" applyProtection="1">
      <alignment horizontal="left"/>
    </xf>
    <xf numFmtId="164" fontId="28" fillId="4" borderId="0" xfId="11" applyNumberFormat="1" applyFont="1" applyFill="1" applyBorder="1" applyAlignment="1" applyProtection="1">
      <alignment horizontal="left"/>
    </xf>
    <xf numFmtId="164" fontId="28" fillId="4" borderId="0" xfId="13" applyNumberFormat="1" applyFont="1" applyFill="1" applyBorder="1" applyAlignment="1" applyProtection="1">
      <alignment horizontal="center"/>
    </xf>
    <xf numFmtId="0" fontId="28" fillId="4" borderId="0" xfId="19" applyFont="1" applyFill="1"/>
    <xf numFmtId="169" fontId="6" fillId="2" borderId="0" xfId="13" applyNumberFormat="1" applyFont="1" applyFill="1" applyBorder="1" applyProtection="1"/>
    <xf numFmtId="164" fontId="28" fillId="4" borderId="0" xfId="3" applyNumberFormat="1" applyFont="1" applyFill="1" applyBorder="1" applyAlignment="1" applyProtection="1">
      <alignment horizontal="center"/>
    </xf>
    <xf numFmtId="0" fontId="15" fillId="0" borderId="0" xfId="0" applyFont="1" applyAlignment="1">
      <alignment horizontal="center"/>
    </xf>
    <xf numFmtId="164" fontId="28" fillId="4" borderId="0" xfId="10" applyNumberFormat="1" applyFont="1" applyFill="1" applyBorder="1" applyAlignment="1" applyProtection="1">
      <alignment horizontal="center"/>
    </xf>
    <xf numFmtId="0" fontId="8" fillId="0" borderId="0" xfId="19" applyFont="1" applyAlignment="1">
      <alignment horizontal="center"/>
    </xf>
    <xf numFmtId="164" fontId="4" fillId="2" borderId="0" xfId="8" applyNumberFormat="1" applyFont="1" applyFill="1" applyAlignment="1" applyProtection="1">
      <alignment horizontal="left"/>
    </xf>
    <xf numFmtId="164" fontId="4" fillId="2" borderId="0" xfId="12" applyNumberFormat="1" applyFont="1" applyFill="1" applyAlignment="1" applyProtection="1">
      <alignment horizontal="left"/>
    </xf>
    <xf numFmtId="164" fontId="28" fillId="4" borderId="0" xfId="13" applyNumberFormat="1" applyFont="1" applyFill="1" applyAlignment="1" applyProtection="1">
      <alignment horizontal="left"/>
    </xf>
    <xf numFmtId="164" fontId="28" fillId="4" borderId="0" xfId="13" applyNumberFormat="1" applyFont="1" applyFill="1" applyBorder="1" applyAlignment="1" applyProtection="1">
      <alignment horizontal="left"/>
    </xf>
    <xf numFmtId="164" fontId="4" fillId="4" borderId="0" xfId="13" applyNumberFormat="1" applyFont="1" applyFill="1" applyBorder="1" applyAlignment="1" applyProtection="1">
      <alignment horizontal="center"/>
    </xf>
    <xf numFmtId="164" fontId="27" fillId="4" borderId="0" xfId="13" applyNumberFormat="1" applyFont="1" applyFill="1" applyBorder="1" applyAlignment="1" applyProtection="1">
      <alignment horizontal="center"/>
    </xf>
    <xf numFmtId="164" fontId="4" fillId="2" borderId="0" xfId="10" applyNumberFormat="1" applyFont="1" applyFill="1" applyAlignment="1" applyProtection="1">
      <alignment horizontal="left"/>
    </xf>
    <xf numFmtId="164" fontId="4" fillId="2" borderId="0" xfId="14" applyNumberFormat="1" applyFont="1" applyFill="1" applyAlignment="1" applyProtection="1">
      <alignment horizontal="left"/>
    </xf>
    <xf numFmtId="0" fontId="8" fillId="0" borderId="0" xfId="0" applyFont="1" applyAlignment="1">
      <alignment horizontal="left"/>
    </xf>
    <xf numFmtId="164" fontId="4" fillId="2" borderId="0" xfId="13" applyNumberFormat="1" applyFont="1" applyFill="1" applyAlignment="1" applyProtection="1">
      <alignment horizontal="right"/>
    </xf>
    <xf numFmtId="0" fontId="0" fillId="0" borderId="0" xfId="0" applyAlignment="1">
      <alignment horizontal="right"/>
    </xf>
    <xf numFmtId="164" fontId="28" fillId="4" borderId="0" xfId="1" applyNumberFormat="1" applyFont="1" applyFill="1" applyBorder="1" applyAlignment="1" applyProtection="1">
      <alignment horizontal="center"/>
    </xf>
    <xf numFmtId="171" fontId="28" fillId="4" borderId="5" xfId="5" applyNumberFormat="1" applyFont="1" applyFill="1" applyBorder="1" applyAlignment="1" applyProtection="1">
      <alignment horizontal="center"/>
    </xf>
    <xf numFmtId="164" fontId="28" fillId="4" borderId="5" xfId="5" applyNumberFormat="1" applyFont="1" applyFill="1" applyBorder="1" applyAlignment="1" applyProtection="1">
      <alignment horizontal="center"/>
    </xf>
    <xf numFmtId="171" fontId="28" fillId="4" borderId="6" xfId="2" applyNumberFormat="1" applyFont="1" applyFill="1" applyBorder="1" applyAlignment="1" applyProtection="1">
      <alignment horizontal="center"/>
    </xf>
    <xf numFmtId="164" fontId="28" fillId="4" borderId="0" xfId="1" applyNumberFormat="1" applyFont="1" applyFill="1" applyAlignment="1" applyProtection="1">
      <alignment horizontal="center"/>
    </xf>
    <xf numFmtId="171" fontId="27" fillId="4" borderId="0" xfId="19" applyNumberFormat="1" applyFont="1" applyFill="1" applyAlignment="1">
      <alignment horizontal="right"/>
    </xf>
    <xf numFmtId="167" fontId="8" fillId="0" borderId="0" xfId="19" applyNumberFormat="1" applyFont="1" applyAlignment="1">
      <alignment horizontal="right"/>
    </xf>
    <xf numFmtId="1" fontId="8" fillId="0" borderId="0" xfId="19" applyNumberFormat="1" applyFont="1" applyAlignment="1">
      <alignment horizontal="right"/>
    </xf>
    <xf numFmtId="168" fontId="8" fillId="0" borderId="0" xfId="18" applyNumberFormat="1" applyFont="1" applyFill="1" applyBorder="1" applyAlignment="1" applyProtection="1">
      <alignment horizontal="right"/>
      <protection locked="0"/>
    </xf>
    <xf numFmtId="171" fontId="8" fillId="0" borderId="0" xfId="18" applyNumberFormat="1" applyFont="1" applyFill="1" applyBorder="1" applyAlignment="1" applyProtection="1">
      <alignment horizontal="right"/>
      <protection locked="0"/>
    </xf>
    <xf numFmtId="168" fontId="9" fillId="0" borderId="3" xfId="18" applyNumberFormat="1" applyFont="1" applyFill="1" applyBorder="1" applyAlignment="1" applyProtection="1">
      <alignment horizontal="right"/>
      <protection locked="0"/>
    </xf>
    <xf numFmtId="171" fontId="9" fillId="0" borderId="3" xfId="18" applyNumberFormat="1" applyFont="1" applyFill="1" applyBorder="1" applyAlignment="1" applyProtection="1">
      <alignment horizontal="right"/>
      <protection locked="0"/>
    </xf>
    <xf numFmtId="0" fontId="4" fillId="0" borderId="0" xfId="0" applyFont="1" applyFill="1"/>
    <xf numFmtId="169" fontId="4" fillId="0" borderId="0" xfId="0" applyNumberFormat="1" applyFont="1" applyFill="1" applyAlignment="1">
      <alignment horizontal="right"/>
    </xf>
    <xf numFmtId="0" fontId="4" fillId="0" borderId="0" xfId="19" applyFont="1"/>
    <xf numFmtId="171" fontId="4" fillId="3" borderId="0" xfId="19" applyNumberFormat="1" applyFont="1" applyFill="1"/>
    <xf numFmtId="1" fontId="27" fillId="0" borderId="0" xfId="19" applyNumberFormat="1" applyFont="1"/>
    <xf numFmtId="168" fontId="27" fillId="0" borderId="0" xfId="19" applyNumberFormat="1" applyFont="1"/>
    <xf numFmtId="167" fontId="4" fillId="0" borderId="0" xfId="16" applyNumberFormat="1" applyFont="1" applyBorder="1" applyAlignment="1" applyProtection="1">
      <alignment horizontal="right"/>
    </xf>
    <xf numFmtId="0" fontId="4" fillId="0" borderId="0" xfId="19" applyFont="1" applyBorder="1"/>
    <xf numFmtId="167" fontId="4" fillId="0" borderId="0" xfId="19" applyNumberFormat="1" applyFont="1"/>
    <xf numFmtId="0" fontId="19" fillId="0" borderId="0" xfId="19" applyFont="1"/>
    <xf numFmtId="0" fontId="37" fillId="3" borderId="0" xfId="0" applyFont="1" applyFill="1"/>
    <xf numFmtId="0" fontId="37" fillId="0" borderId="0" xfId="0" applyFont="1"/>
    <xf numFmtId="167" fontId="37" fillId="3" borderId="0" xfId="0" applyNumberFormat="1" applyFont="1" applyFill="1"/>
    <xf numFmtId="164" fontId="4" fillId="3" borderId="0" xfId="8" applyNumberFormat="1" applyFont="1" applyFill="1" applyAlignment="1" applyProtection="1">
      <alignment horizontal="left"/>
    </xf>
    <xf numFmtId="164" fontId="4" fillId="3" borderId="0" xfId="12" applyNumberFormat="1" applyFont="1" applyFill="1" applyAlignment="1" applyProtection="1">
      <alignment horizontal="left"/>
    </xf>
    <xf numFmtId="171" fontId="4" fillId="0" borderId="0" xfId="19" applyNumberFormat="1" applyFont="1" applyFill="1"/>
    <xf numFmtId="164" fontId="4" fillId="3" borderId="0" xfId="10" applyNumberFormat="1" applyFont="1" applyFill="1" applyAlignment="1" applyProtection="1">
      <alignment horizontal="left"/>
    </xf>
    <xf numFmtId="167" fontId="37" fillId="0" borderId="0" xfId="0" applyNumberFormat="1" applyFont="1"/>
    <xf numFmtId="1" fontId="33" fillId="3" borderId="0" xfId="0" applyNumberFormat="1" applyFont="1" applyFill="1"/>
    <xf numFmtId="164" fontId="30" fillId="3" borderId="0" xfId="7" applyNumberFormat="1" applyFont="1" applyFill="1" applyProtection="1"/>
    <xf numFmtId="164" fontId="30" fillId="0" borderId="0" xfId="7" applyNumberFormat="1" applyFont="1" applyProtection="1"/>
    <xf numFmtId="164" fontId="27" fillId="0" borderId="0" xfId="19" applyNumberFormat="1" applyFont="1"/>
    <xf numFmtId="164" fontId="8" fillId="0" borderId="0" xfId="9" applyNumberFormat="1" applyFont="1" applyFill="1" applyBorder="1" applyAlignment="1" applyProtection="1">
      <alignment horizontal="left"/>
    </xf>
    <xf numFmtId="0" fontId="28" fillId="4" borderId="0" xfId="19" applyNumberFormat="1" applyFont="1" applyFill="1" applyBorder="1" applyProtection="1"/>
    <xf numFmtId="0" fontId="28" fillId="4" borderId="0" xfId="19" applyNumberFormat="1" applyFont="1" applyFill="1" applyBorder="1" applyAlignment="1" applyProtection="1"/>
    <xf numFmtId="171" fontId="28" fillId="4" borderId="0" xfId="19" applyNumberFormat="1" applyFont="1" applyFill="1" applyBorder="1" applyAlignment="1" applyProtection="1"/>
    <xf numFmtId="171" fontId="28" fillId="4" borderId="0" xfId="9" applyNumberFormat="1" applyFont="1" applyFill="1" applyBorder="1" applyProtection="1"/>
    <xf numFmtId="171" fontId="28" fillId="4" borderId="0" xfId="19" applyNumberFormat="1" applyFont="1" applyFill="1"/>
    <xf numFmtId="0" fontId="28" fillId="4" borderId="4" xfId="19" applyFont="1" applyFill="1" applyBorder="1" applyAlignment="1" applyProtection="1">
      <alignment horizontal="right"/>
    </xf>
    <xf numFmtId="171" fontId="28" fillId="4" borderId="4" xfId="19" applyNumberFormat="1" applyFont="1" applyFill="1" applyBorder="1" applyAlignment="1" applyProtection="1">
      <alignment horizontal="right"/>
    </xf>
    <xf numFmtId="171" fontId="28" fillId="4" borderId="4" xfId="19" applyNumberFormat="1" applyFont="1" applyFill="1" applyBorder="1"/>
    <xf numFmtId="171" fontId="28" fillId="4" borderId="0" xfId="19" applyNumberFormat="1" applyFont="1" applyFill="1" applyBorder="1" applyAlignment="1" applyProtection="1">
      <alignment horizontal="right"/>
    </xf>
    <xf numFmtId="0" fontId="28" fillId="4" borderId="0" xfId="19" applyFont="1" applyFill="1" applyBorder="1" applyAlignment="1" applyProtection="1">
      <alignment horizontal="right"/>
    </xf>
    <xf numFmtId="0" fontId="28" fillId="4" borderId="0" xfId="19" applyNumberFormat="1" applyFont="1" applyFill="1" applyBorder="1" applyAlignment="1" applyProtection="1">
      <alignment horizontal="left"/>
    </xf>
    <xf numFmtId="0" fontId="28" fillId="4" borderId="0" xfId="19" applyNumberFormat="1" applyFont="1" applyFill="1" applyBorder="1" applyAlignment="1" applyProtection="1">
      <alignment horizontal="right"/>
    </xf>
    <xf numFmtId="167" fontId="28" fillId="4" borderId="0" xfId="13" applyNumberFormat="1" applyFont="1" applyFill="1" applyAlignment="1" applyProtection="1">
      <alignment horizontal="right"/>
    </xf>
    <xf numFmtId="167" fontId="4" fillId="2" borderId="0" xfId="13" applyNumberFormat="1" applyFont="1" applyFill="1" applyAlignment="1" applyProtection="1">
      <alignment horizontal="right"/>
    </xf>
    <xf numFmtId="169" fontId="28" fillId="4" borderId="0" xfId="13" applyNumberFormat="1" applyFont="1" applyFill="1" applyProtection="1"/>
  </cellXfs>
  <cellStyles count="22">
    <cellStyle name="Normal" xfId="0" builtinId="0"/>
    <cellStyle name="Normal_AGRO-1" xfId="21"/>
    <cellStyle name="Normal_ENER-1112" xfId="1"/>
    <cellStyle name="Normal_ENER-1112 2" xfId="2"/>
    <cellStyle name="Normal_ENER-1-2_EnergíaModificaciones 2008" xfId="3"/>
    <cellStyle name="Normal_ENER-1314" xfId="4"/>
    <cellStyle name="Normal_ENER-1314 2" xfId="5"/>
    <cellStyle name="Normal_ENER-15" xfId="6"/>
    <cellStyle name="Normal_ENER-15_EnergíaModificaciones 2008" xfId="7"/>
    <cellStyle name="Normal_ENER-3" xfId="8"/>
    <cellStyle name="Normal_ENER-3_EnergíaModificaciones 2008" xfId="9"/>
    <cellStyle name="Normal_ENER-4-5" xfId="10"/>
    <cellStyle name="Normal_ENER-4-5_EnergíaModificaciones 2008" xfId="11"/>
    <cellStyle name="Normal_ENER-6" xfId="12"/>
    <cellStyle name="Normal_ENER-6_EnergíaModificaciones 2008" xfId="13"/>
    <cellStyle name="Normal_ENER-6a" xfId="14"/>
    <cellStyle name="Normal_ENER-6a_EnergíaModificaciones 2008" xfId="15"/>
    <cellStyle name="Normal_ENER-7-8_EnergíaModificaciones 2008" xfId="16"/>
    <cellStyle name="Normal_ENER-910" xfId="17"/>
    <cellStyle name="Normal_ENER-910_EnergíaModificaciones 2008" xfId="18"/>
    <cellStyle name="Normal_EnergíaModificaciones 2008" xfId="19"/>
    <cellStyle name="Normal_IND-4" xfId="2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18134"/>
      <color rgb="FF004D9D"/>
      <color rgb="FF878787"/>
      <color rgb="FF9E4E16"/>
      <color rgb="FF9EB216"/>
      <color rgb="FF6695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2497812773407"/>
          <c:y val="0.24074074074074076"/>
          <c:w val="0.83451946631671059"/>
          <c:h val="0.3175787401574804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4D9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'10.5'!$G$9:$G$15</c:f>
              <c:strCache>
                <c:ptCount val="7"/>
                <c:pt idx="0">
                  <c:v>  Gas licuado</c:v>
                </c:pt>
                <c:pt idx="1">
                  <c:v>  Gasolina de motor</c:v>
                </c:pt>
                <c:pt idx="2">
                  <c:v>  Queroseno</c:v>
                </c:pt>
                <c:pt idx="3">
                  <c:v>  Turbocombustible</c:v>
                </c:pt>
                <c:pt idx="4">
                  <c:v>  Combustible diesel </c:v>
                </c:pt>
                <c:pt idx="5">
                  <c:v>  Fuel oil</c:v>
                </c:pt>
                <c:pt idx="6">
                  <c:v>  Otros Productos</c:v>
                </c:pt>
              </c:strCache>
            </c:strRef>
          </c:cat>
          <c:val>
            <c:numRef>
              <c:f>'10.5'!$H$9:$H$15</c:f>
              <c:numCache>
                <c:formatCode>###\ ###\ ###.0</c:formatCode>
                <c:ptCount val="7"/>
                <c:pt idx="0">
                  <c:v>27.8017</c:v>
                </c:pt>
                <c:pt idx="1">
                  <c:v>107.348</c:v>
                </c:pt>
                <c:pt idx="2">
                  <c:v>3.766</c:v>
                </c:pt>
                <c:pt idx="3">
                  <c:v>36.96</c:v>
                </c:pt>
                <c:pt idx="4">
                  <c:v>382.44400000000002</c:v>
                </c:pt>
                <c:pt idx="5">
                  <c:v>663.83489999999995</c:v>
                </c:pt>
                <c:pt idx="6">
                  <c:v>398.26120000000003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6951936"/>
        <c:axId val="719434816"/>
      </c:barChart>
      <c:catAx>
        <c:axId val="726951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s-MX"/>
          </a:p>
        </c:txPr>
        <c:crossAx val="719434816"/>
        <c:crosses val="autoZero"/>
        <c:auto val="1"/>
        <c:lblAlgn val="ctr"/>
        <c:lblOffset val="100"/>
        <c:noMultiLvlLbl val="0"/>
      </c:catAx>
      <c:valAx>
        <c:axId val="719434816"/>
        <c:scaling>
          <c:orientation val="minMax"/>
        </c:scaling>
        <c:delete val="1"/>
        <c:axPos val="l"/>
        <c:numFmt formatCode="###\ ###\ ###.0" sourceLinked="1"/>
        <c:majorTickMark val="out"/>
        <c:minorTickMark val="none"/>
        <c:tickLblPos val="nextTo"/>
        <c:crossAx val="72695193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935378430855996"/>
          <c:y val="5.0925907361509412E-2"/>
          <c:w val="0.60619773829386581"/>
          <c:h val="0.84167474421305633"/>
        </c:manualLayout>
      </c:layout>
      <c:area3DChart>
        <c:grouping val="standard"/>
        <c:varyColors val="0"/>
        <c:ser>
          <c:idx val="0"/>
          <c:order val="0"/>
          <c:tx>
            <c:strRef>
              <c:f>'10.6-7'!$A$30</c:f>
              <c:strCache>
                <c:ptCount val="1"/>
                <c:pt idx="0">
                  <c:v> Gas licuado de petróleo</c:v>
                </c:pt>
              </c:strCache>
            </c:strRef>
          </c:tx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4.9019607843137254E-2"/>
                  <c:y val="-9.5113432209090314E-17"/>
                </c:manualLayout>
              </c:layout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3.717472118959108E-2"/>
                  <c:y val="0"/>
                </c:manualLayout>
              </c:layout>
              <c:tx>
                <c:rich>
                  <a:bodyPr/>
                  <a:lstStyle/>
                  <a:p>
                    <a:pPr>
                      <a:defRPr b="1">
                        <a:latin typeface="Arial" pitchFamily="34" charset="0"/>
                        <a:cs typeface="Arial" pitchFamily="34" charset="0"/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  <a:latin typeface="Arial" pitchFamily="34" charset="0"/>
                        <a:cs typeface="Arial" pitchFamily="34" charset="0"/>
                      </a:rPr>
                      <a:t>  119,2</a:t>
                    </a:r>
                    <a:endParaRPr lang="en-US">
                      <a:solidFill>
                        <a:schemeClr val="bg1"/>
                      </a:solidFill>
                    </a:endParaRP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'10.6-7'!$E$26:$H$26</c:f>
              <c:numCache>
                <c:formatCode>0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'10.6-7'!$E$30:$H$30</c:f>
              <c:numCache>
                <c:formatCode>###\ ###\ ###.0</c:formatCode>
                <c:ptCount val="4"/>
                <c:pt idx="0">
                  <c:v>134.59977673</c:v>
                </c:pt>
                <c:pt idx="1">
                  <c:v>119.220495</c:v>
                </c:pt>
                <c:pt idx="2">
                  <c:v>111.7</c:v>
                </c:pt>
                <c:pt idx="3">
                  <c:v>152.08642207000003</c:v>
                </c:pt>
              </c:numCache>
            </c:numRef>
          </c:val>
        </c:ser>
        <c:ser>
          <c:idx val="1"/>
          <c:order val="1"/>
          <c:tx>
            <c:strRef>
              <c:f>'10.6-7'!$A$31</c:f>
              <c:strCache>
                <c:ptCount val="1"/>
                <c:pt idx="0">
                  <c:v> Gasolina de motor (excluye aviación)</c:v>
                </c:pt>
              </c:strCache>
            </c:strRef>
          </c:tx>
          <c:spPr>
            <a:ln w="25400">
              <a:noFill/>
            </a:ln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4.4117647058823532E-2"/>
                  <c:y val="-1.03761306510082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3.9653035935563824E-2"/>
                  <c:y val="-4.629627941955486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'10.6-7'!$E$26:$H$26</c:f>
              <c:numCache>
                <c:formatCode>0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'10.6-7'!$E$31:$H$31</c:f>
              <c:numCache>
                <c:formatCode>###\ ###\ ###.0</c:formatCode>
                <c:ptCount val="4"/>
                <c:pt idx="0">
                  <c:v>254.436218</c:v>
                </c:pt>
                <c:pt idx="1">
                  <c:v>236.27895000000001</c:v>
                </c:pt>
                <c:pt idx="2">
                  <c:v>226.4</c:v>
                </c:pt>
                <c:pt idx="3">
                  <c:v>125.777862</c:v>
                </c:pt>
              </c:numCache>
            </c:numRef>
          </c:val>
        </c:ser>
        <c:ser>
          <c:idx val="2"/>
          <c:order val="2"/>
          <c:tx>
            <c:strRef>
              <c:f>'10.6-7'!$A$32</c:f>
              <c:strCache>
                <c:ptCount val="1"/>
                <c:pt idx="0">
                  <c:v> Turbocombustible</c:v>
                </c:pt>
              </c:strCache>
            </c:strRef>
          </c:tx>
          <c:spPr>
            <a:ln w="25400">
              <a:noFill/>
            </a:ln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5.1470588235294115E-2"/>
                  <c:y val="-3.11283919530247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4.4609665427509292E-2"/>
                  <c:y val="-3.70373880732764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'10.6-7'!$E$26:$H$26</c:f>
              <c:numCache>
                <c:formatCode>0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'10.6-7'!$E$32:$H$32</c:f>
              <c:numCache>
                <c:formatCode>###\ ###\ ###.0</c:formatCode>
                <c:ptCount val="4"/>
                <c:pt idx="0">
                  <c:v>467.27618800000005</c:v>
                </c:pt>
                <c:pt idx="1">
                  <c:v>366.75794400000001</c:v>
                </c:pt>
                <c:pt idx="2">
                  <c:v>234.57</c:v>
                </c:pt>
                <c:pt idx="3">
                  <c:v>174.898539</c:v>
                </c:pt>
              </c:numCache>
            </c:numRef>
          </c:val>
        </c:ser>
        <c:ser>
          <c:idx val="3"/>
          <c:order val="3"/>
          <c:tx>
            <c:strRef>
              <c:f>'10.6-7'!$A$33</c:f>
              <c:strCache>
                <c:ptCount val="1"/>
                <c:pt idx="0">
                  <c:v> Combustible diesel </c:v>
                </c:pt>
              </c:strCache>
            </c:strRef>
          </c:tx>
          <c:spPr>
            <a:ln w="25400">
              <a:noFill/>
            </a:ln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4.4117647058823622E-2"/>
                  <c:y val="-4.66925879295370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4.7087980173481946E-2"/>
                  <c:y val="-0.10648144266497424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bg1"/>
                        </a:solidFill>
                        <a:latin typeface="Arial" pitchFamily="34" charset="0"/>
                        <a:cs typeface="Arial" pitchFamily="34" charset="0"/>
                      </a:rPr>
                      <a:t>  729.8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'10.6-7'!$E$26:$H$26</c:f>
              <c:numCache>
                <c:formatCode>0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'10.6-7'!$E$33:$H$33</c:f>
              <c:numCache>
                <c:formatCode>###\ ###\ ###.0</c:formatCode>
                <c:ptCount val="4"/>
                <c:pt idx="0">
                  <c:v>1178.400457</c:v>
                </c:pt>
                <c:pt idx="1">
                  <c:v>729.75566900000001</c:v>
                </c:pt>
                <c:pt idx="2">
                  <c:v>539.1</c:v>
                </c:pt>
                <c:pt idx="3">
                  <c:v>956.65944340999999</c:v>
                </c:pt>
              </c:numCache>
            </c:numRef>
          </c:val>
        </c:ser>
        <c:ser>
          <c:idx val="4"/>
          <c:order val="4"/>
          <c:tx>
            <c:strRef>
              <c:f>'10.6-7'!$A$34</c:f>
              <c:strCache>
                <c:ptCount val="1"/>
                <c:pt idx="0">
                  <c:v> Fuel oil</c:v>
                </c:pt>
              </c:strCache>
            </c:strRef>
          </c:tx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4.9019607843137164E-2"/>
                  <c:y val="-9.3385175859074174E-2"/>
                </c:manualLayout>
              </c:layout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'10.6-7'!$E$26:$H$26</c:f>
              <c:numCache>
                <c:formatCode>0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'10.6-7'!$E$34:$H$34</c:f>
              <c:numCache>
                <c:formatCode>###\ ###\ ###.0</c:formatCode>
                <c:ptCount val="4"/>
                <c:pt idx="0">
                  <c:v>911.96594948999996</c:v>
                </c:pt>
                <c:pt idx="1">
                  <c:v>1342.7686410000001</c:v>
                </c:pt>
                <c:pt idx="2">
                  <c:v>1935</c:v>
                </c:pt>
                <c:pt idx="3">
                  <c:v>1124.6201620000002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033856"/>
        <c:axId val="719436544"/>
        <c:axId val="688370304"/>
      </c:area3DChart>
      <c:catAx>
        <c:axId val="7270338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900" b="1">
                <a:latin typeface="Arial" pitchFamily="34" charset="0"/>
                <a:cs typeface="Arial" pitchFamily="34" charset="0"/>
              </a:defRPr>
            </a:pPr>
            <a:endParaRPr lang="es-MX"/>
          </a:p>
        </c:txPr>
        <c:crossAx val="719436544"/>
        <c:crosses val="autoZero"/>
        <c:auto val="1"/>
        <c:lblAlgn val="ctr"/>
        <c:lblOffset val="100"/>
        <c:noMultiLvlLbl val="0"/>
      </c:catAx>
      <c:valAx>
        <c:axId val="719436544"/>
        <c:scaling>
          <c:orientation val="minMax"/>
          <c:max val="1500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###\ ###\ ###.0" sourceLinked="1"/>
        <c:majorTickMark val="out"/>
        <c:minorTickMark val="none"/>
        <c:tickLblPos val="nextTo"/>
        <c:txPr>
          <a:bodyPr/>
          <a:lstStyle/>
          <a:p>
            <a:pPr>
              <a:defRPr sz="900" b="1">
                <a:latin typeface="Arial" pitchFamily="34" charset="0"/>
                <a:cs typeface="Arial" pitchFamily="34" charset="0"/>
              </a:defRPr>
            </a:pPr>
            <a:endParaRPr lang="es-MX"/>
          </a:p>
        </c:txPr>
        <c:crossAx val="727033856"/>
        <c:crosses val="autoZero"/>
        <c:crossBetween val="midCat"/>
        <c:majorUnit val="500"/>
      </c:valAx>
      <c:serAx>
        <c:axId val="688370304"/>
        <c:scaling>
          <c:orientation val="minMax"/>
        </c:scaling>
        <c:delete val="1"/>
        <c:axPos val="b"/>
        <c:majorTickMark val="out"/>
        <c:minorTickMark val="none"/>
        <c:tickLblPos val="nextTo"/>
        <c:crossAx val="719436544"/>
        <c:crosses val="autoZero"/>
      </c:serAx>
      <c:spPr>
        <a:ln>
          <a:noFill/>
        </a:ln>
      </c:spPr>
    </c:plotArea>
    <c:legend>
      <c:legendPos val="r"/>
      <c:layout/>
      <c:overlay val="0"/>
      <c:txPr>
        <a:bodyPr/>
        <a:lstStyle/>
        <a:p>
          <a:pPr>
            <a:defRPr sz="900" b="1">
              <a:latin typeface="Arial" pitchFamily="34" charset="0"/>
              <a:cs typeface="Arial" pitchFamily="34" charset="0"/>
            </a:defRPr>
          </a:pPr>
          <a:endParaRPr lang="es-MX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'10.8-9'!$Q$7</c:f>
              <c:strCache>
                <c:ptCount val="1"/>
                <c:pt idx="0">
                  <c:v>Petróleo crudo</c:v>
                </c:pt>
              </c:strCache>
            </c:strRef>
          </c:tx>
          <c:spPr>
            <a:solidFill>
              <a:srgbClr val="004D9D"/>
            </a:solidFill>
          </c:spPr>
          <c:invertIfNegative val="0"/>
          <c:dLbls>
            <c:dLbl>
              <c:idx val="2"/>
              <c:layout>
                <c:manualLayout>
                  <c:x val="0"/>
                  <c:y val="1.44144144144144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3.0935808197989174E-3"/>
                  <c:y val="-7.207207207207207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 sz="900" b="1">
                    <a:solidFill>
                      <a:schemeClr val="bg1"/>
                    </a:solidFill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'10.8-9'!$M$4:$P$4</c:f>
              <c:numCache>
                <c:formatCode>General_)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'10.8-9'!$M$7:$P$7</c:f>
              <c:numCache>
                <c:formatCode>0.0</c:formatCode>
                <c:ptCount val="4"/>
                <c:pt idx="0">
                  <c:v>36.291217481398931</c:v>
                </c:pt>
                <c:pt idx="1">
                  <c:v>39.833438274335833</c:v>
                </c:pt>
                <c:pt idx="2">
                  <c:v>26.180009857787429</c:v>
                </c:pt>
                <c:pt idx="3">
                  <c:v>34.434666759817105</c:v>
                </c:pt>
              </c:numCache>
            </c:numRef>
          </c:val>
        </c:ser>
        <c:ser>
          <c:idx val="1"/>
          <c:order val="1"/>
          <c:tx>
            <c:strRef>
              <c:f>'10.8-9'!$Q$8</c:f>
              <c:strCache>
                <c:ptCount val="1"/>
                <c:pt idx="0">
                  <c:v>Productos de caña</c:v>
                </c:pt>
              </c:strCache>
            </c:strRef>
          </c:tx>
          <c:spPr>
            <a:solidFill>
              <a:srgbClr val="6695C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 sz="900" b="1">
                    <a:solidFill>
                      <a:schemeClr val="bg1"/>
                    </a:solidFill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'10.8-9'!$M$4:$P$4</c:f>
              <c:numCache>
                <c:formatCode>General_)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'10.8-9'!$M$8:$P$8</c:f>
              <c:numCache>
                <c:formatCode>0.0</c:formatCode>
                <c:ptCount val="4"/>
                <c:pt idx="0">
                  <c:v>49.802169176311068</c:v>
                </c:pt>
                <c:pt idx="1">
                  <c:v>46.074103514770336</c:v>
                </c:pt>
                <c:pt idx="2">
                  <c:v>57.791649387008015</c:v>
                </c:pt>
                <c:pt idx="3">
                  <c:v>49.938902969811402</c:v>
                </c:pt>
              </c:numCache>
            </c:numRef>
          </c:val>
        </c:ser>
        <c:ser>
          <c:idx val="2"/>
          <c:order val="2"/>
          <c:tx>
            <c:strRef>
              <c:f>'10.8-9'!$Q$9</c:f>
              <c:strCache>
                <c:ptCount val="1"/>
                <c:pt idx="0">
                  <c:v>Leña</c:v>
                </c:pt>
              </c:strCache>
            </c:strRef>
          </c:tx>
          <c:spPr>
            <a:solidFill>
              <a:srgbClr val="878787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chemeClr val="bg1"/>
                    </a:solidFill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'10.8-9'!$M$4:$P$4</c:f>
              <c:numCache>
                <c:formatCode>General_)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'10.8-9'!$M$9:$P$9</c:f>
              <c:numCache>
                <c:formatCode>0.0</c:formatCode>
                <c:ptCount val="4"/>
                <c:pt idx="0">
                  <c:v>7.2297979569943198</c:v>
                </c:pt>
                <c:pt idx="1">
                  <c:v>6.9938350217499892</c:v>
                </c:pt>
                <c:pt idx="2">
                  <c:v>8.141163043742738</c:v>
                </c:pt>
                <c:pt idx="3">
                  <c:v>8.4392168400182079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9620096"/>
        <c:axId val="719905920"/>
      </c:barChart>
      <c:catAx>
        <c:axId val="719620096"/>
        <c:scaling>
          <c:orientation val="minMax"/>
        </c:scaling>
        <c:delete val="0"/>
        <c:axPos val="b"/>
        <c:numFmt formatCode="General_)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s-MX"/>
          </a:p>
        </c:txPr>
        <c:crossAx val="719905920"/>
        <c:crosses val="autoZero"/>
        <c:auto val="1"/>
        <c:lblAlgn val="ctr"/>
        <c:lblOffset val="100"/>
        <c:noMultiLvlLbl val="0"/>
      </c:catAx>
      <c:valAx>
        <c:axId val="719905920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71962009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900" b="1">
              <a:latin typeface="Arial" pitchFamily="34" charset="0"/>
              <a:cs typeface="Arial" pitchFamily="34" charset="0"/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376747608535691E-2"/>
          <c:y val="1.3008130081300813E-2"/>
          <c:w val="0.64795160502362081"/>
          <c:h val="0.85019813699758118"/>
        </c:manualLayout>
      </c:layout>
      <c:lineChart>
        <c:grouping val="standard"/>
        <c:varyColors val="0"/>
        <c:ser>
          <c:idx val="0"/>
          <c:order val="0"/>
          <c:tx>
            <c:strRef>
              <c:f>'10.10'!$P$11:$Q$11</c:f>
              <c:strCache>
                <c:ptCount val="1"/>
                <c:pt idx="0">
                  <c:v> Combustible diesel</c:v>
                </c:pt>
              </c:strCache>
            </c:strRef>
          </c:tx>
          <c:spPr>
            <a:ln>
              <a:solidFill>
                <a:srgbClr val="004D9D"/>
              </a:solidFill>
            </a:ln>
          </c:spPr>
          <c:marker>
            <c:spPr>
              <a:solidFill>
                <a:srgbClr val="004D9D"/>
              </a:solidFill>
            </c:spPr>
          </c:marker>
          <c:dLbls>
            <c:dLbl>
              <c:idx val="0"/>
              <c:layout>
                <c:manualLayout>
                  <c:x val="-5.0926013234954166E-2"/>
                  <c:y val="-5.55553496989346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5.8333333333333348E-2"/>
                  <c:y val="-6.94444444444444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5.3086409432019116E-2"/>
                  <c:y val="-5.5555761412176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4.9999999999999961E-2"/>
                  <c:y val="-5.55555555555556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5.0805278350290979E-2"/>
                  <c:y val="-6.79742679223920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'10.10'!$K$6:$O$6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'10.10'!$K$11:$O$11</c:f>
              <c:numCache>
                <c:formatCode>0.0</c:formatCode>
                <c:ptCount val="5"/>
                <c:pt idx="0">
                  <c:v>22.739087335094101</c:v>
                </c:pt>
                <c:pt idx="1">
                  <c:v>24.467519359733462</c:v>
                </c:pt>
                <c:pt idx="2">
                  <c:v>20.844554249185101</c:v>
                </c:pt>
                <c:pt idx="3">
                  <c:v>16.863038049362878</c:v>
                </c:pt>
                <c:pt idx="4">
                  <c:v>18.081730212710159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'10.10'!$P$17:$Q$17</c:f>
              <c:strCache>
                <c:ptCount val="1"/>
                <c:pt idx="0">
                  <c:v> Gasolina de motor (excluye aviación)</c:v>
                </c:pt>
              </c:strCache>
            </c:strRef>
          </c:tx>
          <c:spPr>
            <a:ln>
              <a:solidFill>
                <a:srgbClr val="878787"/>
              </a:solidFill>
            </a:ln>
          </c:spPr>
          <c:marker>
            <c:spPr>
              <a:solidFill>
                <a:srgbClr val="878787"/>
              </a:solidFill>
            </c:spPr>
          </c:marker>
          <c:dLbls>
            <c:dLbl>
              <c:idx val="0"/>
              <c:layout>
                <c:manualLayout>
                  <c:x val="-3.7691059066577416E-2"/>
                  <c:y val="-6.7591374607585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3.7691059066577416E-2"/>
                  <c:y val="-6.23626164376511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3.968600375502989E-2"/>
                  <c:y val="-6.36376923472801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4.1681142863586498E-2"/>
                  <c:y val="-6.6315886984715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4.2155139077449388E-2"/>
                  <c:y val="-5.58583706448458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'10.10'!$K$6:$O$6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'10.10'!$K$17:$O$17</c:f>
              <c:numCache>
                <c:formatCode>0.0</c:formatCode>
                <c:ptCount val="5"/>
                <c:pt idx="0">
                  <c:v>3.6186248733310973</c:v>
                </c:pt>
                <c:pt idx="1">
                  <c:v>3.4821323165779354</c:v>
                </c:pt>
                <c:pt idx="2">
                  <c:v>3.3183738086095533</c:v>
                </c:pt>
                <c:pt idx="3">
                  <c:v>3.0899967946672056</c:v>
                </c:pt>
                <c:pt idx="4">
                  <c:v>3.8159928259959495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'10.10'!$P$15:$Q$15</c:f>
              <c:strCache>
                <c:ptCount val="1"/>
                <c:pt idx="0">
                  <c:v> Gas licuado de petróleo</c:v>
                </c:pt>
              </c:strCache>
            </c:strRef>
          </c:tx>
          <c:spPr>
            <a:ln>
              <a:solidFill>
                <a:srgbClr val="B18134"/>
              </a:solidFill>
            </a:ln>
          </c:spPr>
          <c:marker>
            <c:spPr>
              <a:solidFill>
                <a:srgbClr val="B18134"/>
              </a:solidFill>
            </c:spPr>
          </c:marker>
          <c:dLbls>
            <c:dLbl>
              <c:idx val="0"/>
              <c:layout>
                <c:manualLayout>
                  <c:x val="-8.7931723766317294E-3"/>
                  <c:y val="2.40354073387886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5.8499065130929303E-3"/>
                  <c:y val="2.6191549585713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8.6279753809710546E-3"/>
                  <c:y val="3.39708712881478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6.0157468619137042E-3"/>
                  <c:y val="3.73246873552570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9.4340411326837501E-3"/>
                  <c:y val="4.5400854304976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'10.10'!$K$6:$O$6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'10.10'!$K$15:$O$15</c:f>
              <c:numCache>
                <c:formatCode>0.0</c:formatCode>
                <c:ptCount val="5"/>
                <c:pt idx="0">
                  <c:v>2.1973149815475228</c:v>
                </c:pt>
                <c:pt idx="1">
                  <c:v>2.1873665884460261</c:v>
                </c:pt>
                <c:pt idx="2">
                  <c:v>2.4324598610065644</c:v>
                </c:pt>
                <c:pt idx="3">
                  <c:v>2.3268200564691601</c:v>
                </c:pt>
                <c:pt idx="4">
                  <c:v>2.4756481700899218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168000"/>
        <c:axId val="719908224"/>
      </c:lineChart>
      <c:catAx>
        <c:axId val="71916800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900" b="1">
                <a:latin typeface="Arial" pitchFamily="34" charset="0"/>
                <a:cs typeface="Arial" pitchFamily="34" charset="0"/>
              </a:defRPr>
            </a:pPr>
            <a:endParaRPr lang="es-MX"/>
          </a:p>
        </c:txPr>
        <c:crossAx val="719908224"/>
        <c:crosses val="autoZero"/>
        <c:auto val="1"/>
        <c:lblAlgn val="ctr"/>
        <c:lblOffset val="100"/>
        <c:noMultiLvlLbl val="0"/>
      </c:catAx>
      <c:valAx>
        <c:axId val="719908224"/>
        <c:scaling>
          <c:orientation val="minMax"/>
        </c:scaling>
        <c:delete val="1"/>
        <c:axPos val="l"/>
        <c:numFmt formatCode="0.0" sourceLinked="1"/>
        <c:majorTickMark val="out"/>
        <c:minorTickMark val="none"/>
        <c:tickLblPos val="nextTo"/>
        <c:crossAx val="7191680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283122722242505"/>
          <c:y val="0.26340507436570426"/>
          <c:w val="0.32716873986808798"/>
          <c:h val="0.63782327209098866"/>
        </c:manualLayout>
      </c:layout>
      <c:overlay val="0"/>
      <c:txPr>
        <a:bodyPr/>
        <a:lstStyle/>
        <a:p>
          <a:pPr>
            <a:defRPr sz="900" b="1">
              <a:latin typeface="Arial" pitchFamily="34" charset="0"/>
              <a:cs typeface="Arial" pitchFamily="34" charset="0"/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Pt>
            <c:idx val="1"/>
            <c:bubble3D val="0"/>
            <c:spPr>
              <a:solidFill>
                <a:srgbClr val="B18134"/>
              </a:solidFill>
            </c:spPr>
          </c:dPt>
          <c:dLbls>
            <c:dLbl>
              <c:idx val="0"/>
              <c:layout>
                <c:manualLayout>
                  <c:x val="-5.2743000874890651E-2"/>
                  <c:y val="-0.24084682123067946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solidFill>
                        <a:schemeClr val="bg1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973687664041995E-2"/>
                  <c:y val="7.04870224555264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5.2767279090113757E-2"/>
                  <c:y val="4.297900262467190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'10.15'!$J$8:$L$8</c:f>
              <c:strCache>
                <c:ptCount val="3"/>
                <c:pt idx="0">
                  <c:v>Servicio público</c:v>
                </c:pt>
                <c:pt idx="1">
                  <c:v>Industria azucarera</c:v>
                </c:pt>
                <c:pt idx="2">
                  <c:v>Industria del níquel</c:v>
                </c:pt>
              </c:strCache>
            </c:strRef>
          </c:cat>
          <c:val>
            <c:numRef>
              <c:f>'10.15'!$J$16:$L$16</c:f>
              <c:numCache>
                <c:formatCode>0.0</c:formatCode>
                <c:ptCount val="3"/>
                <c:pt idx="0">
                  <c:v>95.522530367846613</c:v>
                </c:pt>
                <c:pt idx="1">
                  <c:v>1.7550104563281443</c:v>
                </c:pt>
                <c:pt idx="2">
                  <c:v>1.9870201689539222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 sz="900" b="1">
              <a:latin typeface="Arial" pitchFamily="34" charset="0"/>
              <a:cs typeface="Arial" pitchFamily="34" charset="0"/>
            </a:defRPr>
          </a:pPr>
          <a:endParaRPr lang="es-MX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960477450692119E-2"/>
          <c:y val="0.2180670405129248"/>
          <c:w val="0.69489960629921277"/>
          <c:h val="0.66595290172061827"/>
        </c:manualLayout>
      </c:layout>
      <c:lineChart>
        <c:grouping val="standard"/>
        <c:varyColors val="0"/>
        <c:ser>
          <c:idx val="0"/>
          <c:order val="0"/>
          <c:tx>
            <c:strRef>
              <c:f>'10.18-19'!$O$30</c:f>
              <c:strCache>
                <c:ptCount val="1"/>
                <c:pt idx="0">
                  <c:v>Estatal</c:v>
                </c:pt>
              </c:strCache>
            </c:strRef>
          </c:tx>
          <c:spPr>
            <a:ln>
              <a:solidFill>
                <a:srgbClr val="878787"/>
              </a:solidFill>
            </a:ln>
          </c:spPr>
          <c:marker>
            <c:symbol val="none"/>
          </c:marker>
          <c:cat>
            <c:numRef>
              <c:f>'10.18-19'!$A$33:$A$38</c:f>
              <c:numCache>
                <c:formatCode>General_)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'10.18-19'!$O$33:$O$38</c:f>
              <c:numCache>
                <c:formatCode>###\ ###\ ###.0</c:formatCode>
                <c:ptCount val="5"/>
                <c:pt idx="0">
                  <c:v>40.959879061285221</c:v>
                </c:pt>
                <c:pt idx="1">
                  <c:v>40.035760998392561</c:v>
                </c:pt>
                <c:pt idx="2">
                  <c:v>37.209528186910383</c:v>
                </c:pt>
                <c:pt idx="3">
                  <c:v>37.267672359199743</c:v>
                </c:pt>
                <c:pt idx="4">
                  <c:v>37.323335887691798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'10.18-19'!$P$30</c:f>
              <c:strCache>
                <c:ptCount val="1"/>
                <c:pt idx="0">
                  <c:v>Población</c:v>
                </c:pt>
              </c:strCache>
            </c:strRef>
          </c:tx>
          <c:spPr>
            <a:ln>
              <a:solidFill>
                <a:srgbClr val="004D9D"/>
              </a:solidFill>
            </a:ln>
          </c:spPr>
          <c:marker>
            <c:symbol val="none"/>
          </c:marker>
          <c:cat>
            <c:numRef>
              <c:f>'10.18-19'!$A$33:$A$38</c:f>
              <c:numCache>
                <c:formatCode>General_)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'10.18-19'!$P$33:$P$38</c:f>
              <c:numCache>
                <c:formatCode>###\ ###\ ###.0</c:formatCode>
                <c:ptCount val="5"/>
                <c:pt idx="0">
                  <c:v>43.252819503767334</c:v>
                </c:pt>
                <c:pt idx="1">
                  <c:v>43.757642374717577</c:v>
                </c:pt>
                <c:pt idx="2" formatCode="0.0">
                  <c:v>46.051946996749002</c:v>
                </c:pt>
                <c:pt idx="3" formatCode="0.0">
                  <c:v>44.008383929101527</c:v>
                </c:pt>
                <c:pt idx="4" formatCode="0.0">
                  <c:v>43.969589080769495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'10.18-19'!$Q$30</c:f>
              <c:strCache>
                <c:ptCount val="1"/>
                <c:pt idx="0">
                  <c:v>Pérdidas</c:v>
                </c:pt>
              </c:strCache>
            </c:strRef>
          </c:tx>
          <c:spPr>
            <a:ln>
              <a:solidFill>
                <a:srgbClr val="B18134"/>
              </a:solidFill>
            </a:ln>
          </c:spPr>
          <c:marker>
            <c:symbol val="none"/>
          </c:marker>
          <c:cat>
            <c:numRef>
              <c:f>'10.18-19'!$A$33:$A$38</c:f>
              <c:numCache>
                <c:formatCode>General_)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'10.18-19'!$Q$33:$Q$38</c:f>
              <c:numCache>
                <c:formatCode>###\ ###\ ###.0</c:formatCode>
                <c:ptCount val="5"/>
                <c:pt idx="0">
                  <c:v>15.78730143494745</c:v>
                </c:pt>
                <c:pt idx="1">
                  <c:v>16.206596626889855</c:v>
                </c:pt>
                <c:pt idx="2" formatCode="0.0">
                  <c:v>16.738524816340632</c:v>
                </c:pt>
                <c:pt idx="3" formatCode="0.0">
                  <c:v>18.723943711698734</c:v>
                </c:pt>
                <c:pt idx="4" formatCode="0.0">
                  <c:v>18.707075031538711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060992"/>
        <c:axId val="719911680"/>
      </c:lineChart>
      <c:catAx>
        <c:axId val="719060992"/>
        <c:scaling>
          <c:orientation val="minMax"/>
        </c:scaling>
        <c:delete val="0"/>
        <c:axPos val="b"/>
        <c:numFmt formatCode="General_)" sourceLinked="1"/>
        <c:majorTickMark val="out"/>
        <c:minorTickMark val="none"/>
        <c:tickLblPos val="nextTo"/>
        <c:txPr>
          <a:bodyPr/>
          <a:lstStyle/>
          <a:p>
            <a:pPr>
              <a:defRPr sz="900" b="1">
                <a:latin typeface="Arial" pitchFamily="34" charset="0"/>
                <a:cs typeface="Arial" pitchFamily="34" charset="0"/>
              </a:defRPr>
            </a:pPr>
            <a:endParaRPr lang="es-MX"/>
          </a:p>
        </c:txPr>
        <c:crossAx val="719911680"/>
        <c:crosses val="autoZero"/>
        <c:auto val="1"/>
        <c:lblAlgn val="ctr"/>
        <c:lblOffset val="100"/>
        <c:noMultiLvlLbl val="0"/>
      </c:catAx>
      <c:valAx>
        <c:axId val="719911680"/>
        <c:scaling>
          <c:orientation val="minMax"/>
          <c:max val="60"/>
          <c:min val="0"/>
        </c:scaling>
        <c:delete val="0"/>
        <c:axPos val="l"/>
        <c:majorGridlines/>
        <c:numFmt formatCode="###\ ###\ ###.0" sourceLinked="1"/>
        <c:majorTickMark val="out"/>
        <c:minorTickMark val="none"/>
        <c:tickLblPos val="nextTo"/>
        <c:txPr>
          <a:bodyPr/>
          <a:lstStyle/>
          <a:p>
            <a:pPr>
              <a:defRPr sz="900" b="1">
                <a:latin typeface="Arial" pitchFamily="34" charset="0"/>
                <a:cs typeface="Arial" pitchFamily="34" charset="0"/>
              </a:defRPr>
            </a:pPr>
            <a:endParaRPr lang="es-MX"/>
          </a:p>
        </c:txPr>
        <c:crossAx val="719060992"/>
        <c:crosses val="autoZero"/>
        <c:crossBetween val="between"/>
        <c:majorUnit val="15"/>
        <c:minorUnit val="2"/>
      </c:valAx>
    </c:plotArea>
    <c:legend>
      <c:legendPos val="r"/>
      <c:layout>
        <c:manualLayout>
          <c:xMode val="edge"/>
          <c:yMode val="edge"/>
          <c:x val="0.79495039261171185"/>
          <c:y val="0.39787972997840215"/>
          <c:w val="0.20224872305899522"/>
          <c:h val="0.31133675998833477"/>
        </c:manualLayout>
      </c:layout>
      <c:overlay val="0"/>
      <c:txPr>
        <a:bodyPr/>
        <a:lstStyle/>
        <a:p>
          <a:pPr>
            <a:defRPr sz="900" b="1">
              <a:latin typeface="Arial" pitchFamily="34" charset="0"/>
              <a:cs typeface="Arial" pitchFamily="34" charset="0"/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4</xdr:row>
      <xdr:rowOff>28575</xdr:rowOff>
    </xdr:from>
    <xdr:to>
      <xdr:col>3</xdr:col>
      <xdr:colOff>885825</xdr:colOff>
      <xdr:row>4</xdr:row>
      <xdr:rowOff>28575</xdr:rowOff>
    </xdr:to>
    <xdr:cxnSp macro="">
      <xdr:nvCxnSpPr>
        <xdr:cNvPr id="8" name="2 Conector recto"/>
        <xdr:cNvCxnSpPr>
          <a:cxnSpLocks noChangeShapeType="1"/>
        </xdr:cNvCxnSpPr>
      </xdr:nvCxnSpPr>
      <xdr:spPr bwMode="auto">
        <a:xfrm>
          <a:off x="1771650" y="657225"/>
          <a:ext cx="1371600" cy="0"/>
        </a:xfrm>
        <a:prstGeom prst="line">
          <a:avLst/>
        </a:prstGeom>
        <a:noFill/>
        <a:ln w="9525" algn="ctr">
          <a:solidFill>
            <a:schemeClr val="bg1"/>
          </a:solidFill>
          <a:round/>
          <a:headEnd/>
          <a:tailEnd/>
        </a:ln>
      </xdr:spPr>
    </xdr:cxnSp>
    <xdr:clientData/>
  </xdr:twoCellAnchor>
  <xdr:twoCellAnchor>
    <xdr:from>
      <xdr:col>4</xdr:col>
      <xdr:colOff>409575</xdr:colOff>
      <xdr:row>4</xdr:row>
      <xdr:rowOff>28575</xdr:rowOff>
    </xdr:from>
    <xdr:to>
      <xdr:col>5</xdr:col>
      <xdr:colOff>876300</xdr:colOff>
      <xdr:row>4</xdr:row>
      <xdr:rowOff>28575</xdr:rowOff>
    </xdr:to>
    <xdr:cxnSp macro="">
      <xdr:nvCxnSpPr>
        <xdr:cNvPr id="9" name="2 Conector recto"/>
        <xdr:cNvCxnSpPr>
          <a:cxnSpLocks noChangeShapeType="1"/>
        </xdr:cNvCxnSpPr>
      </xdr:nvCxnSpPr>
      <xdr:spPr bwMode="auto">
        <a:xfrm>
          <a:off x="3571875" y="657225"/>
          <a:ext cx="1371600" cy="0"/>
        </a:xfrm>
        <a:prstGeom prst="line">
          <a:avLst/>
        </a:prstGeom>
        <a:noFill/>
        <a:ln w="9525" algn="ctr">
          <a:solidFill>
            <a:schemeClr val="bg1"/>
          </a:solidFill>
          <a:round/>
          <a:headEnd/>
          <a:tailEnd/>
        </a:ln>
      </xdr:spPr>
    </xdr:cxnSp>
    <xdr:clientData/>
  </xdr:twoCellAnchor>
  <xdr:twoCellAnchor>
    <xdr:from>
      <xdr:col>6</xdr:col>
      <xdr:colOff>400050</xdr:colOff>
      <xdr:row>4</xdr:row>
      <xdr:rowOff>28575</xdr:rowOff>
    </xdr:from>
    <xdr:to>
      <xdr:col>7</xdr:col>
      <xdr:colOff>866775</xdr:colOff>
      <xdr:row>4</xdr:row>
      <xdr:rowOff>28575</xdr:rowOff>
    </xdr:to>
    <xdr:cxnSp macro="">
      <xdr:nvCxnSpPr>
        <xdr:cNvPr id="10" name="2 Conector recto"/>
        <xdr:cNvCxnSpPr>
          <a:cxnSpLocks noChangeShapeType="1"/>
        </xdr:cNvCxnSpPr>
      </xdr:nvCxnSpPr>
      <xdr:spPr bwMode="auto">
        <a:xfrm>
          <a:off x="5372100" y="657225"/>
          <a:ext cx="1371600" cy="0"/>
        </a:xfrm>
        <a:prstGeom prst="line">
          <a:avLst/>
        </a:prstGeom>
        <a:noFill/>
        <a:ln w="9525" algn="ctr">
          <a:solidFill>
            <a:schemeClr val="bg1"/>
          </a:solidFill>
          <a:round/>
          <a:headEnd/>
          <a:tailEnd/>
        </a:ln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443864</xdr:colOff>
      <xdr:row>23</xdr:row>
      <xdr:rowOff>30480</xdr:rowOff>
    </xdr:from>
    <xdr:to>
      <xdr:col>4</xdr:col>
      <xdr:colOff>403859</xdr:colOff>
      <xdr:row>41</xdr:row>
      <xdr:rowOff>30480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23</xdr:row>
      <xdr:rowOff>95250</xdr:rowOff>
    </xdr:from>
    <xdr:to>
      <xdr:col>5</xdr:col>
      <xdr:colOff>182880</xdr:colOff>
      <xdr:row>25</xdr:row>
      <xdr:rowOff>133350</xdr:rowOff>
    </xdr:to>
    <xdr:sp macro="" textlink="">
      <xdr:nvSpPr>
        <xdr:cNvPr id="6" name="1 CuadroTexto"/>
        <xdr:cNvSpPr txBox="1"/>
      </xdr:nvSpPr>
      <xdr:spPr>
        <a:xfrm>
          <a:off x="552450" y="5467350"/>
          <a:ext cx="5383530" cy="32766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s-ES" sz="9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10.5 Gráfico: Producción de productos derivados</a:t>
          </a:r>
          <a:r>
            <a:rPr lang="es-ES" sz="9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del petróleo.  Año 2021</a:t>
          </a:r>
          <a:endParaRPr lang="es-ES" sz="9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8</xdr:row>
      <xdr:rowOff>19050</xdr:rowOff>
    </xdr:from>
    <xdr:to>
      <xdr:col>7</xdr:col>
      <xdr:colOff>733425</xdr:colOff>
      <xdr:row>8</xdr:row>
      <xdr:rowOff>19050</xdr:rowOff>
    </xdr:to>
    <xdr:cxnSp macro="">
      <xdr:nvCxnSpPr>
        <xdr:cNvPr id="5475" name="8 Conector recto"/>
        <xdr:cNvCxnSpPr>
          <a:cxnSpLocks noChangeShapeType="1"/>
        </xdr:cNvCxnSpPr>
      </xdr:nvCxnSpPr>
      <xdr:spPr bwMode="auto">
        <a:xfrm>
          <a:off x="5143500" y="1085850"/>
          <a:ext cx="1123950" cy="0"/>
        </a:xfrm>
        <a:prstGeom prst="line">
          <a:avLst/>
        </a:prstGeom>
        <a:noFill/>
        <a:ln w="9525" algn="ctr">
          <a:solidFill>
            <a:schemeClr val="bg1"/>
          </a:solidFill>
          <a:round/>
          <a:headEnd/>
          <a:tailEnd/>
        </a:ln>
      </xdr:spPr>
    </xdr:cxnSp>
    <xdr:clientData/>
  </xdr:twoCellAnchor>
  <xdr:twoCellAnchor>
    <xdr:from>
      <xdr:col>0</xdr:col>
      <xdr:colOff>609600</xdr:colOff>
      <xdr:row>44</xdr:row>
      <xdr:rowOff>57150</xdr:rowOff>
    </xdr:from>
    <xdr:to>
      <xdr:col>7</xdr:col>
      <xdr:colOff>180975</xdr:colOff>
      <xdr:row>60</xdr:row>
      <xdr:rowOff>66676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1019176</xdr:colOff>
      <xdr:row>42</xdr:row>
      <xdr:rowOff>66675</xdr:rowOff>
    </xdr:from>
    <xdr:to>
      <xdr:col>6</xdr:col>
      <xdr:colOff>438150</xdr:colOff>
      <xdr:row>44</xdr:row>
      <xdr:rowOff>38100</xdr:rowOff>
    </xdr:to>
    <xdr:sp macro="" textlink="">
      <xdr:nvSpPr>
        <xdr:cNvPr id="8" name="1 CuadroTexto"/>
        <xdr:cNvSpPr txBox="1"/>
      </xdr:nvSpPr>
      <xdr:spPr>
        <a:xfrm>
          <a:off x="1019176" y="6105525"/>
          <a:ext cx="4467224" cy="2762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s-ES" sz="9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10.7 Gráfico: Importaciones de derivados</a:t>
          </a:r>
          <a:r>
            <a:rPr lang="es-ES" sz="9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del petróleo en el período 2016-2021</a:t>
          </a:r>
          <a:endParaRPr lang="es-ES" sz="9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28575</xdr:colOff>
      <xdr:row>5</xdr:row>
      <xdr:rowOff>28575</xdr:rowOff>
    </xdr:from>
    <xdr:to>
      <xdr:col>3</xdr:col>
      <xdr:colOff>19050</xdr:colOff>
      <xdr:row>5</xdr:row>
      <xdr:rowOff>28577</xdr:rowOff>
    </xdr:to>
    <xdr:cxnSp macro="">
      <xdr:nvCxnSpPr>
        <xdr:cNvPr id="10" name="2 Conector recto"/>
        <xdr:cNvCxnSpPr>
          <a:cxnSpLocks noChangeShapeType="1"/>
        </xdr:cNvCxnSpPr>
      </xdr:nvCxnSpPr>
      <xdr:spPr bwMode="auto">
        <a:xfrm>
          <a:off x="2066925" y="714375"/>
          <a:ext cx="981075" cy="2"/>
        </a:xfrm>
        <a:prstGeom prst="line">
          <a:avLst/>
        </a:prstGeom>
        <a:noFill/>
        <a:ln w="9525" algn="ctr">
          <a:solidFill>
            <a:schemeClr val="bg1"/>
          </a:solidFill>
          <a:round/>
          <a:headEnd/>
          <a:tailEnd/>
        </a:ln>
      </xdr:spPr>
    </xdr:cxnSp>
    <xdr:clientData/>
  </xdr:twoCellAnchor>
  <xdr:twoCellAnchor>
    <xdr:from>
      <xdr:col>3</xdr:col>
      <xdr:colOff>95250</xdr:colOff>
      <xdr:row>5</xdr:row>
      <xdr:rowOff>28575</xdr:rowOff>
    </xdr:from>
    <xdr:to>
      <xdr:col>6</xdr:col>
      <xdr:colOff>28575</xdr:colOff>
      <xdr:row>5</xdr:row>
      <xdr:rowOff>28575</xdr:rowOff>
    </xdr:to>
    <xdr:cxnSp macro="">
      <xdr:nvCxnSpPr>
        <xdr:cNvPr id="11" name="9 Conector recto"/>
        <xdr:cNvCxnSpPr>
          <a:cxnSpLocks noChangeShapeType="1"/>
        </xdr:cNvCxnSpPr>
      </xdr:nvCxnSpPr>
      <xdr:spPr bwMode="auto">
        <a:xfrm>
          <a:off x="3124200" y="714375"/>
          <a:ext cx="1952625" cy="0"/>
        </a:xfrm>
        <a:prstGeom prst="line">
          <a:avLst/>
        </a:prstGeom>
        <a:noFill/>
        <a:ln w="9525" algn="ctr">
          <a:solidFill>
            <a:schemeClr val="bg1"/>
          </a:solidFill>
          <a:round/>
          <a:headEnd/>
          <a:tailEnd/>
        </a:ln>
      </xdr:spPr>
    </xdr:cxnSp>
    <xdr:clientData/>
  </xdr:twoCellAnchor>
  <xdr:twoCellAnchor>
    <xdr:from>
      <xdr:col>6</xdr:col>
      <xdr:colOff>47625</xdr:colOff>
      <xdr:row>6</xdr:row>
      <xdr:rowOff>19050</xdr:rowOff>
    </xdr:from>
    <xdr:to>
      <xdr:col>7</xdr:col>
      <xdr:colOff>723900</xdr:colOff>
      <xdr:row>6</xdr:row>
      <xdr:rowOff>28575</xdr:rowOff>
    </xdr:to>
    <xdr:cxnSp macro="">
      <xdr:nvCxnSpPr>
        <xdr:cNvPr id="12" name="2 Conector recto"/>
        <xdr:cNvCxnSpPr>
          <a:cxnSpLocks noChangeShapeType="1"/>
        </xdr:cNvCxnSpPr>
      </xdr:nvCxnSpPr>
      <xdr:spPr bwMode="auto">
        <a:xfrm flipV="1">
          <a:off x="5095875" y="895350"/>
          <a:ext cx="1238250" cy="9525"/>
        </a:xfrm>
        <a:prstGeom prst="line">
          <a:avLst/>
        </a:prstGeom>
        <a:noFill/>
        <a:ln w="9525" algn="ctr">
          <a:solidFill>
            <a:schemeClr val="bg1"/>
          </a:solidFill>
          <a:round/>
          <a:headEnd/>
          <a:tailEnd/>
        </a:ln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1266824</xdr:colOff>
      <xdr:row>39</xdr:row>
      <xdr:rowOff>76200</xdr:rowOff>
    </xdr:from>
    <xdr:to>
      <xdr:col>7</xdr:col>
      <xdr:colOff>640079</xdr:colOff>
      <xdr:row>53</xdr:row>
      <xdr:rowOff>45720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1257300</xdr:colOff>
      <xdr:row>35</xdr:row>
      <xdr:rowOff>114300</xdr:rowOff>
    </xdr:from>
    <xdr:to>
      <xdr:col>7</xdr:col>
      <xdr:colOff>68580</xdr:colOff>
      <xdr:row>37</xdr:row>
      <xdr:rowOff>123825</xdr:rowOff>
    </xdr:to>
    <xdr:sp macro="" textlink="">
      <xdr:nvSpPr>
        <xdr:cNvPr id="5" name="1 CuadroTexto"/>
        <xdr:cNvSpPr txBox="1"/>
      </xdr:nvSpPr>
      <xdr:spPr>
        <a:xfrm>
          <a:off x="1257300" y="5661660"/>
          <a:ext cx="3802380" cy="29908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10.8 Gráfico: Consumo de portadores energéticos primarios (%Consumo total de portadores primarios)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714374</xdr:colOff>
      <xdr:row>27</xdr:row>
      <xdr:rowOff>19050</xdr:rowOff>
    </xdr:from>
    <xdr:to>
      <xdr:col>7</xdr:col>
      <xdr:colOff>609600</xdr:colOff>
      <xdr:row>41</xdr:row>
      <xdr:rowOff>139700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1123950</xdr:colOff>
      <xdr:row>25</xdr:row>
      <xdr:rowOff>38101</xdr:rowOff>
    </xdr:from>
    <xdr:to>
      <xdr:col>7</xdr:col>
      <xdr:colOff>304800</xdr:colOff>
      <xdr:row>26</xdr:row>
      <xdr:rowOff>45720</xdr:rowOff>
    </xdr:to>
    <xdr:sp macro="" textlink="">
      <xdr:nvSpPr>
        <xdr:cNvPr id="4" name="1 CuadroTexto"/>
        <xdr:cNvSpPr txBox="1"/>
      </xdr:nvSpPr>
      <xdr:spPr>
        <a:xfrm>
          <a:off x="1123950" y="4747261"/>
          <a:ext cx="4210050" cy="175259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10.10 Gráfico: Consumo de principales derivados del petróleo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24</xdr:row>
      <xdr:rowOff>123825</xdr:rowOff>
    </xdr:from>
    <xdr:to>
      <xdr:col>6</xdr:col>
      <xdr:colOff>571500</xdr:colOff>
      <xdr:row>42</xdr:row>
      <xdr:rowOff>123825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542924</xdr:colOff>
      <xdr:row>23</xdr:row>
      <xdr:rowOff>104775</xdr:rowOff>
    </xdr:from>
    <xdr:to>
      <xdr:col>7</xdr:col>
      <xdr:colOff>123825</xdr:colOff>
      <xdr:row>25</xdr:row>
      <xdr:rowOff>0</xdr:rowOff>
    </xdr:to>
    <xdr:sp macro="" textlink="">
      <xdr:nvSpPr>
        <xdr:cNvPr id="3" name="1 CuadroTexto"/>
        <xdr:cNvSpPr txBox="1"/>
      </xdr:nvSpPr>
      <xdr:spPr>
        <a:xfrm>
          <a:off x="542924" y="3581400"/>
          <a:ext cx="5086351" cy="2000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10.15 Gráfico: Estructura de la generación bruta de electricidad por fuentes productoras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7</xdr:row>
      <xdr:rowOff>19050</xdr:rowOff>
    </xdr:from>
    <xdr:to>
      <xdr:col>8</xdr:col>
      <xdr:colOff>0</xdr:colOff>
      <xdr:row>7</xdr:row>
      <xdr:rowOff>19050</xdr:rowOff>
    </xdr:to>
    <xdr:cxnSp macro="">
      <xdr:nvCxnSpPr>
        <xdr:cNvPr id="10460" name="4 Conector recto"/>
        <xdr:cNvCxnSpPr>
          <a:cxnSpLocks noChangeShapeType="1"/>
        </xdr:cNvCxnSpPr>
      </xdr:nvCxnSpPr>
      <xdr:spPr bwMode="auto">
        <a:xfrm>
          <a:off x="4286250" y="895350"/>
          <a:ext cx="1219200" cy="0"/>
        </a:xfrm>
        <a:prstGeom prst="line">
          <a:avLst/>
        </a:prstGeom>
        <a:noFill/>
        <a:ln w="9525" algn="ctr">
          <a:solidFill>
            <a:schemeClr val="bg1"/>
          </a:solidFill>
          <a:round/>
          <a:headEnd/>
          <a:tailEnd/>
        </a:ln>
      </xdr:spPr>
    </xdr:cxnSp>
    <xdr:clientData/>
  </xdr:twoCellAnchor>
  <xdr:twoCellAnchor>
    <xdr:from>
      <xdr:col>2</xdr:col>
      <xdr:colOff>190500</xdr:colOff>
      <xdr:row>7</xdr:row>
      <xdr:rowOff>9525</xdr:rowOff>
    </xdr:from>
    <xdr:to>
      <xdr:col>4</xdr:col>
      <xdr:colOff>0</xdr:colOff>
      <xdr:row>7</xdr:row>
      <xdr:rowOff>9525</xdr:rowOff>
    </xdr:to>
    <xdr:cxnSp macro="">
      <xdr:nvCxnSpPr>
        <xdr:cNvPr id="3" name="4 Conector recto"/>
        <xdr:cNvCxnSpPr>
          <a:cxnSpLocks noChangeShapeType="1"/>
        </xdr:cNvCxnSpPr>
      </xdr:nvCxnSpPr>
      <xdr:spPr bwMode="auto">
        <a:xfrm>
          <a:off x="1466850" y="885825"/>
          <a:ext cx="1219200" cy="0"/>
        </a:xfrm>
        <a:prstGeom prst="line">
          <a:avLst/>
        </a:prstGeom>
        <a:noFill/>
        <a:ln w="9525" algn="ctr">
          <a:solidFill>
            <a:schemeClr val="bg1"/>
          </a:solidFill>
          <a:round/>
          <a:headEnd/>
          <a:tailEnd/>
        </a:ln>
      </xdr:spPr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42</xdr:row>
      <xdr:rowOff>57150</xdr:rowOff>
    </xdr:from>
    <xdr:to>
      <xdr:col>10</xdr:col>
      <xdr:colOff>295275</xdr:colOff>
      <xdr:row>59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352426</xdr:colOff>
      <xdr:row>43</xdr:row>
      <xdr:rowOff>104777</xdr:rowOff>
    </xdr:from>
    <xdr:to>
      <xdr:col>9</xdr:col>
      <xdr:colOff>485775</xdr:colOff>
      <xdr:row>45</xdr:row>
      <xdr:rowOff>1</xdr:rowOff>
    </xdr:to>
    <xdr:sp macro="" textlink="">
      <xdr:nvSpPr>
        <xdr:cNvPr id="4" name="1 CuadroTexto"/>
        <xdr:cNvSpPr txBox="1"/>
      </xdr:nvSpPr>
      <xdr:spPr>
        <a:xfrm>
          <a:off x="1304926" y="6029327"/>
          <a:ext cx="3743324" cy="20002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10.19 Gráfico: Estructura del consumo de la  energia</a:t>
          </a:r>
          <a:r>
            <a:rPr lang="es-ES" sz="9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eléctrica</a:t>
          </a:r>
          <a:endParaRPr lang="es-ES" sz="9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showGridLines="0" showWhiteSpace="0" zoomScaleNormal="100" workbookViewId="0">
      <selection activeCell="I21" sqref="I21"/>
    </sheetView>
  </sheetViews>
  <sheetFormatPr baseColWidth="10" defaultColWidth="13" defaultRowHeight="11.4" x14ac:dyDescent="0.2"/>
  <cols>
    <col min="1" max="1" width="45.33203125" style="23" customWidth="1"/>
    <col min="2" max="2" width="6.6640625" style="23" customWidth="1"/>
    <col min="3" max="7" width="8.33203125" style="23" customWidth="1"/>
    <col min="8" max="16384" width="13" style="23"/>
  </cols>
  <sheetData>
    <row r="1" spans="1:7" ht="15" customHeight="1" x14ac:dyDescent="0.25">
      <c r="A1" s="336" t="s">
        <v>240</v>
      </c>
      <c r="B1" s="21"/>
      <c r="C1" s="22"/>
      <c r="D1" s="22"/>
      <c r="E1" s="22"/>
      <c r="F1" s="22"/>
      <c r="G1" s="22"/>
    </row>
    <row r="2" spans="1:7" ht="15" customHeight="1" x14ac:dyDescent="0.25">
      <c r="A2" s="20"/>
      <c r="B2" s="21"/>
      <c r="C2" s="22"/>
      <c r="D2" s="22"/>
      <c r="E2" s="22"/>
      <c r="F2" s="22"/>
      <c r="G2" s="22"/>
    </row>
    <row r="3" spans="1:7" ht="5.0999999999999996" customHeight="1" x14ac:dyDescent="0.2">
      <c r="A3" s="520"/>
      <c r="B3" s="521"/>
      <c r="C3" s="522"/>
      <c r="D3" s="522"/>
      <c r="E3" s="522"/>
      <c r="F3" s="522"/>
      <c r="G3" s="522"/>
    </row>
    <row r="4" spans="1:7" ht="5.0999999999999996" customHeight="1" x14ac:dyDescent="0.2">
      <c r="A4" s="523"/>
      <c r="B4" s="524"/>
      <c r="C4" s="523"/>
      <c r="D4" s="525"/>
      <c r="E4" s="525"/>
      <c r="F4" s="525"/>
      <c r="G4" s="525"/>
    </row>
    <row r="5" spans="1:7" ht="15" customHeight="1" x14ac:dyDescent="0.25">
      <c r="A5" s="497" t="s">
        <v>109</v>
      </c>
      <c r="B5" s="498" t="s">
        <v>28</v>
      </c>
      <c r="C5" s="499">
        <v>2018</v>
      </c>
      <c r="D5" s="499">
        <v>2019</v>
      </c>
      <c r="E5" s="499">
        <v>2020</v>
      </c>
      <c r="F5" s="499">
        <v>2021</v>
      </c>
      <c r="G5" s="499">
        <v>2022</v>
      </c>
    </row>
    <row r="6" spans="1:7" ht="5.0999999999999996" customHeight="1" x14ac:dyDescent="0.2">
      <c r="A6" s="24"/>
      <c r="B6" s="25"/>
    </row>
    <row r="7" spans="1:7" ht="19.2" customHeight="1" x14ac:dyDescent="0.25">
      <c r="A7" s="438" t="s">
        <v>110</v>
      </c>
      <c r="B7" s="439"/>
      <c r="C7" s="440"/>
      <c r="D7" s="440"/>
      <c r="E7" s="440"/>
      <c r="F7" s="440"/>
      <c r="G7" s="440"/>
    </row>
    <row r="8" spans="1:7" ht="19.2" customHeight="1" x14ac:dyDescent="0.2">
      <c r="A8" s="26" t="s">
        <v>111</v>
      </c>
      <c r="B8" s="27" t="s">
        <v>179</v>
      </c>
      <c r="C8" s="226">
        <v>970.06060000000002</v>
      </c>
      <c r="D8" s="226">
        <v>951.06650000000002</v>
      </c>
      <c r="E8" s="226">
        <v>894.82489999999996</v>
      </c>
      <c r="F8" s="229">
        <v>863.45699999999999</v>
      </c>
      <c r="G8" s="229">
        <v>843.50780000000009</v>
      </c>
    </row>
    <row r="9" spans="1:7" ht="19.2" customHeight="1" x14ac:dyDescent="0.2">
      <c r="A9" s="26" t="s">
        <v>180</v>
      </c>
      <c r="B9" s="27" t="s">
        <v>29</v>
      </c>
      <c r="C9" s="229">
        <v>2462.4807999999998</v>
      </c>
      <c r="D9" s="229">
        <v>2371.5</v>
      </c>
      <c r="E9" s="229">
        <v>2320.1559999999999</v>
      </c>
      <c r="F9" s="229">
        <v>2433.2702999999997</v>
      </c>
      <c r="G9" s="229" t="s">
        <v>1</v>
      </c>
    </row>
    <row r="10" spans="1:7" ht="19.2" customHeight="1" x14ac:dyDescent="0.25">
      <c r="A10" s="438" t="s">
        <v>171</v>
      </c>
      <c r="B10" s="441"/>
      <c r="C10" s="394"/>
      <c r="D10" s="394"/>
      <c r="E10" s="394"/>
      <c r="F10" s="682"/>
      <c r="G10" s="682"/>
    </row>
    <row r="11" spans="1:7" ht="19.2" customHeight="1" x14ac:dyDescent="0.2">
      <c r="A11" s="28" t="s">
        <v>112</v>
      </c>
      <c r="B11" s="27" t="s">
        <v>29</v>
      </c>
      <c r="C11" s="229">
        <v>4939.08</v>
      </c>
      <c r="D11" s="229">
        <v>4511.0619999999999</v>
      </c>
      <c r="E11" s="229">
        <v>5046.1000000000004</v>
      </c>
      <c r="F11" s="229">
        <v>5145</v>
      </c>
      <c r="G11" s="229" t="s">
        <v>1</v>
      </c>
    </row>
    <row r="12" spans="1:7" ht="19.350000000000001" hidden="1" customHeight="1" x14ac:dyDescent="0.2">
      <c r="A12" s="28" t="s">
        <v>113</v>
      </c>
      <c r="B12" s="27" t="s">
        <v>29</v>
      </c>
      <c r="C12" s="229" t="s">
        <v>195</v>
      </c>
      <c r="D12" s="229" t="s">
        <v>1</v>
      </c>
      <c r="E12" s="229" t="s">
        <v>1</v>
      </c>
      <c r="F12" s="229" t="s">
        <v>1</v>
      </c>
      <c r="G12" s="229" t="s">
        <v>1</v>
      </c>
    </row>
    <row r="13" spans="1:7" ht="19.2" customHeight="1" x14ac:dyDescent="0.25">
      <c r="A13" s="442" t="s">
        <v>114</v>
      </c>
      <c r="B13" s="441"/>
      <c r="C13" s="394"/>
      <c r="D13" s="394"/>
      <c r="E13" s="394"/>
      <c r="F13" s="682"/>
      <c r="G13" s="682"/>
    </row>
    <row r="14" spans="1:7" ht="19.2" customHeight="1" x14ac:dyDescent="0.2">
      <c r="A14" s="28" t="s">
        <v>115</v>
      </c>
      <c r="B14" s="30" t="s">
        <v>176</v>
      </c>
      <c r="C14" s="87">
        <v>0.3</v>
      </c>
      <c r="D14" s="87">
        <v>0.23</v>
      </c>
      <c r="E14" s="87">
        <v>0.2</v>
      </c>
      <c r="F14" s="89">
        <v>0.1</v>
      </c>
      <c r="G14" s="89">
        <v>0.1</v>
      </c>
    </row>
    <row r="15" spans="1:7" ht="19.2" customHeight="1" x14ac:dyDescent="0.2">
      <c r="A15" s="28" t="s">
        <v>116</v>
      </c>
      <c r="B15" s="27" t="s">
        <v>181</v>
      </c>
      <c r="C15" s="226">
        <v>36.700000000000003</v>
      </c>
      <c r="D15" s="226">
        <v>22.37</v>
      </c>
      <c r="E15" s="226">
        <v>15.9</v>
      </c>
      <c r="F15" s="229">
        <v>11.8</v>
      </c>
      <c r="G15" s="229">
        <v>5.4</v>
      </c>
    </row>
    <row r="16" spans="1:7" ht="19.2" customHeight="1" x14ac:dyDescent="0.2">
      <c r="A16" s="28" t="s">
        <v>117</v>
      </c>
      <c r="B16" s="27" t="s">
        <v>181</v>
      </c>
      <c r="C16" s="226">
        <v>65.3</v>
      </c>
      <c r="D16" s="226">
        <v>62.69</v>
      </c>
      <c r="E16" s="226">
        <v>25.5</v>
      </c>
      <c r="F16" s="229">
        <v>14.9</v>
      </c>
      <c r="G16" s="229">
        <v>8.9</v>
      </c>
    </row>
    <row r="17" spans="1:7" ht="19.2" customHeight="1" x14ac:dyDescent="0.2">
      <c r="A17" s="28" t="s">
        <v>118</v>
      </c>
      <c r="B17" s="27" t="s">
        <v>29</v>
      </c>
      <c r="C17" s="226">
        <v>23.2</v>
      </c>
      <c r="D17" s="226">
        <v>19.66</v>
      </c>
      <c r="E17" s="226">
        <v>22.5</v>
      </c>
      <c r="F17" s="229">
        <v>14.6</v>
      </c>
      <c r="G17" s="229">
        <v>6.9</v>
      </c>
    </row>
    <row r="18" spans="1:7" ht="19.2" customHeight="1" x14ac:dyDescent="0.2">
      <c r="A18" s="28" t="s">
        <v>119</v>
      </c>
      <c r="B18" s="27" t="s">
        <v>120</v>
      </c>
      <c r="C18" s="226">
        <v>630</v>
      </c>
      <c r="D18" s="226">
        <v>504.3</v>
      </c>
      <c r="E18" s="226">
        <v>486</v>
      </c>
      <c r="F18" s="229">
        <v>517</v>
      </c>
      <c r="G18" s="229">
        <v>289.5</v>
      </c>
    </row>
    <row r="19" spans="1:7" ht="19.2" customHeight="1" x14ac:dyDescent="0.2">
      <c r="A19" s="28" t="s">
        <v>121</v>
      </c>
      <c r="B19" s="30" t="s">
        <v>176</v>
      </c>
      <c r="C19" s="226">
        <v>2.1</v>
      </c>
      <c r="D19" s="178">
        <v>0.84499999999999997</v>
      </c>
      <c r="E19" s="178">
        <v>0.5</v>
      </c>
      <c r="F19" s="683">
        <v>0.4</v>
      </c>
      <c r="G19" s="683">
        <v>0</v>
      </c>
    </row>
    <row r="20" spans="1:7" ht="19.2" customHeight="1" x14ac:dyDescent="0.2">
      <c r="A20" s="28" t="s">
        <v>122</v>
      </c>
      <c r="B20" s="27" t="s">
        <v>29</v>
      </c>
      <c r="C20" s="226">
        <v>2.7</v>
      </c>
      <c r="D20" s="226">
        <v>2.09</v>
      </c>
      <c r="E20" s="226">
        <v>2</v>
      </c>
      <c r="F20" s="229">
        <v>1.4</v>
      </c>
      <c r="G20" s="229">
        <v>0.5</v>
      </c>
    </row>
    <row r="21" spans="1:7" ht="19.2" customHeight="1" x14ac:dyDescent="0.2">
      <c r="A21" s="28" t="s">
        <v>123</v>
      </c>
      <c r="B21" s="27" t="s">
        <v>29</v>
      </c>
      <c r="C21" s="226">
        <v>653.79999999999995</v>
      </c>
      <c r="D21" s="226">
        <v>651.1</v>
      </c>
      <c r="E21" s="226">
        <v>631.4</v>
      </c>
      <c r="F21" s="229">
        <v>655</v>
      </c>
      <c r="G21" s="229">
        <v>743.2</v>
      </c>
    </row>
    <row r="22" spans="1:7" ht="19.2" customHeight="1" x14ac:dyDescent="0.2">
      <c r="A22" s="28" t="s">
        <v>124</v>
      </c>
      <c r="B22" s="27" t="s">
        <v>29</v>
      </c>
      <c r="C22" s="226">
        <v>3</v>
      </c>
      <c r="D22" s="226">
        <v>2.1</v>
      </c>
      <c r="E22" s="226">
        <v>14.1</v>
      </c>
      <c r="F22" s="229">
        <v>17.8</v>
      </c>
      <c r="G22" s="229">
        <v>5.9</v>
      </c>
    </row>
    <row r="23" spans="1:7" ht="19.2" customHeight="1" x14ac:dyDescent="0.2">
      <c r="A23" s="28" t="s">
        <v>125</v>
      </c>
      <c r="B23" s="27" t="s">
        <v>29</v>
      </c>
      <c r="C23" s="226" t="s">
        <v>195</v>
      </c>
      <c r="D23" s="226" t="s">
        <v>195</v>
      </c>
      <c r="E23" s="226">
        <v>1.6</v>
      </c>
      <c r="F23" s="229">
        <v>1.4</v>
      </c>
      <c r="G23" s="229">
        <v>1.1000000000000001</v>
      </c>
    </row>
    <row r="24" spans="1:7" ht="19.2" customHeight="1" x14ac:dyDescent="0.2">
      <c r="A24" s="28" t="s">
        <v>126</v>
      </c>
      <c r="B24" s="30" t="s">
        <v>176</v>
      </c>
      <c r="C24" s="178">
        <v>0.2</v>
      </c>
      <c r="D24" s="456">
        <v>0</v>
      </c>
      <c r="E24" s="456">
        <v>0</v>
      </c>
      <c r="F24" s="684" t="s">
        <v>40</v>
      </c>
      <c r="G24" s="684" t="s">
        <v>40</v>
      </c>
    </row>
    <row r="25" spans="1:7" ht="19.2" customHeight="1" x14ac:dyDescent="0.2">
      <c r="A25" s="28" t="s">
        <v>127</v>
      </c>
      <c r="B25" s="27" t="s">
        <v>181</v>
      </c>
      <c r="C25" s="226">
        <v>12.7</v>
      </c>
      <c r="D25" s="226">
        <v>9.4499999999999993</v>
      </c>
      <c r="E25" s="226">
        <v>11</v>
      </c>
      <c r="F25" s="229">
        <v>12.7</v>
      </c>
      <c r="G25" s="229">
        <v>4.0999999999999996</v>
      </c>
    </row>
    <row r="26" spans="1:7" ht="19.2" customHeight="1" x14ac:dyDescent="0.2">
      <c r="A26" s="28" t="s">
        <v>172</v>
      </c>
      <c r="B26" s="27" t="s">
        <v>181</v>
      </c>
      <c r="C26" s="456">
        <v>0</v>
      </c>
      <c r="D26" s="456">
        <v>0</v>
      </c>
      <c r="E26" s="178">
        <v>0.1</v>
      </c>
      <c r="F26" s="683">
        <v>0</v>
      </c>
      <c r="G26" s="683">
        <v>0.1</v>
      </c>
    </row>
    <row r="27" spans="1:7" ht="19.2" customHeight="1" x14ac:dyDescent="0.2">
      <c r="A27" s="28" t="s">
        <v>128</v>
      </c>
      <c r="B27" s="27" t="s">
        <v>181</v>
      </c>
      <c r="C27" s="226">
        <v>4.2</v>
      </c>
      <c r="D27" s="234">
        <v>20.7</v>
      </c>
      <c r="E27" s="226">
        <v>52.6</v>
      </c>
      <c r="F27" s="229">
        <v>14.9</v>
      </c>
      <c r="G27" s="229">
        <v>9.9</v>
      </c>
    </row>
    <row r="28" spans="1:7" ht="19.2" customHeight="1" x14ac:dyDescent="0.2">
      <c r="A28" s="28" t="s">
        <v>129</v>
      </c>
      <c r="B28" s="27" t="s">
        <v>181</v>
      </c>
      <c r="C28" s="226">
        <v>2348.4</v>
      </c>
      <c r="D28" s="226">
        <v>1652.16</v>
      </c>
      <c r="E28" s="226">
        <v>1661.8</v>
      </c>
      <c r="F28" s="229">
        <v>1165.0999999999999</v>
      </c>
      <c r="G28" s="229">
        <v>1041.0999999999999</v>
      </c>
    </row>
    <row r="29" spans="1:7" ht="19.2" customHeight="1" x14ac:dyDescent="0.2">
      <c r="A29" s="28" t="s">
        <v>161</v>
      </c>
      <c r="B29" s="27" t="s">
        <v>29</v>
      </c>
      <c r="C29" s="226">
        <v>192.7</v>
      </c>
      <c r="D29" s="226">
        <v>210.37</v>
      </c>
      <c r="E29" s="226">
        <v>226</v>
      </c>
      <c r="F29" s="229">
        <v>204.6</v>
      </c>
      <c r="G29" s="229">
        <v>195.6</v>
      </c>
    </row>
    <row r="30" spans="1:7" ht="19.2" customHeight="1" x14ac:dyDescent="0.2">
      <c r="A30" s="28" t="s">
        <v>130</v>
      </c>
      <c r="B30" s="27" t="s">
        <v>29</v>
      </c>
      <c r="C30" s="226">
        <v>93.3</v>
      </c>
      <c r="D30" s="226">
        <v>38.770000000000003</v>
      </c>
      <c r="E30" s="226">
        <v>38.799999999999997</v>
      </c>
      <c r="F30" s="229">
        <v>17.899999999999999</v>
      </c>
      <c r="G30" s="229">
        <v>17.3</v>
      </c>
    </row>
    <row r="31" spans="1:7" ht="19.2" customHeight="1" x14ac:dyDescent="0.2">
      <c r="A31" s="28" t="s">
        <v>131</v>
      </c>
      <c r="B31" s="27" t="s">
        <v>29</v>
      </c>
      <c r="C31" s="226">
        <v>99.9</v>
      </c>
      <c r="D31" s="226">
        <v>66.33</v>
      </c>
      <c r="E31" s="226">
        <v>62.3</v>
      </c>
      <c r="F31" s="229">
        <v>53.2</v>
      </c>
      <c r="G31" s="229">
        <v>32.6</v>
      </c>
    </row>
    <row r="32" spans="1:7" ht="19.2" customHeight="1" x14ac:dyDescent="0.2">
      <c r="A32" s="31" t="s">
        <v>132</v>
      </c>
      <c r="B32" s="32" t="s">
        <v>29</v>
      </c>
      <c r="C32" s="226">
        <v>52.6</v>
      </c>
      <c r="D32" s="234">
        <v>120.8</v>
      </c>
      <c r="E32" s="226">
        <v>103.3</v>
      </c>
      <c r="F32" s="229">
        <v>83.4</v>
      </c>
      <c r="G32" s="229">
        <v>77.5</v>
      </c>
    </row>
    <row r="33" spans="1:7" ht="5.0999999999999996" customHeight="1" x14ac:dyDescent="0.2">
      <c r="A33" s="337"/>
      <c r="B33" s="338"/>
      <c r="C33" s="339"/>
      <c r="D33" s="339"/>
      <c r="E33" s="339"/>
      <c r="F33" s="339"/>
      <c r="G33" s="339"/>
    </row>
    <row r="34" spans="1:7" ht="5.0999999999999996" customHeight="1" x14ac:dyDescent="0.2">
      <c r="A34" s="31"/>
      <c r="B34" s="32"/>
      <c r="C34" s="33"/>
      <c r="D34" s="33"/>
      <c r="E34" s="33"/>
      <c r="F34" s="33"/>
      <c r="G34" s="33"/>
    </row>
    <row r="35" spans="1:7" ht="12.15" customHeight="1" x14ac:dyDescent="0.2">
      <c r="A35" s="34" t="s">
        <v>182</v>
      </c>
      <c r="B35" s="35"/>
      <c r="C35" s="36"/>
      <c r="D35" s="33"/>
      <c r="E35" s="33"/>
      <c r="F35" s="33"/>
      <c r="G35" s="33"/>
    </row>
    <row r="36" spans="1:7" ht="12.15" customHeight="1" x14ac:dyDescent="0.25">
      <c r="A36" s="37" t="s">
        <v>312</v>
      </c>
      <c r="B36" s="38"/>
      <c r="C36" s="39"/>
      <c r="D36" s="40"/>
      <c r="E36" s="40"/>
      <c r="F36" s="40"/>
      <c r="G36" s="40"/>
    </row>
    <row r="37" spans="1:7" x14ac:dyDescent="0.2">
      <c r="A37" s="41"/>
      <c r="B37" s="32"/>
      <c r="C37" s="29"/>
      <c r="D37" s="29"/>
      <c r="E37" s="29"/>
      <c r="F37" s="29"/>
      <c r="G37" s="29"/>
    </row>
    <row r="38" spans="1:7" x14ac:dyDescent="0.2">
      <c r="A38" s="42"/>
      <c r="B38" s="32"/>
      <c r="C38" s="29"/>
      <c r="D38" s="29"/>
      <c r="E38" s="29"/>
      <c r="F38" s="29"/>
      <c r="G38" s="29"/>
    </row>
  </sheetData>
  <phoneticPr fontId="3" type="noConversion"/>
  <pageMargins left="0.59055118110236227" right="0.59055118110236227" top="1.1605511811023623" bottom="0.59055118110236227" header="0.59055118110236227" footer="0.59055118110236227"/>
  <pageSetup paperSize="9" scale="9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showGridLines="0" zoomScaleNormal="100" workbookViewId="0">
      <selection activeCell="I21" sqref="I21"/>
    </sheetView>
  </sheetViews>
  <sheetFormatPr baseColWidth="10" defaultColWidth="13" defaultRowHeight="11.4" x14ac:dyDescent="0.2"/>
  <cols>
    <col min="1" max="1" width="10.6640625" style="23" customWidth="1"/>
    <col min="2" max="2" width="10.6640625" style="466" customWidth="1"/>
    <col min="3" max="4" width="11.6640625" style="23" customWidth="1"/>
    <col min="5" max="5" width="11.33203125" style="23" customWidth="1"/>
    <col min="6" max="6" width="14.6640625" style="23" customWidth="1"/>
    <col min="7" max="7" width="11.6640625" style="23" customWidth="1"/>
    <col min="8" max="8" width="12.33203125" style="23" customWidth="1"/>
    <col min="9" max="9" width="12.33203125" style="593" customWidth="1"/>
    <col min="10" max="10" width="13" style="593"/>
    <col min="11" max="11" width="16.5546875" style="593" bestFit="1" customWidth="1"/>
    <col min="12" max="12" width="13" style="593"/>
    <col min="13" max="18" width="13" style="579"/>
    <col min="19" max="16384" width="13" style="23"/>
  </cols>
  <sheetData>
    <row r="1" spans="1:18" ht="15" customHeight="1" x14ac:dyDescent="0.25">
      <c r="A1" s="336" t="s">
        <v>272</v>
      </c>
      <c r="B1" s="188"/>
      <c r="C1" s="188"/>
      <c r="D1" s="188"/>
      <c r="E1" s="188"/>
      <c r="F1" s="188"/>
      <c r="G1" s="188"/>
      <c r="H1" s="188"/>
      <c r="I1" s="592"/>
    </row>
    <row r="2" spans="1:18" ht="15" customHeight="1" x14ac:dyDescent="0.25">
      <c r="A2" s="189"/>
      <c r="B2" s="188"/>
      <c r="C2" s="188"/>
      <c r="D2" s="188"/>
      <c r="E2" s="188"/>
      <c r="F2" s="188"/>
      <c r="G2" s="188"/>
      <c r="H2" s="188"/>
      <c r="I2" s="592"/>
    </row>
    <row r="3" spans="1:18" ht="15" customHeight="1" x14ac:dyDescent="0.25">
      <c r="A3" s="189"/>
      <c r="B3" s="188"/>
      <c r="C3" s="188"/>
      <c r="D3" s="188"/>
      <c r="F3" s="188"/>
      <c r="G3" s="188"/>
      <c r="H3" s="10" t="s">
        <v>108</v>
      </c>
      <c r="I3" s="592"/>
    </row>
    <row r="4" spans="1:18" ht="4.95" customHeight="1" x14ac:dyDescent="0.2">
      <c r="A4" s="533" t="s">
        <v>85</v>
      </c>
      <c r="B4" s="534"/>
      <c r="C4" s="534"/>
      <c r="D4" s="534"/>
      <c r="E4" s="534"/>
      <c r="F4" s="534"/>
      <c r="G4" s="534"/>
      <c r="H4" s="534"/>
      <c r="I4" s="594"/>
    </row>
    <row r="5" spans="1:18" ht="4.95" customHeight="1" x14ac:dyDescent="0.25">
      <c r="A5" s="507"/>
      <c r="B5" s="507"/>
      <c r="C5" s="507"/>
      <c r="D5" s="507"/>
      <c r="E5" s="507"/>
      <c r="F5" s="507"/>
      <c r="G5" s="507"/>
      <c r="H5" s="507"/>
    </row>
    <row r="6" spans="1:18" ht="15" customHeight="1" x14ac:dyDescent="0.25">
      <c r="A6" s="507"/>
      <c r="B6" s="507"/>
      <c r="C6" s="507"/>
      <c r="D6" s="502" t="s">
        <v>86</v>
      </c>
      <c r="E6" s="508"/>
      <c r="F6" s="509" t="s">
        <v>232</v>
      </c>
      <c r="G6" s="510" t="s">
        <v>226</v>
      </c>
      <c r="H6" s="506"/>
    </row>
    <row r="7" spans="1:18" ht="15" customHeight="1" x14ac:dyDescent="0.25">
      <c r="A7" s="563"/>
      <c r="B7" s="507"/>
      <c r="C7" s="502"/>
      <c r="D7" s="502" t="s">
        <v>297</v>
      </c>
      <c r="E7" s="502"/>
      <c r="F7" s="502" t="s">
        <v>298</v>
      </c>
      <c r="G7" s="502" t="s">
        <v>298</v>
      </c>
      <c r="H7" s="502"/>
      <c r="I7" s="590"/>
      <c r="J7" s="590"/>
      <c r="K7" s="591"/>
      <c r="L7" s="590"/>
    </row>
    <row r="8" spans="1:18" ht="15" customHeight="1" x14ac:dyDescent="0.25">
      <c r="A8" s="563" t="s">
        <v>67</v>
      </c>
      <c r="B8" s="507"/>
      <c r="C8" s="502" t="s">
        <v>87</v>
      </c>
      <c r="D8" s="502" t="s">
        <v>88</v>
      </c>
      <c r="E8" s="502" t="s">
        <v>89</v>
      </c>
      <c r="F8" s="502" t="s">
        <v>90</v>
      </c>
      <c r="G8" s="502" t="s">
        <v>91</v>
      </c>
      <c r="H8" s="502" t="s">
        <v>50</v>
      </c>
      <c r="I8" s="590" t="s">
        <v>87</v>
      </c>
      <c r="J8" s="590" t="s">
        <v>259</v>
      </c>
      <c r="K8" s="591" t="s">
        <v>307</v>
      </c>
      <c r="L8" s="590" t="s">
        <v>258</v>
      </c>
    </row>
    <row r="9" spans="1:18" ht="4.95" customHeight="1" x14ac:dyDescent="0.2">
      <c r="A9" s="389"/>
      <c r="B9" s="426"/>
      <c r="C9" s="406"/>
      <c r="D9" s="406"/>
      <c r="E9" s="406"/>
      <c r="F9" s="406"/>
      <c r="G9" s="406"/>
      <c r="H9" s="406"/>
    </row>
    <row r="10" spans="1:18" ht="4.95" customHeight="1" x14ac:dyDescent="0.2">
      <c r="A10" s="129"/>
      <c r="B10" s="3"/>
      <c r="C10" s="130"/>
      <c r="D10" s="130"/>
      <c r="E10" s="130"/>
      <c r="F10" s="130"/>
      <c r="G10" s="130"/>
      <c r="H10" s="130"/>
    </row>
    <row r="11" spans="1:18" ht="20.100000000000001" hidden="1" customHeight="1" x14ac:dyDescent="0.2">
      <c r="A11" s="132">
        <v>2017</v>
      </c>
      <c r="B11" s="3"/>
      <c r="C11" s="133">
        <f t="shared" ref="C11:C12" si="0">D11+E11</f>
        <v>20558.100000000002</v>
      </c>
      <c r="D11" s="166">
        <v>19595.2</v>
      </c>
      <c r="E11" s="131">
        <f t="shared" ref="E11:E16" si="1">SUM(F11:G11)</f>
        <v>962.90000000000009</v>
      </c>
      <c r="F11" s="215">
        <v>622.20000000000005</v>
      </c>
      <c r="G11" s="210">
        <v>340.7</v>
      </c>
      <c r="H11" s="210" t="s">
        <v>40</v>
      </c>
      <c r="I11" s="640" t="e">
        <f t="shared" ref="I11:I14" si="2">J11+K11+L11+N11</f>
        <v>#VALUE!</v>
      </c>
      <c r="J11" s="640">
        <f t="shared" ref="J11:J16" si="3">D11*100/C11</f>
        <v>95.316201399934812</v>
      </c>
      <c r="K11" s="640">
        <f t="shared" ref="K11:K16" si="4">F11*100/C11</f>
        <v>3.0265442818159265</v>
      </c>
      <c r="L11" s="640">
        <f t="shared" ref="L11:L16" si="5">G11*100/C11</f>
        <v>1.6572543182492543</v>
      </c>
      <c r="M11" s="583"/>
      <c r="N11" s="640" t="e">
        <f t="shared" ref="N11:N14" si="6">H11*100/C11</f>
        <v>#VALUE!</v>
      </c>
    </row>
    <row r="12" spans="1:18" ht="20.100000000000001" customHeight="1" x14ac:dyDescent="0.2">
      <c r="A12" s="132">
        <v>2018</v>
      </c>
      <c r="B12" s="3"/>
      <c r="C12" s="133">
        <f t="shared" si="0"/>
        <v>20837</v>
      </c>
      <c r="D12" s="166">
        <v>20074</v>
      </c>
      <c r="E12" s="131">
        <f t="shared" si="1"/>
        <v>763</v>
      </c>
      <c r="F12" s="215">
        <v>444</v>
      </c>
      <c r="G12" s="210">
        <v>319</v>
      </c>
      <c r="H12" s="210" t="s">
        <v>40</v>
      </c>
      <c r="I12" s="640" t="e">
        <f t="shared" si="2"/>
        <v>#VALUE!</v>
      </c>
      <c r="J12" s="640">
        <f t="shared" si="3"/>
        <v>96.338244468973457</v>
      </c>
      <c r="K12" s="640">
        <f t="shared" si="4"/>
        <v>2.1308249748044346</v>
      </c>
      <c r="L12" s="640">
        <f t="shared" si="5"/>
        <v>1.5309305562221049</v>
      </c>
      <c r="N12" s="640" t="e">
        <f t="shared" si="6"/>
        <v>#VALUE!</v>
      </c>
    </row>
    <row r="13" spans="1:18" s="58" customFormat="1" ht="19.350000000000001" customHeight="1" x14ac:dyDescent="0.25">
      <c r="A13" s="132">
        <v>2019</v>
      </c>
      <c r="B13" s="3"/>
      <c r="C13" s="133">
        <f>D13+E13+H13</f>
        <v>20705.610140000001</v>
      </c>
      <c r="D13" s="166">
        <v>19861.2</v>
      </c>
      <c r="E13" s="131">
        <f t="shared" ref="E13" si="7">SUM(F13:G13)</f>
        <v>841.91013999999996</v>
      </c>
      <c r="F13" s="215">
        <v>518.99209999999994</v>
      </c>
      <c r="G13" s="210">
        <v>322.91803999999996</v>
      </c>
      <c r="H13" s="210">
        <v>2.5</v>
      </c>
      <c r="I13" s="640">
        <f t="shared" si="2"/>
        <v>100</v>
      </c>
      <c r="J13" s="640">
        <f t="shared" si="3"/>
        <v>95.921829232316455</v>
      </c>
      <c r="K13" s="640">
        <f t="shared" si="4"/>
        <v>2.5065288899523339</v>
      </c>
      <c r="L13" s="640">
        <f t="shared" si="5"/>
        <v>1.5595678553619283</v>
      </c>
      <c r="M13" s="579"/>
      <c r="N13" s="640">
        <f t="shared" si="6"/>
        <v>1.2074022369282376E-2</v>
      </c>
      <c r="O13" s="581"/>
      <c r="P13" s="581"/>
      <c r="Q13" s="581"/>
      <c r="R13" s="581"/>
    </row>
    <row r="14" spans="1:18" s="58" customFormat="1" ht="20.100000000000001" customHeight="1" x14ac:dyDescent="0.25">
      <c r="A14" s="132">
        <v>2020</v>
      </c>
      <c r="B14" s="3"/>
      <c r="C14" s="133">
        <f>D14+E14+H14</f>
        <v>19070.900000000001</v>
      </c>
      <c r="D14" s="166">
        <v>18156.8</v>
      </c>
      <c r="E14" s="131">
        <f t="shared" ref="E14" si="8">SUM(F14:G14)</f>
        <v>898.2</v>
      </c>
      <c r="F14" s="215">
        <v>546.9</v>
      </c>
      <c r="G14" s="210">
        <v>351.3</v>
      </c>
      <c r="H14" s="210">
        <v>15.9</v>
      </c>
      <c r="I14" s="640">
        <f t="shared" si="2"/>
        <v>100</v>
      </c>
      <c r="J14" s="640">
        <f t="shared" si="3"/>
        <v>95.206833447818397</v>
      </c>
      <c r="K14" s="640">
        <f t="shared" si="4"/>
        <v>2.8677199293163929</v>
      </c>
      <c r="L14" s="640">
        <f t="shared" si="5"/>
        <v>1.8420735256332945</v>
      </c>
      <c r="M14" s="581">
        <v>2020</v>
      </c>
      <c r="N14" s="640">
        <f t="shared" si="6"/>
        <v>8.3373097231908291E-2</v>
      </c>
      <c r="O14" s="581"/>
      <c r="P14" s="581"/>
      <c r="Q14" s="581"/>
      <c r="R14" s="581"/>
    </row>
    <row r="15" spans="1:18" s="58" customFormat="1" ht="20.100000000000001" customHeight="1" x14ac:dyDescent="0.25">
      <c r="A15" s="132">
        <v>2021</v>
      </c>
      <c r="B15" s="3"/>
      <c r="C15" s="133">
        <f>D15+E15+H15</f>
        <v>17965.5</v>
      </c>
      <c r="D15" s="166">
        <v>17104.900000000001</v>
      </c>
      <c r="E15" s="131">
        <f t="shared" ref="E15" si="9">SUM(F15:G15)</f>
        <v>752.59999999999991</v>
      </c>
      <c r="F15" s="215">
        <v>432.4</v>
      </c>
      <c r="G15" s="210">
        <v>320.2</v>
      </c>
      <c r="H15" s="210">
        <v>108</v>
      </c>
      <c r="I15" s="640">
        <f>J15+K15+L15+N15</f>
        <v>100</v>
      </c>
      <c r="J15" s="640">
        <f t="shared" si="3"/>
        <v>95.209707494920835</v>
      </c>
      <c r="K15" s="640">
        <f t="shared" si="4"/>
        <v>2.4068353232584676</v>
      </c>
      <c r="L15" s="640">
        <f t="shared" si="5"/>
        <v>1.7823049734212797</v>
      </c>
      <c r="M15" s="581">
        <v>2021</v>
      </c>
      <c r="N15" s="640">
        <f>H15*100/C15</f>
        <v>0.60115220839943229</v>
      </c>
      <c r="O15" s="581"/>
      <c r="P15" s="581"/>
      <c r="Q15" s="581"/>
      <c r="R15" s="581"/>
    </row>
    <row r="16" spans="1:18" s="58" customFormat="1" ht="20.100000000000001" customHeight="1" x14ac:dyDescent="0.25">
      <c r="A16" s="134">
        <v>2022</v>
      </c>
      <c r="B16" s="135"/>
      <c r="C16" s="218">
        <f>D16+E16+H16</f>
        <v>15732.100000000002</v>
      </c>
      <c r="D16" s="219">
        <v>15027.7</v>
      </c>
      <c r="E16" s="221">
        <f t="shared" si="1"/>
        <v>588.70000000000005</v>
      </c>
      <c r="F16" s="222">
        <v>276.10000000000002</v>
      </c>
      <c r="G16" s="220">
        <v>312.60000000000002</v>
      </c>
      <c r="H16" s="220">
        <v>115.7</v>
      </c>
      <c r="I16" s="640">
        <f>J16+K16+L16+N16</f>
        <v>99.999999999999986</v>
      </c>
      <c r="J16" s="640">
        <f t="shared" si="3"/>
        <v>95.522530367846613</v>
      </c>
      <c r="K16" s="640">
        <f t="shared" si="4"/>
        <v>1.7550104563281443</v>
      </c>
      <c r="L16" s="640">
        <f t="shared" si="5"/>
        <v>1.9870201689539222</v>
      </c>
      <c r="M16" s="581">
        <v>2022</v>
      </c>
      <c r="N16" s="640">
        <f>H16*100/C16</f>
        <v>0.73543900687130126</v>
      </c>
      <c r="O16" s="581"/>
      <c r="P16" s="581"/>
      <c r="Q16" s="581"/>
      <c r="R16" s="581"/>
    </row>
    <row r="17" spans="1:13" ht="4.95" customHeight="1" x14ac:dyDescent="0.25">
      <c r="A17" s="402"/>
      <c r="B17" s="403"/>
      <c r="C17" s="404"/>
      <c r="D17" s="404"/>
      <c r="E17" s="405"/>
      <c r="F17" s="354"/>
      <c r="G17" s="354"/>
      <c r="H17" s="354"/>
      <c r="I17" s="641"/>
      <c r="M17" s="581"/>
    </row>
    <row r="18" spans="1:13" ht="4.95" customHeight="1" x14ac:dyDescent="0.25">
      <c r="A18" s="123"/>
      <c r="B18" s="460"/>
      <c r="C18" s="461"/>
      <c r="D18" s="461"/>
      <c r="E18" s="63"/>
      <c r="F18" s="183"/>
      <c r="G18" s="183"/>
      <c r="H18" s="183"/>
      <c r="I18" s="641"/>
    </row>
    <row r="19" spans="1:13" x14ac:dyDescent="0.2">
      <c r="A19" s="462"/>
      <c r="B19" s="463"/>
      <c r="C19" s="463"/>
      <c r="D19" s="463"/>
      <c r="E19" s="463"/>
      <c r="F19" s="463"/>
      <c r="G19" s="463"/>
      <c r="H19" s="463"/>
      <c r="I19" s="594"/>
    </row>
    <row r="20" spans="1:13" x14ac:dyDescent="0.2">
      <c r="A20" s="3" t="s">
        <v>318</v>
      </c>
      <c r="B20" s="4"/>
      <c r="C20" s="4"/>
      <c r="D20" s="4"/>
      <c r="E20" s="4"/>
      <c r="F20" s="4"/>
      <c r="G20" s="3"/>
      <c r="H20" s="4"/>
      <c r="I20" s="642"/>
    </row>
    <row r="22" spans="1:13" x14ac:dyDescent="0.2">
      <c r="L22" s="586"/>
    </row>
    <row r="23" spans="1:13" x14ac:dyDescent="0.2">
      <c r="L23" s="586"/>
      <c r="M23" s="583"/>
    </row>
    <row r="24" spans="1:13" x14ac:dyDescent="0.2">
      <c r="L24" s="586"/>
      <c r="M24" s="583"/>
    </row>
    <row r="25" spans="1:13" x14ac:dyDescent="0.2">
      <c r="L25" s="586"/>
      <c r="M25" s="583"/>
    </row>
  </sheetData>
  <pageMargins left="0.59055118110236227" right="0.59055118110236227" top="1.1605511811023623" bottom="0.59055118110236227" header="0.59055118110236227" footer="0.59055118110236227"/>
  <pageSetup paperSize="9" scale="95" orientation="portrait" r:id="rId1"/>
  <headerFooter alignWithMargins="0"/>
  <ignoredErrors>
    <ignoredError sqref="E16" formulaRange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showGridLines="0" zoomScaleNormal="100" zoomScaleSheetLayoutView="130" workbookViewId="0">
      <selection activeCell="I21" sqref="I21"/>
    </sheetView>
  </sheetViews>
  <sheetFormatPr baseColWidth="10" defaultColWidth="12.5546875" defaultRowHeight="11.4" x14ac:dyDescent="0.2"/>
  <cols>
    <col min="1" max="1" width="10.109375" style="4" customWidth="1"/>
    <col min="2" max="3" width="10.5546875" style="4" customWidth="1"/>
    <col min="4" max="4" width="10.5546875" style="10" customWidth="1"/>
    <col min="5" max="9" width="10.5546875" style="4" customWidth="1"/>
    <col min="10" max="10" width="10.5546875" style="4" hidden="1" customWidth="1"/>
    <col min="11" max="12" width="12.5546875" style="3" hidden="1" customWidth="1"/>
    <col min="13" max="13" width="0" style="4" hidden="1" customWidth="1"/>
    <col min="14" max="16384" width="12.5546875" style="4"/>
  </cols>
  <sheetData>
    <row r="1" spans="1:20" s="1" customFormat="1" ht="15" customHeight="1" x14ac:dyDescent="0.25">
      <c r="A1" s="336" t="s">
        <v>273</v>
      </c>
      <c r="B1" s="188"/>
      <c r="C1" s="188"/>
      <c r="D1" s="190"/>
      <c r="E1" s="188"/>
      <c r="F1" s="188"/>
      <c r="G1" s="128"/>
      <c r="H1" s="128"/>
      <c r="I1" s="128"/>
      <c r="K1" s="2"/>
      <c r="L1" s="2"/>
    </row>
    <row r="2" spans="1:20" s="1" customFormat="1" ht="15" customHeight="1" x14ac:dyDescent="0.25">
      <c r="A2" s="189"/>
      <c r="B2" s="191"/>
      <c r="C2" s="188"/>
      <c r="D2" s="190"/>
      <c r="E2" s="188"/>
      <c r="F2" s="188"/>
      <c r="G2" s="128"/>
      <c r="H2" s="128"/>
      <c r="I2" s="128"/>
      <c r="K2" s="2"/>
      <c r="L2" s="2"/>
    </row>
    <row r="3" spans="1:20" s="23" customFormat="1" ht="15" customHeight="1" x14ac:dyDescent="0.25">
      <c r="A3" s="189"/>
      <c r="B3" s="188"/>
      <c r="C3" s="188"/>
      <c r="D3" s="188"/>
      <c r="F3" s="188"/>
      <c r="G3" s="188"/>
      <c r="I3" s="10" t="s">
        <v>108</v>
      </c>
    </row>
    <row r="4" spans="1:20" s="1" customFormat="1" ht="5.0999999999999996" customHeight="1" x14ac:dyDescent="0.25">
      <c r="A4" s="530"/>
      <c r="B4" s="531"/>
      <c r="C4" s="531"/>
      <c r="D4" s="532"/>
      <c r="E4" s="531"/>
      <c r="F4" s="531"/>
      <c r="G4" s="531"/>
      <c r="H4" s="531"/>
      <c r="I4" s="531"/>
      <c r="J4" s="136"/>
      <c r="K4" s="2"/>
      <c r="L4" s="2"/>
      <c r="M4" s="2"/>
    </row>
    <row r="5" spans="1:20" s="1" customFormat="1" ht="5.0999999999999996" customHeight="1" x14ac:dyDescent="0.25">
      <c r="A5" s="530"/>
      <c r="B5" s="531"/>
      <c r="C5" s="531"/>
      <c r="D5" s="532"/>
      <c r="E5" s="531"/>
      <c r="F5" s="531"/>
      <c r="G5" s="531"/>
      <c r="H5" s="531"/>
      <c r="I5" s="531"/>
      <c r="J5" s="2"/>
      <c r="K5" s="2"/>
      <c r="L5" s="2"/>
      <c r="M5" s="2"/>
    </row>
    <row r="6" spans="1:20" ht="15" customHeight="1" x14ac:dyDescent="0.25">
      <c r="A6" s="502"/>
      <c r="B6" s="502"/>
      <c r="C6" s="503"/>
      <c r="D6" s="504"/>
      <c r="E6" s="505"/>
      <c r="F6" s="506" t="s">
        <v>262</v>
      </c>
      <c r="G6" s="506"/>
      <c r="H6" s="503"/>
      <c r="I6" s="503"/>
      <c r="J6" s="3"/>
      <c r="M6" s="3"/>
    </row>
    <row r="7" spans="1:20" ht="15" customHeight="1" x14ac:dyDescent="0.25">
      <c r="A7" s="502"/>
      <c r="B7" s="502"/>
      <c r="C7" s="677" t="s">
        <v>300</v>
      </c>
      <c r="D7" s="663"/>
      <c r="E7" s="502"/>
      <c r="F7" s="502" t="s">
        <v>169</v>
      </c>
      <c r="G7" s="681" t="s">
        <v>299</v>
      </c>
      <c r="H7" s="663"/>
      <c r="I7" s="503"/>
      <c r="J7" s="407"/>
      <c r="K7" s="407"/>
      <c r="L7" s="407"/>
      <c r="M7" s="407"/>
    </row>
    <row r="8" spans="1:20" ht="15" customHeight="1" x14ac:dyDescent="0.25">
      <c r="A8" s="502"/>
      <c r="B8" s="502"/>
      <c r="C8" s="502" t="s">
        <v>103</v>
      </c>
      <c r="D8" s="502" t="s">
        <v>178</v>
      </c>
      <c r="E8" s="502" t="s">
        <v>93</v>
      </c>
      <c r="F8" s="502" t="s">
        <v>170</v>
      </c>
      <c r="G8" s="504" t="s">
        <v>94</v>
      </c>
      <c r="H8" s="504" t="s">
        <v>260</v>
      </c>
      <c r="I8" s="503"/>
      <c r="J8" s="407"/>
      <c r="K8" s="407"/>
      <c r="L8" s="407"/>
      <c r="M8" s="407"/>
    </row>
    <row r="9" spans="1:20" ht="15" customHeight="1" x14ac:dyDescent="0.25">
      <c r="A9" s="564" t="s">
        <v>67</v>
      </c>
      <c r="B9" s="502" t="s">
        <v>87</v>
      </c>
      <c r="C9" s="502" t="s">
        <v>152</v>
      </c>
      <c r="D9" s="502" t="s">
        <v>301</v>
      </c>
      <c r="E9" s="502" t="s">
        <v>302</v>
      </c>
      <c r="F9" s="502" t="s">
        <v>303</v>
      </c>
      <c r="G9" s="504" t="s">
        <v>95</v>
      </c>
      <c r="H9" s="504" t="s">
        <v>261</v>
      </c>
      <c r="I9" s="504" t="s">
        <v>304</v>
      </c>
      <c r="J9" s="407"/>
      <c r="K9" s="407"/>
      <c r="L9" s="407"/>
      <c r="M9" s="407"/>
    </row>
    <row r="10" spans="1:20" ht="5.0999999999999996" customHeight="1" x14ac:dyDescent="0.25">
      <c r="A10" s="564"/>
      <c r="B10" s="502"/>
      <c r="C10" s="565"/>
      <c r="D10" s="565"/>
      <c r="E10" s="565"/>
      <c r="F10" s="565"/>
      <c r="G10" s="503"/>
      <c r="H10" s="503"/>
      <c r="I10" s="503"/>
      <c r="J10" s="407"/>
      <c r="K10" s="407"/>
      <c r="L10" s="407"/>
      <c r="M10" s="407"/>
      <c r="O10" s="13"/>
      <c r="P10" s="13"/>
      <c r="Q10" s="13"/>
      <c r="R10" s="13"/>
      <c r="S10" s="13"/>
      <c r="T10" s="13"/>
    </row>
    <row r="11" spans="1:20" ht="5.0999999999999996" customHeight="1" x14ac:dyDescent="0.2">
      <c r="A11" s="129"/>
      <c r="B11" s="129"/>
      <c r="C11" s="254"/>
      <c r="D11" s="255"/>
      <c r="E11" s="254"/>
      <c r="F11" s="254"/>
      <c r="G11" s="254"/>
      <c r="H11" s="129"/>
      <c r="I11" s="13"/>
      <c r="J11" s="3"/>
      <c r="M11" s="12"/>
      <c r="O11" s="13"/>
      <c r="P11" s="13"/>
      <c r="Q11" s="13"/>
      <c r="R11" s="13"/>
      <c r="S11" s="13"/>
      <c r="T11" s="13"/>
    </row>
    <row r="12" spans="1:20" ht="20.100000000000001" hidden="1" customHeight="1" x14ac:dyDescent="0.2">
      <c r="A12" s="132">
        <v>2017</v>
      </c>
      <c r="B12" s="254">
        <f>SUM(C12:H12)</f>
        <v>20558.099999999999</v>
      </c>
      <c r="C12" s="256">
        <v>11446.1</v>
      </c>
      <c r="D12" s="257">
        <v>962.9</v>
      </c>
      <c r="E12" s="256">
        <v>2801.6</v>
      </c>
      <c r="F12" s="258">
        <v>5183.2</v>
      </c>
      <c r="G12" s="256">
        <v>83</v>
      </c>
      <c r="H12" s="256">
        <v>81.3</v>
      </c>
      <c r="I12" s="10" t="s">
        <v>40</v>
      </c>
    </row>
    <row r="13" spans="1:20" s="11" customFormat="1" ht="19.350000000000001" customHeight="1" x14ac:dyDescent="0.25">
      <c r="A13" s="132">
        <v>2018</v>
      </c>
      <c r="B13" s="256">
        <f>SUM(C13:H13)</f>
        <v>20836.999999999996</v>
      </c>
      <c r="C13" s="256">
        <v>11465.6</v>
      </c>
      <c r="D13" s="257">
        <v>763</v>
      </c>
      <c r="E13" s="256">
        <v>2637.2</v>
      </c>
      <c r="F13" s="258">
        <v>5657.9</v>
      </c>
      <c r="G13" s="256">
        <v>145.5</v>
      </c>
      <c r="H13" s="256">
        <v>167.8</v>
      </c>
      <c r="I13" s="471" t="s">
        <v>40</v>
      </c>
      <c r="K13" s="135"/>
      <c r="L13" s="135"/>
    </row>
    <row r="14" spans="1:20" s="11" customFormat="1" ht="20.100000000000001" customHeight="1" x14ac:dyDescent="0.25">
      <c r="A14" s="132">
        <v>2019</v>
      </c>
      <c r="B14" s="256">
        <f>SUM(C14:I14)</f>
        <v>20705.63824</v>
      </c>
      <c r="C14" s="256">
        <v>12664.757000000001</v>
      </c>
      <c r="D14" s="257">
        <v>841.91013999999984</v>
      </c>
      <c r="E14" s="256">
        <v>2449.8090000000002</v>
      </c>
      <c r="F14" s="258">
        <v>4371.6620999999996</v>
      </c>
      <c r="G14" s="256">
        <v>124.467</v>
      </c>
      <c r="H14" s="256">
        <v>250.53299999999999</v>
      </c>
      <c r="I14" s="256">
        <v>2.5</v>
      </c>
      <c r="K14" s="135"/>
      <c r="L14" s="135"/>
    </row>
    <row r="15" spans="1:20" s="11" customFormat="1" ht="20.100000000000001" customHeight="1" x14ac:dyDescent="0.25">
      <c r="A15" s="132">
        <v>2020</v>
      </c>
      <c r="B15" s="256">
        <f>SUM(C15:I15)</f>
        <v>19070.900000000001</v>
      </c>
      <c r="C15" s="256">
        <v>11806.8</v>
      </c>
      <c r="D15" s="257">
        <v>898.2</v>
      </c>
      <c r="E15" s="256">
        <v>2014.9</v>
      </c>
      <c r="F15" s="258">
        <v>3962.4</v>
      </c>
      <c r="G15" s="256">
        <v>111.9</v>
      </c>
      <c r="H15" s="256">
        <v>260.8</v>
      </c>
      <c r="I15" s="256">
        <v>15.9</v>
      </c>
      <c r="K15" s="135"/>
      <c r="L15" s="135"/>
    </row>
    <row r="16" spans="1:20" s="11" customFormat="1" ht="20.100000000000001" customHeight="1" x14ac:dyDescent="0.25">
      <c r="A16" s="132">
        <v>2021</v>
      </c>
      <c r="B16" s="256">
        <f>SUM(C16:I16)</f>
        <v>17965.500000000004</v>
      </c>
      <c r="C16" s="256">
        <v>11014.2</v>
      </c>
      <c r="D16" s="257">
        <v>752.6</v>
      </c>
      <c r="E16" s="256">
        <v>1580.4</v>
      </c>
      <c r="F16" s="258">
        <v>4125.6000000000004</v>
      </c>
      <c r="G16" s="256">
        <v>119.7</v>
      </c>
      <c r="H16" s="256">
        <v>265</v>
      </c>
      <c r="I16" s="256">
        <v>108</v>
      </c>
      <c r="K16" s="135"/>
      <c r="L16" s="135"/>
    </row>
    <row r="17" spans="1:13" s="11" customFormat="1" ht="20.100000000000001" customHeight="1" x14ac:dyDescent="0.25">
      <c r="A17" s="134">
        <v>2022</v>
      </c>
      <c r="B17" s="259">
        <f>SUM(C17:I17)</f>
        <v>15732.1</v>
      </c>
      <c r="C17" s="259">
        <v>9446.7999999999993</v>
      </c>
      <c r="D17" s="260">
        <v>588.70000000000005</v>
      </c>
      <c r="E17" s="259">
        <v>1946.3</v>
      </c>
      <c r="F17" s="261">
        <v>3272.9</v>
      </c>
      <c r="G17" s="259">
        <v>120.2</v>
      </c>
      <c r="H17" s="259">
        <v>241.5</v>
      </c>
      <c r="I17" s="259">
        <v>115.7</v>
      </c>
      <c r="K17" s="135"/>
      <c r="L17" s="135"/>
    </row>
    <row r="18" spans="1:13" ht="5.0999999999999996" customHeight="1" x14ac:dyDescent="0.25">
      <c r="A18" s="409"/>
      <c r="B18" s="410"/>
      <c r="C18" s="411"/>
      <c r="D18" s="412"/>
      <c r="E18" s="411"/>
      <c r="F18" s="413"/>
      <c r="G18" s="411"/>
      <c r="H18" s="411"/>
      <c r="I18" s="410"/>
      <c r="J18" s="3"/>
      <c r="M18" s="3"/>
    </row>
    <row r="19" spans="1:13" ht="5.0999999999999996" customHeight="1" x14ac:dyDescent="0.2">
      <c r="A19" s="129"/>
      <c r="B19" s="129"/>
      <c r="C19" s="254"/>
      <c r="D19" s="255"/>
      <c r="E19" s="254"/>
      <c r="F19" s="254"/>
      <c r="G19" s="254"/>
      <c r="H19" s="254"/>
      <c r="I19" s="129"/>
    </row>
    <row r="20" spans="1:13" ht="17.100000000000001" customHeight="1" x14ac:dyDescent="0.2">
      <c r="A20" s="140" t="s">
        <v>197</v>
      </c>
      <c r="B20" s="129"/>
      <c r="C20" s="254"/>
      <c r="D20" s="255"/>
      <c r="E20" s="254"/>
      <c r="F20" s="254"/>
      <c r="G20" s="254"/>
      <c r="H20" s="254"/>
      <c r="I20" s="129"/>
    </row>
    <row r="21" spans="1:13" ht="17.100000000000001" customHeight="1" x14ac:dyDescent="0.2">
      <c r="A21" s="138" t="s">
        <v>310</v>
      </c>
      <c r="B21" s="139"/>
      <c r="C21" s="262"/>
      <c r="D21" s="263"/>
      <c r="E21" s="262"/>
      <c r="F21" s="262"/>
      <c r="G21" s="232"/>
      <c r="H21" s="232"/>
    </row>
    <row r="22" spans="1:13" ht="17.100000000000001" customHeight="1" x14ac:dyDescent="0.2">
      <c r="A22" s="140" t="s">
        <v>309</v>
      </c>
      <c r="B22" s="139"/>
      <c r="C22" s="262"/>
      <c r="D22" s="263"/>
      <c r="E22" s="262"/>
      <c r="F22" s="262"/>
      <c r="G22" s="232"/>
      <c r="H22" s="232"/>
    </row>
    <row r="23" spans="1:13" ht="17.100000000000001" customHeight="1" x14ac:dyDescent="0.2">
      <c r="A23" s="141" t="s">
        <v>311</v>
      </c>
      <c r="B23" s="142"/>
      <c r="C23" s="264"/>
      <c r="D23" s="265"/>
      <c r="E23" s="264"/>
      <c r="F23" s="264"/>
      <c r="G23" s="232"/>
      <c r="H23" s="232"/>
    </row>
    <row r="24" spans="1:13" ht="17.100000000000001" customHeight="1" x14ac:dyDescent="0.2">
      <c r="A24" s="3" t="s">
        <v>318</v>
      </c>
      <c r="B24" s="142"/>
      <c r="C24" s="264"/>
      <c r="D24" s="265"/>
      <c r="E24" s="264"/>
      <c r="F24" s="264"/>
      <c r="G24" s="232"/>
      <c r="H24" s="232"/>
    </row>
    <row r="25" spans="1:13" ht="18" customHeight="1" x14ac:dyDescent="0.2">
      <c r="C25" s="232"/>
      <c r="D25" s="266"/>
      <c r="E25" s="232"/>
      <c r="F25" s="232"/>
      <c r="G25" s="232"/>
      <c r="H25" s="232"/>
      <c r="I25" s="232"/>
    </row>
    <row r="26" spans="1:13" ht="15" customHeight="1" x14ac:dyDescent="0.25">
      <c r="A26" s="336" t="s">
        <v>274</v>
      </c>
      <c r="B26" s="193"/>
      <c r="C26" s="267"/>
      <c r="D26" s="267"/>
      <c r="E26" s="267"/>
      <c r="F26" s="267"/>
      <c r="G26" s="267"/>
      <c r="H26" s="267"/>
      <c r="I26" s="194"/>
      <c r="J26" s="194"/>
    </row>
    <row r="27" spans="1:13" ht="15" customHeight="1" x14ac:dyDescent="0.25">
      <c r="A27" s="195"/>
      <c r="B27" s="193"/>
      <c r="C27" s="268"/>
      <c r="D27" s="267"/>
      <c r="E27" s="267"/>
      <c r="F27" s="267"/>
      <c r="G27" s="267"/>
      <c r="H27" s="267"/>
      <c r="I27" s="194"/>
      <c r="J27" s="194"/>
    </row>
    <row r="28" spans="1:13" ht="15" customHeight="1" x14ac:dyDescent="0.25">
      <c r="A28" s="143"/>
      <c r="B28" s="9"/>
      <c r="C28" s="269"/>
      <c r="D28" s="269"/>
      <c r="E28" s="269"/>
      <c r="F28" s="269"/>
      <c r="G28" s="269"/>
      <c r="H28" s="269"/>
      <c r="I28" s="5"/>
      <c r="J28" s="5"/>
    </row>
    <row r="29" spans="1:13" ht="15" customHeight="1" x14ac:dyDescent="0.25">
      <c r="A29" s="143"/>
      <c r="B29" s="9"/>
      <c r="C29" s="269"/>
      <c r="D29" s="269"/>
      <c r="E29" s="269"/>
      <c r="F29" s="269"/>
      <c r="G29" s="269"/>
      <c r="H29" s="269"/>
      <c r="I29" s="144" t="s">
        <v>106</v>
      </c>
      <c r="J29" s="144" t="s">
        <v>106</v>
      </c>
    </row>
    <row r="30" spans="1:13" ht="4.95" customHeight="1" x14ac:dyDescent="0.2">
      <c r="A30" s="6"/>
      <c r="B30" s="6"/>
      <c r="C30" s="256"/>
      <c r="D30" s="236"/>
      <c r="E30" s="236"/>
      <c r="F30" s="236"/>
      <c r="G30" s="236"/>
      <c r="H30" s="236"/>
      <c r="I30" s="6"/>
    </row>
    <row r="31" spans="1:13" ht="4.95" customHeight="1" x14ac:dyDescent="0.2">
      <c r="A31" s="425"/>
      <c r="B31" s="425"/>
      <c r="C31" s="414"/>
      <c r="D31" s="417"/>
      <c r="E31" s="417"/>
      <c r="F31" s="417"/>
      <c r="G31" s="417"/>
      <c r="H31" s="417"/>
      <c r="I31" s="425"/>
    </row>
    <row r="32" spans="1:13" ht="15" customHeight="1" x14ac:dyDescent="0.25">
      <c r="A32" s="500"/>
      <c r="B32" s="428"/>
      <c r="C32" s="566"/>
      <c r="D32" s="567"/>
      <c r="E32" s="567"/>
      <c r="F32" s="567"/>
      <c r="G32" s="678" t="s">
        <v>166</v>
      </c>
      <c r="H32" s="678"/>
      <c r="I32" s="679"/>
    </row>
    <row r="33" spans="1:12" ht="15" customHeight="1" x14ac:dyDescent="0.25">
      <c r="A33" s="500"/>
      <c r="B33" s="428"/>
      <c r="C33" s="566"/>
      <c r="D33" s="568"/>
      <c r="E33" s="568" t="s">
        <v>96</v>
      </c>
      <c r="F33" s="568" t="s">
        <v>98</v>
      </c>
      <c r="G33" s="680" t="s">
        <v>97</v>
      </c>
      <c r="H33" s="680"/>
      <c r="I33" s="428" t="s">
        <v>167</v>
      </c>
    </row>
    <row r="34" spans="1:12" ht="15" customHeight="1" x14ac:dyDescent="0.25">
      <c r="A34" s="563" t="s">
        <v>67</v>
      </c>
      <c r="B34" s="428"/>
      <c r="C34" s="566"/>
      <c r="D34" s="568" t="s">
        <v>89</v>
      </c>
      <c r="E34" s="568" t="s">
        <v>100</v>
      </c>
      <c r="F34" s="568" t="s">
        <v>101</v>
      </c>
      <c r="G34" s="569" t="s">
        <v>305</v>
      </c>
      <c r="H34" s="569" t="s">
        <v>306</v>
      </c>
      <c r="I34" s="428" t="s">
        <v>173</v>
      </c>
    </row>
    <row r="35" spans="1:12" ht="4.95" customHeight="1" x14ac:dyDescent="0.2">
      <c r="A35" s="415"/>
      <c r="B35" s="416"/>
      <c r="C35" s="426"/>
      <c r="D35" s="416"/>
      <c r="E35" s="416"/>
      <c r="F35" s="416"/>
      <c r="G35" s="416"/>
      <c r="H35" s="416"/>
      <c r="I35" s="425"/>
    </row>
    <row r="36" spans="1:12" ht="4.5" customHeight="1" x14ac:dyDescent="0.2">
      <c r="A36" s="145"/>
      <c r="B36" s="7"/>
      <c r="D36" s="7"/>
      <c r="E36" s="7"/>
      <c r="F36" s="7"/>
      <c r="G36" s="7"/>
      <c r="H36" s="7"/>
      <c r="I36" s="6"/>
    </row>
    <row r="37" spans="1:12" ht="20.100000000000001" customHeight="1" x14ac:dyDescent="0.2">
      <c r="A37" s="145">
        <v>2017</v>
      </c>
      <c r="B37" s="146"/>
      <c r="D37" s="238">
        <v>258.89999999999998</v>
      </c>
      <c r="E37" s="238">
        <v>276.60000000000002</v>
      </c>
      <c r="F37" s="328">
        <v>450</v>
      </c>
      <c r="G37" s="254">
        <v>216.3</v>
      </c>
      <c r="H37" s="254">
        <v>227.7</v>
      </c>
      <c r="I37" s="254">
        <v>219.4</v>
      </c>
    </row>
    <row r="38" spans="1:12" ht="20.100000000000001" customHeight="1" x14ac:dyDescent="0.2">
      <c r="A38" s="145">
        <v>2018</v>
      </c>
      <c r="B38" s="146"/>
      <c r="D38" s="238">
        <v>257.7</v>
      </c>
      <c r="E38" s="238">
        <v>276.10000000000002</v>
      </c>
      <c r="F38" s="328">
        <v>417.9</v>
      </c>
      <c r="G38" s="254">
        <v>216.3</v>
      </c>
      <c r="H38" s="254">
        <v>235.8</v>
      </c>
      <c r="I38" s="254">
        <v>218</v>
      </c>
    </row>
    <row r="39" spans="1:12" ht="20.100000000000001" customHeight="1" x14ac:dyDescent="0.2">
      <c r="A39" s="145">
        <v>2019</v>
      </c>
      <c r="B39" s="146"/>
      <c r="D39" s="238">
        <v>258.2</v>
      </c>
      <c r="E39" s="238">
        <v>272</v>
      </c>
      <c r="F39" s="328">
        <v>407.2</v>
      </c>
      <c r="G39" s="254">
        <v>216.3</v>
      </c>
      <c r="H39" s="254">
        <v>228.8</v>
      </c>
      <c r="I39" s="254">
        <v>216.6</v>
      </c>
    </row>
    <row r="40" spans="1:12" s="11" customFormat="1" ht="20.100000000000001" customHeight="1" x14ac:dyDescent="0.25">
      <c r="A40" s="145">
        <v>2020</v>
      </c>
      <c r="B40" s="146"/>
      <c r="C40" s="4"/>
      <c r="D40" s="238">
        <v>265.60000000000002</v>
      </c>
      <c r="E40" s="238">
        <v>281.2</v>
      </c>
      <c r="F40" s="328">
        <v>429.5</v>
      </c>
      <c r="G40" s="254">
        <v>216.7</v>
      </c>
      <c r="H40" s="254">
        <v>232.2</v>
      </c>
      <c r="I40" s="254">
        <v>218.2</v>
      </c>
      <c r="K40" s="135"/>
      <c r="L40" s="135"/>
    </row>
    <row r="41" spans="1:12" s="11" customFormat="1" ht="20.100000000000001" customHeight="1" x14ac:dyDescent="0.25">
      <c r="A41" s="148">
        <v>2021</v>
      </c>
      <c r="B41" s="149"/>
      <c r="D41" s="329">
        <v>271.10000000000002</v>
      </c>
      <c r="E41" s="329">
        <v>289.8</v>
      </c>
      <c r="F41" s="330">
        <v>400.5</v>
      </c>
      <c r="G41" s="331">
        <v>217.5</v>
      </c>
      <c r="H41" s="331">
        <v>241.8</v>
      </c>
      <c r="I41" s="331">
        <v>218.5</v>
      </c>
      <c r="K41" s="135"/>
      <c r="L41" s="135"/>
    </row>
    <row r="42" spans="1:12" ht="4.95" customHeight="1" x14ac:dyDescent="0.25">
      <c r="A42" s="420"/>
      <c r="B42" s="421"/>
      <c r="C42" s="422"/>
      <c r="D42" s="423"/>
      <c r="E42" s="424"/>
      <c r="F42" s="424"/>
      <c r="G42" s="424"/>
      <c r="H42" s="423"/>
      <c r="I42" s="423"/>
    </row>
    <row r="43" spans="1:12" ht="4.95" customHeight="1" x14ac:dyDescent="0.2">
      <c r="A43" s="6"/>
      <c r="B43" s="6"/>
      <c r="D43" s="6"/>
      <c r="E43" s="6"/>
      <c r="F43" s="6"/>
      <c r="G43" s="6"/>
      <c r="H43" s="6"/>
      <c r="I43" s="6"/>
    </row>
    <row r="44" spans="1:12" ht="15" customHeight="1" x14ac:dyDescent="0.2">
      <c r="A44" s="150" t="s">
        <v>199</v>
      </c>
    </row>
    <row r="45" spans="1:12" ht="15" customHeight="1" x14ac:dyDescent="0.2">
      <c r="A45" s="151" t="s">
        <v>319</v>
      </c>
    </row>
  </sheetData>
  <mergeCells count="4">
    <mergeCell ref="C7:D7"/>
    <mergeCell ref="G32:I32"/>
    <mergeCell ref="G33:H33"/>
    <mergeCell ref="G7:H7"/>
  </mergeCells>
  <pageMargins left="0.59055118110236227" right="0.59055118110236227" top="1.1605511811023623" bottom="0.59055118110236227" header="0.59055118110236227" footer="0.59055118110236227"/>
  <pageSetup paperSize="9" scale="95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"/>
  <sheetViews>
    <sheetView showGridLines="0" tabSelected="1" zoomScaleNormal="100" workbookViewId="0">
      <selection activeCell="I21" sqref="I21"/>
    </sheetView>
  </sheetViews>
  <sheetFormatPr baseColWidth="10" defaultColWidth="12.5546875" defaultRowHeight="11.4" x14ac:dyDescent="0.2"/>
  <cols>
    <col min="1" max="1" width="5.6640625" style="15" customWidth="1"/>
    <col min="2" max="2" width="8.5546875" style="15" customWidth="1"/>
    <col min="3" max="3" width="7.5546875" style="15" customWidth="1"/>
    <col min="4" max="4" width="8.44140625" style="18" customWidth="1"/>
    <col min="5" max="5" width="7.88671875" style="15" customWidth="1"/>
    <col min="6" max="6" width="7.109375" style="15" customWidth="1"/>
    <col min="7" max="7" width="6.44140625" style="15" customWidth="1"/>
    <col min="8" max="8" width="7.44140625" style="15" customWidth="1"/>
    <col min="9" max="9" width="9.33203125" style="15" customWidth="1"/>
    <col min="10" max="10" width="8" style="15" customWidth="1"/>
    <col min="11" max="11" width="10.109375" style="15" customWidth="1"/>
    <col min="12" max="12" width="9.5546875" style="15" customWidth="1"/>
    <col min="13" max="13" width="12.33203125" style="15" hidden="1" customWidth="1"/>
    <col min="14" max="14" width="13.88671875" style="15" hidden="1" customWidth="1"/>
    <col min="15" max="17" width="13.88671875" style="595" customWidth="1"/>
    <col min="18" max="20" width="13.88671875" style="643" customWidth="1"/>
    <col min="21" max="25" width="16.44140625" style="15" customWidth="1"/>
    <col min="26" max="16384" width="12.5546875" style="15"/>
  </cols>
  <sheetData>
    <row r="1" spans="1:12" ht="15" customHeight="1" x14ac:dyDescent="0.25">
      <c r="A1" s="336" t="s">
        <v>279</v>
      </c>
      <c r="B1" s="147"/>
      <c r="C1" s="147"/>
      <c r="D1" s="147"/>
      <c r="E1" s="147"/>
      <c r="F1" s="147"/>
      <c r="G1" s="147"/>
      <c r="H1" s="147"/>
      <c r="I1" s="147"/>
      <c r="J1" s="8"/>
    </row>
    <row r="2" spans="1:12" ht="15" customHeight="1" x14ac:dyDescent="0.25">
      <c r="A2" s="336"/>
      <c r="B2" s="147"/>
      <c r="C2" s="147"/>
      <c r="D2" s="147"/>
      <c r="E2" s="147"/>
      <c r="F2" s="147"/>
      <c r="G2" s="147"/>
      <c r="H2" s="147"/>
      <c r="I2" s="147"/>
      <c r="J2" s="8"/>
    </row>
    <row r="3" spans="1:12" ht="15" customHeight="1" x14ac:dyDescent="0.25">
      <c r="A3" s="152"/>
      <c r="B3" s="147"/>
      <c r="C3" s="147"/>
      <c r="D3" s="147"/>
      <c r="E3" s="147"/>
      <c r="F3" s="147"/>
      <c r="G3" s="147"/>
      <c r="H3" s="147"/>
      <c r="I3" s="147"/>
      <c r="J3" s="147"/>
      <c r="L3" s="7" t="s">
        <v>107</v>
      </c>
    </row>
    <row r="4" spans="1:12" ht="4.95" customHeight="1" x14ac:dyDescent="0.25">
      <c r="A4" s="526" t="s">
        <v>102</v>
      </c>
      <c r="B4" s="527"/>
      <c r="C4" s="527"/>
      <c r="D4" s="527"/>
      <c r="E4" s="527"/>
      <c r="F4" s="527"/>
      <c r="G4" s="527"/>
      <c r="H4" s="527"/>
      <c r="I4" s="527"/>
      <c r="J4" s="527"/>
      <c r="K4" s="527"/>
      <c r="L4" s="527"/>
    </row>
    <row r="5" spans="1:12" ht="4.95" customHeight="1" x14ac:dyDescent="0.2">
      <c r="A5" s="528"/>
      <c r="B5" s="529"/>
      <c r="C5" s="529"/>
      <c r="D5" s="529"/>
      <c r="E5" s="529"/>
      <c r="F5" s="529"/>
      <c r="G5" s="529"/>
      <c r="H5" s="529"/>
      <c r="I5" s="529"/>
      <c r="J5" s="529"/>
      <c r="K5" s="529"/>
      <c r="L5" s="529"/>
    </row>
    <row r="6" spans="1:12" ht="15" customHeight="1" x14ac:dyDescent="0.25">
      <c r="A6" s="427"/>
      <c r="B6" s="427"/>
      <c r="C6" s="427"/>
      <c r="D6" s="500" t="s">
        <v>236</v>
      </c>
      <c r="E6" s="501"/>
      <c r="F6" s="501"/>
      <c r="G6" s="501"/>
      <c r="H6" s="501"/>
      <c r="I6" s="501"/>
      <c r="J6" s="501"/>
      <c r="K6" s="501"/>
      <c r="L6" s="574"/>
    </row>
    <row r="7" spans="1:12" ht="15" customHeight="1" x14ac:dyDescent="0.25">
      <c r="A7" s="427"/>
      <c r="B7" s="427"/>
      <c r="C7" s="427"/>
      <c r="D7" s="575"/>
      <c r="E7" s="575"/>
      <c r="F7" s="575"/>
      <c r="G7" s="574"/>
      <c r="H7" s="575" t="s">
        <v>99</v>
      </c>
      <c r="I7" s="574"/>
      <c r="J7" s="574"/>
      <c r="K7" s="428" t="s">
        <v>227</v>
      </c>
      <c r="L7" s="428" t="s">
        <v>92</v>
      </c>
    </row>
    <row r="8" spans="1:12" ht="15" customHeight="1" x14ac:dyDescent="0.25">
      <c r="A8" s="427"/>
      <c r="B8" s="428"/>
      <c r="C8" s="574"/>
      <c r="D8" s="574"/>
      <c r="E8" s="428" t="s">
        <v>103</v>
      </c>
      <c r="F8" s="428" t="s">
        <v>104</v>
      </c>
      <c r="G8" s="428" t="s">
        <v>99</v>
      </c>
      <c r="H8" s="576" t="s">
        <v>225</v>
      </c>
      <c r="I8" s="576" t="s">
        <v>167</v>
      </c>
      <c r="J8" s="428" t="s">
        <v>3</v>
      </c>
      <c r="K8" s="428" t="s">
        <v>233</v>
      </c>
      <c r="L8" s="428" t="s">
        <v>235</v>
      </c>
    </row>
    <row r="9" spans="1:12" ht="15" customHeight="1" x14ac:dyDescent="0.25">
      <c r="A9" s="564" t="s">
        <v>67</v>
      </c>
      <c r="B9" s="574"/>
      <c r="C9" s="577"/>
      <c r="D9" s="568" t="s">
        <v>105</v>
      </c>
      <c r="E9" s="568" t="s">
        <v>100</v>
      </c>
      <c r="F9" s="568" t="s">
        <v>228</v>
      </c>
      <c r="G9" s="568" t="s">
        <v>225</v>
      </c>
      <c r="H9" s="569" t="s">
        <v>224</v>
      </c>
      <c r="I9" s="578" t="s">
        <v>173</v>
      </c>
      <c r="J9" s="428" t="s">
        <v>95</v>
      </c>
      <c r="K9" s="428" t="s">
        <v>234</v>
      </c>
      <c r="L9" s="428" t="s">
        <v>280</v>
      </c>
    </row>
    <row r="10" spans="1:12" ht="4.95" customHeight="1" x14ac:dyDescent="0.2">
      <c r="A10" s="408"/>
      <c r="B10" s="433"/>
      <c r="C10" s="437"/>
      <c r="D10" s="418"/>
      <c r="E10" s="418"/>
      <c r="F10" s="418"/>
      <c r="G10" s="418"/>
      <c r="H10" s="419"/>
      <c r="I10" s="429"/>
      <c r="J10" s="416"/>
      <c r="K10" s="416"/>
      <c r="L10" s="416"/>
    </row>
    <row r="11" spans="1:12" ht="4.95" customHeight="1" x14ac:dyDescent="0.2">
      <c r="A11" s="6"/>
      <c r="C11" s="235"/>
      <c r="D11" s="236"/>
      <c r="E11" s="236"/>
      <c r="F11" s="236"/>
      <c r="G11" s="236"/>
      <c r="H11" s="236"/>
      <c r="I11" s="192"/>
      <c r="J11" s="6"/>
      <c r="K11" s="6"/>
      <c r="L11" s="6"/>
    </row>
    <row r="12" spans="1:12" ht="15" hidden="1" customHeight="1" x14ac:dyDescent="0.2">
      <c r="A12" s="145">
        <v>2017</v>
      </c>
      <c r="C12" s="235"/>
      <c r="D12" s="237">
        <f t="shared" ref="D12:D17" si="0">SUM(E12:L12)</f>
        <v>6475.85</v>
      </c>
      <c r="E12" s="238">
        <v>2528</v>
      </c>
      <c r="F12" s="239">
        <v>580</v>
      </c>
      <c r="G12" s="240">
        <v>113.03</v>
      </c>
      <c r="H12" s="240">
        <v>75.22</v>
      </c>
      <c r="I12" s="211">
        <v>2497.6</v>
      </c>
      <c r="J12" s="167">
        <v>65.900000000000006</v>
      </c>
      <c r="K12" s="167">
        <v>85.1</v>
      </c>
      <c r="L12" s="168">
        <v>531</v>
      </c>
    </row>
    <row r="13" spans="1:12" ht="15" customHeight="1" x14ac:dyDescent="0.2">
      <c r="A13" s="145">
        <v>2018</v>
      </c>
      <c r="C13" s="235"/>
      <c r="D13" s="237">
        <f t="shared" si="0"/>
        <v>6660.96</v>
      </c>
      <c r="E13" s="238">
        <v>2498</v>
      </c>
      <c r="F13" s="239">
        <v>580</v>
      </c>
      <c r="G13" s="240">
        <v>114.07</v>
      </c>
      <c r="H13" s="240">
        <v>95.8</v>
      </c>
      <c r="I13" s="216">
        <v>2617.16</v>
      </c>
      <c r="J13" s="167">
        <v>63.95</v>
      </c>
      <c r="K13" s="167">
        <v>138.97999999999999</v>
      </c>
      <c r="L13" s="168">
        <v>553</v>
      </c>
    </row>
    <row r="14" spans="1:12" ht="15" customHeight="1" x14ac:dyDescent="0.2">
      <c r="A14" s="145">
        <v>2019</v>
      </c>
      <c r="C14" s="235"/>
      <c r="D14" s="237">
        <f t="shared" si="0"/>
        <v>6507.7999999999993</v>
      </c>
      <c r="E14" s="239">
        <v>2498</v>
      </c>
      <c r="F14" s="240">
        <v>580</v>
      </c>
      <c r="G14" s="240">
        <v>114.1</v>
      </c>
      <c r="H14" s="241">
        <v>106.1</v>
      </c>
      <c r="I14" s="216">
        <v>2527.5</v>
      </c>
      <c r="J14" s="167">
        <v>64</v>
      </c>
      <c r="K14" s="167">
        <v>159.19999999999999</v>
      </c>
      <c r="L14" s="168">
        <v>458.9</v>
      </c>
    </row>
    <row r="15" spans="1:12" ht="15" customHeight="1" x14ac:dyDescent="0.2">
      <c r="A15" s="145">
        <v>2020</v>
      </c>
      <c r="C15" s="235"/>
      <c r="D15" s="237">
        <f t="shared" ref="D15:D16" si="1">SUM(E15:L15)</f>
        <v>6660.46</v>
      </c>
      <c r="E15" s="239">
        <v>2498</v>
      </c>
      <c r="F15" s="240">
        <v>580</v>
      </c>
      <c r="G15" s="240">
        <v>111.16</v>
      </c>
      <c r="H15" s="241">
        <v>105.2</v>
      </c>
      <c r="I15" s="216">
        <v>2515</v>
      </c>
      <c r="J15" s="167">
        <v>64.599999999999994</v>
      </c>
      <c r="K15" s="167">
        <v>221.5</v>
      </c>
      <c r="L15" s="168">
        <v>565</v>
      </c>
    </row>
    <row r="16" spans="1:12" ht="15" customHeight="1" x14ac:dyDescent="0.2">
      <c r="A16" s="145">
        <v>2021</v>
      </c>
      <c r="C16" s="235"/>
      <c r="D16" s="237">
        <f t="shared" si="1"/>
        <v>6767.2600000000011</v>
      </c>
      <c r="E16" s="239">
        <v>2608</v>
      </c>
      <c r="F16" s="240">
        <v>580</v>
      </c>
      <c r="G16" s="240">
        <v>111.16</v>
      </c>
      <c r="H16" s="241">
        <v>104.3</v>
      </c>
      <c r="I16" s="216">
        <v>2488.4</v>
      </c>
      <c r="J16" s="167">
        <v>64.599999999999994</v>
      </c>
      <c r="K16" s="167">
        <v>241.8</v>
      </c>
      <c r="L16" s="168">
        <v>569</v>
      </c>
    </row>
    <row r="17" spans="1:20" ht="15" customHeight="1" x14ac:dyDescent="0.25">
      <c r="A17" s="148">
        <v>2022</v>
      </c>
      <c r="C17" s="235"/>
      <c r="D17" s="242">
        <f t="shared" si="0"/>
        <v>6235.17</v>
      </c>
      <c r="E17" s="243">
        <v>2548</v>
      </c>
      <c r="F17" s="244">
        <v>580</v>
      </c>
      <c r="G17" s="244">
        <v>111.16</v>
      </c>
      <c r="H17" s="245">
        <v>109.11</v>
      </c>
      <c r="I17" s="206">
        <v>2045.5</v>
      </c>
      <c r="J17" s="169">
        <v>64.7</v>
      </c>
      <c r="K17" s="169">
        <v>263</v>
      </c>
      <c r="L17" s="170">
        <v>513.70000000000005</v>
      </c>
    </row>
    <row r="18" spans="1:20" ht="4.95" customHeight="1" x14ac:dyDescent="0.2">
      <c r="A18" s="430"/>
      <c r="B18" s="430"/>
      <c r="C18" s="431"/>
      <c r="D18" s="431"/>
      <c r="E18" s="431"/>
      <c r="F18" s="431"/>
      <c r="G18" s="431"/>
      <c r="H18" s="432"/>
      <c r="I18" s="430"/>
      <c r="J18" s="430"/>
      <c r="K18" s="430"/>
      <c r="L18" s="423"/>
    </row>
    <row r="19" spans="1:20" ht="4.95" customHeight="1" x14ac:dyDescent="0.2">
      <c r="A19" s="145"/>
      <c r="B19" s="145"/>
      <c r="C19" s="246"/>
      <c r="D19" s="246"/>
      <c r="E19" s="246"/>
      <c r="F19" s="246"/>
      <c r="G19" s="246"/>
      <c r="H19" s="235"/>
      <c r="I19" s="145"/>
      <c r="J19" s="145"/>
      <c r="K19" s="145"/>
    </row>
    <row r="20" spans="1:20" ht="15" customHeight="1" x14ac:dyDescent="0.2">
      <c r="A20" s="176" t="s">
        <v>329</v>
      </c>
      <c r="B20" s="19"/>
      <c r="C20" s="247"/>
      <c r="D20" s="247"/>
      <c r="E20" s="247"/>
      <c r="F20" s="247"/>
      <c r="G20" s="247"/>
      <c r="H20" s="247"/>
      <c r="I20" s="19"/>
      <c r="J20" s="19"/>
    </row>
    <row r="21" spans="1:20" ht="15" customHeight="1" x14ac:dyDescent="0.2">
      <c r="A21" s="177" t="s">
        <v>328</v>
      </c>
      <c r="B21" s="19"/>
      <c r="C21" s="247"/>
      <c r="D21" s="247"/>
      <c r="E21" s="247"/>
      <c r="F21" s="247"/>
      <c r="G21" s="247"/>
      <c r="H21" s="247"/>
      <c r="I21" s="19"/>
      <c r="J21" s="19"/>
    </row>
    <row r="22" spans="1:20" x14ac:dyDescent="0.2">
      <c r="A22" s="177"/>
      <c r="B22" s="19"/>
      <c r="C22" s="247"/>
      <c r="D22" s="247"/>
      <c r="E22" s="247"/>
      <c r="F22" s="247"/>
      <c r="G22" s="247"/>
      <c r="H22" s="247"/>
      <c r="I22" s="19"/>
      <c r="J22" s="19"/>
    </row>
    <row r="23" spans="1:20" x14ac:dyDescent="0.2">
      <c r="A23" s="177"/>
      <c r="B23" s="19"/>
      <c r="C23" s="247"/>
      <c r="D23" s="247"/>
      <c r="E23" s="247"/>
      <c r="F23" s="247"/>
      <c r="G23" s="247"/>
      <c r="H23" s="247"/>
      <c r="I23" s="19"/>
      <c r="J23" s="19"/>
    </row>
    <row r="24" spans="1:20" s="14" customFormat="1" ht="15" customHeight="1" x14ac:dyDescent="0.25">
      <c r="A24" s="336" t="s">
        <v>275</v>
      </c>
      <c r="B24" s="196"/>
      <c r="C24" s="248"/>
      <c r="D24" s="249"/>
      <c r="E24" s="248"/>
      <c r="F24" s="248"/>
      <c r="G24" s="248"/>
      <c r="H24" s="231"/>
      <c r="I24" s="231"/>
      <c r="J24" s="154"/>
      <c r="K24" s="154"/>
      <c r="L24" s="154"/>
      <c r="M24" s="154"/>
      <c r="O24" s="708"/>
      <c r="P24" s="708"/>
      <c r="Q24" s="708"/>
      <c r="R24" s="709"/>
      <c r="S24" s="709"/>
      <c r="T24" s="709"/>
    </row>
    <row r="25" spans="1:20" s="14" customFormat="1" ht="15" customHeight="1" x14ac:dyDescent="0.25">
      <c r="A25" s="153"/>
      <c r="B25" s="154"/>
      <c r="C25" s="231"/>
      <c r="D25" s="250"/>
      <c r="E25" s="231"/>
      <c r="F25" s="231"/>
      <c r="G25" s="231"/>
      <c r="H25" s="231"/>
      <c r="I25" s="154"/>
      <c r="J25" s="154"/>
      <c r="K25" s="154"/>
      <c r="L25" s="154"/>
      <c r="M25" s="154"/>
      <c r="O25" s="708"/>
      <c r="P25" s="708"/>
      <c r="Q25" s="708"/>
      <c r="R25" s="709"/>
      <c r="S25" s="709"/>
      <c r="T25" s="709"/>
    </row>
    <row r="26" spans="1:20" s="14" customFormat="1" ht="15" customHeight="1" x14ac:dyDescent="0.25">
      <c r="A26" s="155"/>
      <c r="B26" s="154"/>
      <c r="C26" s="231"/>
      <c r="D26" s="250"/>
      <c r="E26" s="231"/>
      <c r="F26" s="231"/>
      <c r="G26" s="231"/>
      <c r="H26" s="231"/>
      <c r="I26" s="154"/>
      <c r="J26" s="154"/>
      <c r="K26" s="154"/>
      <c r="L26" s="137" t="s">
        <v>108</v>
      </c>
      <c r="M26" s="154"/>
      <c r="O26" s="708"/>
      <c r="P26" s="708"/>
      <c r="Q26" s="708"/>
      <c r="R26" s="709"/>
      <c r="S26" s="709"/>
      <c r="T26" s="709"/>
    </row>
    <row r="27" spans="1:20" s="14" customFormat="1" ht="5.0999999999999996" customHeight="1" x14ac:dyDescent="0.2">
      <c r="A27" s="157"/>
      <c r="B27" s="157"/>
      <c r="C27" s="251"/>
      <c r="D27" s="252"/>
      <c r="E27" s="251"/>
      <c r="F27" s="251"/>
      <c r="G27" s="251"/>
      <c r="H27" s="251"/>
      <c r="I27" s="157"/>
      <c r="J27" s="157"/>
      <c r="K27" s="157"/>
      <c r="L27" s="157"/>
      <c r="M27" s="156"/>
      <c r="O27" s="708"/>
      <c r="P27" s="708"/>
      <c r="Q27" s="708"/>
      <c r="R27" s="709"/>
      <c r="S27" s="709"/>
      <c r="T27" s="709"/>
    </row>
    <row r="28" spans="1:20" ht="5.0999999999999996" customHeight="1" x14ac:dyDescent="0.2">
      <c r="A28" s="197"/>
      <c r="B28" s="197"/>
      <c r="C28" s="436"/>
      <c r="D28" s="253"/>
      <c r="E28" s="436"/>
      <c r="F28" s="436"/>
      <c r="G28" s="436"/>
      <c r="H28" s="436"/>
      <c r="I28" s="197"/>
      <c r="J28" s="197"/>
      <c r="K28" s="197"/>
      <c r="L28" s="197"/>
      <c r="M28" s="157"/>
    </row>
    <row r="29" spans="1:20" ht="15" customHeight="1" x14ac:dyDescent="0.25">
      <c r="A29" s="570"/>
      <c r="B29" s="571"/>
      <c r="C29" s="572"/>
      <c r="D29" s="572"/>
      <c r="E29" s="572" t="s">
        <v>65</v>
      </c>
      <c r="F29" s="572" t="s">
        <v>175</v>
      </c>
      <c r="G29" s="572" t="s">
        <v>186</v>
      </c>
      <c r="H29" s="572" t="s">
        <v>187</v>
      </c>
      <c r="I29" s="571" t="s">
        <v>188</v>
      </c>
      <c r="J29" s="571"/>
      <c r="K29" s="571"/>
      <c r="L29" s="571"/>
      <c r="M29" s="158"/>
    </row>
    <row r="30" spans="1:20" ht="15" customHeight="1" x14ac:dyDescent="0.25">
      <c r="A30" s="573" t="s">
        <v>68</v>
      </c>
      <c r="B30" s="571" t="s">
        <v>31</v>
      </c>
      <c r="C30" s="572" t="s">
        <v>189</v>
      </c>
      <c r="D30" s="572" t="s">
        <v>168</v>
      </c>
      <c r="E30" s="572" t="s">
        <v>153</v>
      </c>
      <c r="F30" s="572" t="s">
        <v>174</v>
      </c>
      <c r="G30" s="572" t="s">
        <v>190</v>
      </c>
      <c r="H30" s="572" t="s">
        <v>191</v>
      </c>
      <c r="I30" s="571" t="s">
        <v>192</v>
      </c>
      <c r="J30" s="571" t="s">
        <v>50</v>
      </c>
      <c r="K30" s="571" t="s">
        <v>49</v>
      </c>
      <c r="L30" s="571" t="s">
        <v>238</v>
      </c>
      <c r="M30" s="158" t="s">
        <v>32</v>
      </c>
      <c r="O30" s="644" t="s">
        <v>189</v>
      </c>
      <c r="P30" s="645" t="s">
        <v>49</v>
      </c>
      <c r="Q30" s="645" t="s">
        <v>238</v>
      </c>
    </row>
    <row r="31" spans="1:20" ht="5.0999999999999996" customHeight="1" x14ac:dyDescent="0.25">
      <c r="A31" s="573"/>
      <c r="B31" s="571"/>
      <c r="C31" s="572"/>
      <c r="D31" s="572"/>
      <c r="E31" s="572"/>
      <c r="F31" s="572"/>
      <c r="G31" s="572"/>
      <c r="H31" s="572"/>
      <c r="I31" s="571"/>
      <c r="J31" s="571"/>
      <c r="K31" s="571"/>
      <c r="L31" s="571"/>
      <c r="M31" s="159"/>
    </row>
    <row r="32" spans="1:20" ht="5.0999999999999996" customHeight="1" x14ac:dyDescent="0.2">
      <c r="A32" s="160"/>
      <c r="B32" s="157"/>
      <c r="C32" s="251"/>
      <c r="D32" s="252"/>
      <c r="E32" s="251"/>
      <c r="F32" s="251"/>
      <c r="G32" s="251"/>
      <c r="H32" s="251"/>
      <c r="I32" s="157"/>
      <c r="J32" s="157"/>
      <c r="K32" s="157"/>
      <c r="L32" s="160"/>
      <c r="M32" s="157"/>
    </row>
    <row r="33" spans="1:20" ht="15" hidden="1" customHeight="1" x14ac:dyDescent="0.2">
      <c r="A33" s="160">
        <v>2017</v>
      </c>
      <c r="B33" s="237">
        <f t="shared" ref="B33:B38" si="2">SUM(D33,F33:L33)</f>
        <v>20558.095009999997</v>
      </c>
      <c r="C33" s="237">
        <f>D33+F33+G33+H33+I33+J33</f>
        <v>8485.5141100000001</v>
      </c>
      <c r="D33" s="237">
        <v>4854.5177100000001</v>
      </c>
      <c r="E33" s="237">
        <v>1890.7827</v>
      </c>
      <c r="F33" s="237">
        <v>103.50149</v>
      </c>
      <c r="G33" s="237">
        <v>305.85759000000002</v>
      </c>
      <c r="H33" s="237">
        <v>293.28618</v>
      </c>
      <c r="I33" s="237">
        <v>349.47649999999999</v>
      </c>
      <c r="J33" s="237">
        <v>2578.87464</v>
      </c>
      <c r="K33" s="237">
        <v>8895.4645</v>
      </c>
      <c r="L33" s="237">
        <v>3177.1163999999999</v>
      </c>
      <c r="M33" s="157"/>
      <c r="O33" s="646">
        <f t="shared" ref="O33:O37" si="3">C33*100/B33</f>
        <v>41.275780201776591</v>
      </c>
      <c r="P33" s="646">
        <f t="shared" ref="P33:P37" si="4">K33*100/B33</f>
        <v>43.269887096411473</v>
      </c>
      <c r="Q33" s="646">
        <f t="shared" ref="Q33:Q37" si="5">L33*100/B33</f>
        <v>15.45433270181195</v>
      </c>
      <c r="R33" s="647">
        <f>O33+P33+Q33</f>
        <v>100.00000000000001</v>
      </c>
    </row>
    <row r="34" spans="1:20" s="171" customFormat="1" ht="15" customHeight="1" x14ac:dyDescent="0.25">
      <c r="A34" s="160">
        <v>2018</v>
      </c>
      <c r="B34" s="237">
        <f t="shared" si="2"/>
        <v>20837</v>
      </c>
      <c r="C34" s="237">
        <f t="shared" ref="C34:C38" si="6">D34+F34+G34+H34+I34+J34</f>
        <v>8534.8100000000013</v>
      </c>
      <c r="D34" s="237">
        <v>4920.3999999999996</v>
      </c>
      <c r="E34" s="237">
        <v>1958.2</v>
      </c>
      <c r="F34" s="237">
        <v>97.72</v>
      </c>
      <c r="G34" s="237">
        <v>324.8</v>
      </c>
      <c r="H34" s="237">
        <v>290.10000000000002</v>
      </c>
      <c r="I34" s="237">
        <v>408.7</v>
      </c>
      <c r="J34" s="237">
        <v>2493.09</v>
      </c>
      <c r="K34" s="237">
        <v>9012.59</v>
      </c>
      <c r="L34" s="237">
        <v>3289.6</v>
      </c>
      <c r="M34" s="204"/>
      <c r="O34" s="646">
        <f t="shared" si="3"/>
        <v>40.959879061285221</v>
      </c>
      <c r="P34" s="646">
        <f t="shared" si="4"/>
        <v>43.252819503767334</v>
      </c>
      <c r="Q34" s="646">
        <f t="shared" si="5"/>
        <v>15.78730143494745</v>
      </c>
      <c r="R34" s="647">
        <f t="shared" ref="R34:R38" si="7">O34+P34+Q34</f>
        <v>100.00000000000001</v>
      </c>
      <c r="S34" s="648"/>
      <c r="T34" s="648"/>
    </row>
    <row r="35" spans="1:20" ht="15" customHeight="1" x14ac:dyDescent="0.2">
      <c r="A35" s="160">
        <v>2019</v>
      </c>
      <c r="B35" s="237">
        <f>SUM(D35,F35:L35)</f>
        <v>21155.024580000001</v>
      </c>
      <c r="C35" s="240">
        <f t="shared" si="6"/>
        <v>8469.5750800000005</v>
      </c>
      <c r="D35" s="237">
        <v>4873.8824500000001</v>
      </c>
      <c r="E35" s="237">
        <v>1943.7825420000004</v>
      </c>
      <c r="F35" s="237">
        <v>91.864699999999999</v>
      </c>
      <c r="G35" s="237">
        <v>304.24432000000002</v>
      </c>
      <c r="H35" s="237">
        <v>288.22788000000003</v>
      </c>
      <c r="I35" s="237">
        <v>456.55794000000003</v>
      </c>
      <c r="J35" s="468">
        <f>2002.92779+451.87</f>
        <v>2454.7977900000001</v>
      </c>
      <c r="K35" s="237">
        <v>9256.94</v>
      </c>
      <c r="L35" s="237">
        <v>3428.5095000000001</v>
      </c>
      <c r="M35" s="157"/>
      <c r="O35" s="646">
        <f t="shared" si="3"/>
        <v>40.035760998392561</v>
      </c>
      <c r="P35" s="646">
        <f t="shared" si="4"/>
        <v>43.757642374717577</v>
      </c>
      <c r="Q35" s="646">
        <f t="shared" si="5"/>
        <v>16.206596626889855</v>
      </c>
      <c r="R35" s="647">
        <f t="shared" si="7"/>
        <v>100</v>
      </c>
    </row>
    <row r="36" spans="1:20" s="171" customFormat="1" ht="15" customHeight="1" x14ac:dyDescent="0.25">
      <c r="A36" s="160">
        <v>2020</v>
      </c>
      <c r="B36" s="237">
        <f t="shared" ref="B36:B37" si="8">SUM(D36,F36:L36)</f>
        <v>20472.532899999998</v>
      </c>
      <c r="C36" s="237">
        <f t="shared" si="6"/>
        <v>7617.7329</v>
      </c>
      <c r="D36" s="237">
        <v>4511.9655899999998</v>
      </c>
      <c r="E36" s="237">
        <v>1998.5</v>
      </c>
      <c r="F36" s="237">
        <v>75.616780000000006</v>
      </c>
      <c r="G36" s="237">
        <v>229.96796000000001</v>
      </c>
      <c r="H36" s="237">
        <v>256.55133000000001</v>
      </c>
      <c r="I36" s="237">
        <v>466.33123999999998</v>
      </c>
      <c r="J36" s="468">
        <v>2077.3000000000002</v>
      </c>
      <c r="K36" s="237">
        <v>9428</v>
      </c>
      <c r="L36" s="237">
        <v>3426.8</v>
      </c>
      <c r="M36" s="204"/>
      <c r="O36" s="646">
        <f t="shared" si="3"/>
        <v>37.209528186910383</v>
      </c>
      <c r="P36" s="649">
        <f t="shared" si="4"/>
        <v>46.051946996749002</v>
      </c>
      <c r="Q36" s="649">
        <f t="shared" si="5"/>
        <v>16.738524816340632</v>
      </c>
      <c r="R36" s="647">
        <f t="shared" si="7"/>
        <v>100.00000000000001</v>
      </c>
      <c r="S36" s="648"/>
      <c r="T36" s="648"/>
    </row>
    <row r="37" spans="1:20" s="171" customFormat="1" ht="15" customHeight="1" x14ac:dyDescent="0.25">
      <c r="A37" s="160">
        <v>2021</v>
      </c>
      <c r="B37" s="237">
        <f t="shared" si="8"/>
        <v>19350.197029999999</v>
      </c>
      <c r="C37" s="237">
        <f t="shared" ref="C37" si="9">D37+F37+G37+H37+I37+J37</f>
        <v>7211.3680299999996</v>
      </c>
      <c r="D37" s="237">
        <v>3852.6051799999996</v>
      </c>
      <c r="E37" s="237">
        <v>1859.501</v>
      </c>
      <c r="F37" s="237">
        <v>129.02393999999998</v>
      </c>
      <c r="G37" s="237">
        <v>275.8963</v>
      </c>
      <c r="H37" s="237">
        <v>265.92826000000002</v>
      </c>
      <c r="I37" s="237">
        <v>390.28434999999996</v>
      </c>
      <c r="J37" s="237">
        <v>2297.63</v>
      </c>
      <c r="K37" s="237">
        <v>8515.7090000000007</v>
      </c>
      <c r="L37" s="237">
        <v>3623.12</v>
      </c>
      <c r="M37" s="204"/>
      <c r="O37" s="646">
        <f t="shared" si="3"/>
        <v>37.267672359199743</v>
      </c>
      <c r="P37" s="649">
        <f t="shared" si="4"/>
        <v>44.008383929101527</v>
      </c>
      <c r="Q37" s="649">
        <f t="shared" si="5"/>
        <v>18.723943711698734</v>
      </c>
      <c r="R37" s="647">
        <f t="shared" ref="R37" si="10">O37+P37+Q37</f>
        <v>100.00000000000001</v>
      </c>
      <c r="S37" s="648"/>
      <c r="T37" s="648"/>
    </row>
    <row r="38" spans="1:20" s="171" customFormat="1" ht="15" customHeight="1" x14ac:dyDescent="0.25">
      <c r="A38" s="161">
        <v>2022</v>
      </c>
      <c r="B38" s="242">
        <f t="shared" si="2"/>
        <v>18322.800299999999</v>
      </c>
      <c r="C38" s="242">
        <f t="shared" si="6"/>
        <v>6838.6803</v>
      </c>
      <c r="D38" s="242">
        <v>3349.3175300000003</v>
      </c>
      <c r="E38" s="242">
        <v>1590.2</v>
      </c>
      <c r="F38" s="242">
        <v>78.67174</v>
      </c>
      <c r="G38" s="242">
        <v>177.82144</v>
      </c>
      <c r="H38" s="242">
        <v>258.89679999999998</v>
      </c>
      <c r="I38" s="242">
        <v>366.54278999999997</v>
      </c>
      <c r="J38" s="242">
        <v>2607.4299999999998</v>
      </c>
      <c r="K38" s="242">
        <v>8056.46</v>
      </c>
      <c r="L38" s="242">
        <v>3427.66</v>
      </c>
      <c r="M38" s="204"/>
      <c r="O38" s="646">
        <f t="shared" ref="O38" si="11">C38*100/B38</f>
        <v>37.323335887691798</v>
      </c>
      <c r="P38" s="649">
        <f t="shared" ref="P38" si="12">K38*100/B38</f>
        <v>43.969589080769495</v>
      </c>
      <c r="Q38" s="649">
        <f t="shared" ref="Q38" si="13">L38*100/B38</f>
        <v>18.707075031538711</v>
      </c>
      <c r="R38" s="647">
        <f t="shared" si="7"/>
        <v>100</v>
      </c>
      <c r="S38" s="648"/>
      <c r="T38" s="648"/>
    </row>
    <row r="39" spans="1:20" ht="3.15" customHeight="1" x14ac:dyDescent="0.25">
      <c r="A39" s="161"/>
      <c r="B39" s="157"/>
      <c r="C39" s="157"/>
      <c r="D39" s="158"/>
      <c r="E39" s="157"/>
      <c r="F39" s="157"/>
      <c r="G39" s="157"/>
      <c r="H39" s="157"/>
      <c r="I39" s="157"/>
      <c r="J39" s="157"/>
      <c r="K39" s="157"/>
      <c r="L39" s="157"/>
      <c r="M39" s="157"/>
    </row>
    <row r="40" spans="1:20" ht="5.0999999999999996" customHeight="1" x14ac:dyDescent="0.2">
      <c r="A40" s="434"/>
      <c r="B40" s="434"/>
      <c r="C40" s="434"/>
      <c r="D40" s="435"/>
      <c r="E40" s="434"/>
      <c r="F40" s="434"/>
      <c r="G40" s="434"/>
      <c r="H40" s="434"/>
      <c r="I40" s="434"/>
      <c r="J40" s="434"/>
      <c r="K40" s="434"/>
      <c r="L40" s="434"/>
      <c r="M40" s="157"/>
    </row>
    <row r="41" spans="1:20" ht="5.0999999999999996" customHeight="1" x14ac:dyDescent="0.2">
      <c r="A41" s="157"/>
      <c r="B41" s="157"/>
      <c r="C41" s="157"/>
      <c r="D41" s="158"/>
      <c r="E41" s="157"/>
      <c r="F41" s="157"/>
      <c r="G41" s="157"/>
      <c r="H41" s="157"/>
      <c r="I41" s="157"/>
      <c r="J41" s="157"/>
      <c r="K41" s="157"/>
      <c r="L41" s="157"/>
      <c r="M41" s="157"/>
    </row>
    <row r="42" spans="1:20" s="16" customFormat="1" ht="14.1" customHeight="1" x14ac:dyDescent="0.2">
      <c r="A42" s="162" t="s">
        <v>320</v>
      </c>
      <c r="B42" s="157"/>
      <c r="C42" s="157"/>
      <c r="D42" s="158"/>
      <c r="O42" s="650"/>
      <c r="P42" s="650"/>
      <c r="Q42" s="650"/>
      <c r="R42" s="651"/>
      <c r="S42" s="651"/>
      <c r="T42" s="651"/>
    </row>
    <row r="43" spans="1:20" x14ac:dyDescent="0.2">
      <c r="A43" s="16"/>
      <c r="B43" s="16"/>
      <c r="C43" s="16"/>
      <c r="D43" s="17"/>
      <c r="E43" s="16"/>
      <c r="F43" s="16"/>
      <c r="G43" s="16"/>
      <c r="H43" s="16"/>
      <c r="I43" s="16"/>
      <c r="J43" s="16"/>
      <c r="K43" s="16"/>
      <c r="L43" s="16"/>
      <c r="M43" s="16"/>
    </row>
    <row r="44" spans="1:20" x14ac:dyDescent="0.2">
      <c r="A44" s="16"/>
      <c r="B44" s="16"/>
      <c r="C44" s="16"/>
      <c r="D44" s="17"/>
      <c r="E44" s="16"/>
      <c r="F44" s="16"/>
      <c r="G44" s="16"/>
      <c r="H44" s="16"/>
      <c r="I44" s="16"/>
      <c r="J44" s="16"/>
      <c r="K44" s="16"/>
      <c r="L44" s="16"/>
      <c r="M44" s="16"/>
    </row>
    <row r="45" spans="1:20" x14ac:dyDescent="0.2">
      <c r="A45" s="16"/>
      <c r="B45" s="16"/>
      <c r="C45" s="16"/>
      <c r="D45" s="17"/>
      <c r="E45" s="16"/>
      <c r="F45" s="16"/>
      <c r="G45" s="16"/>
      <c r="H45" s="16"/>
      <c r="I45" s="16"/>
      <c r="J45" s="16"/>
      <c r="K45" s="16"/>
      <c r="L45" s="16"/>
      <c r="M45" s="16"/>
    </row>
    <row r="46" spans="1:20" x14ac:dyDescent="0.2">
      <c r="A46" s="16"/>
      <c r="B46" s="16"/>
      <c r="C46" s="16"/>
      <c r="D46" s="17"/>
      <c r="E46" s="16"/>
      <c r="F46" s="16"/>
      <c r="G46" s="16"/>
      <c r="H46" s="16"/>
      <c r="I46" s="16"/>
      <c r="J46" s="16"/>
      <c r="K46" s="16"/>
      <c r="L46" s="16"/>
      <c r="M46" s="16"/>
    </row>
    <row r="47" spans="1:20" x14ac:dyDescent="0.2">
      <c r="A47" s="16"/>
      <c r="B47" s="16"/>
      <c r="C47" s="16"/>
      <c r="D47" s="17"/>
      <c r="E47" s="16"/>
      <c r="F47" s="16"/>
      <c r="G47" s="16"/>
      <c r="H47" s="16"/>
      <c r="I47" s="16"/>
      <c r="J47" s="16"/>
      <c r="K47" s="16"/>
      <c r="L47" s="16"/>
      <c r="M47" s="16"/>
    </row>
    <row r="48" spans="1:20" x14ac:dyDescent="0.2">
      <c r="A48" s="16"/>
      <c r="B48" s="16"/>
      <c r="C48" s="16"/>
      <c r="D48" s="17"/>
      <c r="E48" s="16"/>
      <c r="F48" s="16"/>
      <c r="G48" s="16"/>
      <c r="H48" s="16"/>
      <c r="I48" s="16"/>
      <c r="J48" s="16"/>
      <c r="K48" s="16"/>
      <c r="L48" s="16"/>
      <c r="M48" s="16"/>
    </row>
    <row r="49" spans="1:13" x14ac:dyDescent="0.2">
      <c r="A49" s="16"/>
      <c r="B49" s="16"/>
      <c r="C49" s="16"/>
      <c r="D49" s="17"/>
      <c r="E49" s="16"/>
      <c r="F49" s="16"/>
      <c r="G49" s="16"/>
      <c r="H49" s="16"/>
      <c r="I49" s="16"/>
      <c r="J49" s="16"/>
      <c r="K49" s="16"/>
      <c r="L49" s="16"/>
      <c r="M49" s="16"/>
    </row>
    <row r="50" spans="1:13" x14ac:dyDescent="0.2">
      <c r="A50" s="16"/>
      <c r="B50" s="16"/>
      <c r="C50" s="16"/>
      <c r="D50" s="17"/>
      <c r="E50" s="16"/>
      <c r="F50" s="16"/>
      <c r="G50" s="16"/>
      <c r="H50" s="16"/>
      <c r="I50" s="16"/>
      <c r="J50" s="16"/>
      <c r="K50" s="16"/>
      <c r="L50" s="16"/>
      <c r="M50" s="16"/>
    </row>
    <row r="51" spans="1:13" x14ac:dyDescent="0.2">
      <c r="A51" s="16"/>
      <c r="B51" s="16"/>
      <c r="C51" s="16"/>
      <c r="D51" s="17"/>
      <c r="E51" s="16"/>
      <c r="F51" s="16"/>
      <c r="G51" s="16"/>
      <c r="H51" s="16"/>
      <c r="I51" s="16"/>
      <c r="J51" s="16"/>
      <c r="K51" s="16"/>
      <c r="L51" s="16"/>
      <c r="M51" s="16"/>
    </row>
    <row r="52" spans="1:13" x14ac:dyDescent="0.2">
      <c r="A52" s="16"/>
      <c r="B52" s="16"/>
      <c r="C52" s="16"/>
      <c r="D52" s="17"/>
      <c r="E52" s="16"/>
      <c r="F52" s="16"/>
      <c r="G52" s="16"/>
      <c r="H52" s="16"/>
      <c r="I52" s="16"/>
      <c r="J52" s="16"/>
      <c r="K52" s="16"/>
      <c r="L52" s="16"/>
      <c r="M52" s="16"/>
    </row>
    <row r="53" spans="1:13" x14ac:dyDescent="0.2">
      <c r="A53" s="16"/>
      <c r="B53" s="16"/>
      <c r="C53" s="16"/>
      <c r="D53" s="17"/>
      <c r="E53" s="16"/>
      <c r="F53" s="16"/>
      <c r="G53" s="16"/>
      <c r="H53" s="16"/>
      <c r="I53" s="16"/>
      <c r="J53" s="16"/>
      <c r="K53" s="16"/>
      <c r="L53" s="16"/>
      <c r="M53" s="16"/>
    </row>
    <row r="54" spans="1:13" x14ac:dyDescent="0.2">
      <c r="A54" s="16"/>
      <c r="B54" s="16"/>
      <c r="C54" s="16"/>
      <c r="D54" s="17"/>
      <c r="E54" s="16"/>
      <c r="F54" s="16"/>
      <c r="G54" s="16"/>
      <c r="H54" s="16"/>
      <c r="I54" s="16"/>
      <c r="J54" s="16"/>
      <c r="K54" s="16"/>
      <c r="L54" s="16"/>
      <c r="M54" s="16"/>
    </row>
    <row r="55" spans="1:13" x14ac:dyDescent="0.2">
      <c r="A55" s="16"/>
      <c r="B55" s="16"/>
      <c r="C55" s="16"/>
      <c r="D55" s="17"/>
      <c r="E55" s="16"/>
      <c r="F55" s="16"/>
      <c r="G55" s="16"/>
      <c r="H55" s="16"/>
      <c r="I55" s="16"/>
      <c r="J55" s="16"/>
      <c r="K55" s="16"/>
      <c r="L55" s="16"/>
      <c r="M55" s="16"/>
    </row>
    <row r="56" spans="1:13" x14ac:dyDescent="0.2">
      <c r="A56" s="16"/>
      <c r="B56" s="16"/>
      <c r="C56" s="16"/>
      <c r="D56" s="17"/>
      <c r="E56" s="16"/>
      <c r="F56" s="16"/>
      <c r="G56" s="16"/>
      <c r="H56" s="16"/>
      <c r="I56" s="16"/>
      <c r="J56" s="16"/>
      <c r="K56" s="16"/>
      <c r="L56" s="16"/>
      <c r="M56" s="16"/>
    </row>
    <row r="57" spans="1:13" x14ac:dyDescent="0.2">
      <c r="A57" s="16"/>
      <c r="B57" s="16"/>
      <c r="C57" s="16"/>
      <c r="D57" s="17"/>
      <c r="E57" s="16"/>
      <c r="F57" s="16"/>
      <c r="G57" s="16"/>
      <c r="H57" s="16"/>
      <c r="I57" s="16"/>
      <c r="J57" s="16"/>
      <c r="K57" s="16"/>
      <c r="L57" s="16"/>
      <c r="M57" s="16"/>
    </row>
    <row r="58" spans="1:13" x14ac:dyDescent="0.2">
      <c r="A58" s="16"/>
      <c r="B58" s="16"/>
      <c r="C58" s="16"/>
      <c r="D58" s="17"/>
      <c r="E58" s="16"/>
      <c r="F58" s="16"/>
      <c r="G58" s="16"/>
      <c r="H58" s="16"/>
      <c r="I58" s="16"/>
      <c r="J58" s="16"/>
      <c r="K58" s="16"/>
      <c r="L58" s="16"/>
      <c r="M58" s="16"/>
    </row>
    <row r="59" spans="1:13" x14ac:dyDescent="0.2">
      <c r="A59" s="16"/>
      <c r="B59" s="16"/>
      <c r="C59" s="16"/>
      <c r="D59" s="17"/>
      <c r="E59" s="16"/>
      <c r="F59" s="16"/>
      <c r="G59" s="16"/>
      <c r="H59" s="16"/>
      <c r="I59" s="16"/>
      <c r="J59" s="16"/>
      <c r="K59" s="16"/>
      <c r="L59" s="16"/>
      <c r="M59" s="16"/>
    </row>
    <row r="60" spans="1:13" x14ac:dyDescent="0.2">
      <c r="A60" s="16"/>
      <c r="B60" s="16"/>
      <c r="C60" s="16"/>
      <c r="D60" s="17"/>
      <c r="E60" s="16"/>
      <c r="F60" s="16"/>
      <c r="G60" s="16"/>
      <c r="H60" s="16"/>
      <c r="I60" s="16"/>
      <c r="J60" s="16"/>
      <c r="K60" s="16"/>
      <c r="L60" s="16"/>
      <c r="M60" s="16"/>
    </row>
    <row r="61" spans="1:13" x14ac:dyDescent="0.2">
      <c r="A61" s="16"/>
      <c r="B61" s="16"/>
      <c r="C61" s="16"/>
      <c r="D61" s="17"/>
      <c r="E61" s="16"/>
      <c r="F61" s="16"/>
      <c r="G61" s="16"/>
      <c r="H61" s="16"/>
      <c r="I61" s="16"/>
      <c r="J61" s="16"/>
      <c r="K61" s="16"/>
      <c r="L61" s="16"/>
      <c r="M61" s="16"/>
    </row>
    <row r="62" spans="1:13" x14ac:dyDescent="0.2">
      <c r="A62" s="16"/>
      <c r="B62" s="16"/>
      <c r="C62" s="16"/>
      <c r="D62" s="17"/>
      <c r="E62" s="16"/>
      <c r="F62" s="16"/>
      <c r="G62" s="16"/>
      <c r="H62" s="16"/>
      <c r="I62" s="16"/>
      <c r="J62" s="16"/>
      <c r="K62" s="16"/>
      <c r="L62" s="16"/>
      <c r="M62" s="16"/>
    </row>
    <row r="63" spans="1:13" x14ac:dyDescent="0.2">
      <c r="A63" s="16"/>
      <c r="B63" s="16"/>
      <c r="C63" s="16"/>
      <c r="D63" s="17"/>
      <c r="E63" s="16"/>
      <c r="F63" s="16"/>
      <c r="G63" s="16"/>
      <c r="H63" s="16"/>
      <c r="I63" s="16"/>
      <c r="J63" s="16"/>
      <c r="K63" s="16"/>
      <c r="L63" s="16"/>
      <c r="M63" s="16"/>
    </row>
    <row r="64" spans="1:13" x14ac:dyDescent="0.2">
      <c r="A64" s="16"/>
      <c r="B64" s="16"/>
      <c r="C64" s="16"/>
      <c r="D64" s="17"/>
      <c r="E64" s="16"/>
      <c r="F64" s="16"/>
      <c r="G64" s="16"/>
      <c r="H64" s="16"/>
      <c r="I64" s="16"/>
      <c r="J64" s="16"/>
      <c r="K64" s="16"/>
      <c r="L64" s="16"/>
      <c r="M64" s="16"/>
    </row>
    <row r="65" spans="1:13" x14ac:dyDescent="0.2">
      <c r="A65" s="16"/>
      <c r="B65" s="16"/>
      <c r="C65" s="16"/>
      <c r="D65" s="17"/>
      <c r="E65" s="16"/>
      <c r="F65" s="16"/>
      <c r="G65" s="16"/>
      <c r="H65" s="16"/>
      <c r="I65" s="16"/>
      <c r="J65" s="16"/>
      <c r="K65" s="16"/>
      <c r="L65" s="16"/>
      <c r="M65" s="16"/>
    </row>
    <row r="66" spans="1:13" x14ac:dyDescent="0.2">
      <c r="A66" s="16"/>
      <c r="B66" s="16"/>
      <c r="C66" s="16"/>
      <c r="D66" s="17"/>
      <c r="E66" s="16"/>
      <c r="F66" s="16"/>
      <c r="G66" s="16"/>
      <c r="H66" s="16"/>
      <c r="I66" s="16"/>
      <c r="J66" s="16"/>
      <c r="K66" s="16"/>
      <c r="L66" s="16"/>
      <c r="M66" s="16"/>
    </row>
    <row r="67" spans="1:13" x14ac:dyDescent="0.2">
      <c r="A67" s="16"/>
      <c r="B67" s="16"/>
      <c r="C67" s="16"/>
      <c r="D67" s="17"/>
      <c r="E67" s="16"/>
      <c r="F67" s="16"/>
      <c r="G67" s="16"/>
      <c r="H67" s="16"/>
      <c r="I67" s="16"/>
      <c r="J67" s="16"/>
      <c r="K67" s="16"/>
      <c r="L67" s="16"/>
      <c r="M67" s="16"/>
    </row>
    <row r="68" spans="1:13" x14ac:dyDescent="0.2">
      <c r="A68" s="16"/>
      <c r="B68" s="16"/>
      <c r="C68" s="16"/>
      <c r="D68" s="17"/>
      <c r="E68" s="16"/>
      <c r="F68" s="16"/>
      <c r="G68" s="16"/>
      <c r="H68" s="16"/>
      <c r="I68" s="16"/>
      <c r="J68" s="16"/>
      <c r="K68" s="16"/>
      <c r="L68" s="16"/>
      <c r="M68" s="16"/>
    </row>
    <row r="69" spans="1:13" x14ac:dyDescent="0.2">
      <c r="A69" s="16"/>
      <c r="B69" s="16"/>
      <c r="C69" s="16"/>
      <c r="D69" s="17"/>
      <c r="E69" s="16"/>
      <c r="F69" s="16"/>
      <c r="G69" s="16"/>
      <c r="H69" s="16"/>
      <c r="I69" s="16"/>
      <c r="J69" s="16"/>
      <c r="K69" s="16"/>
      <c r="L69" s="16"/>
      <c r="M69" s="16"/>
    </row>
    <row r="70" spans="1:13" x14ac:dyDescent="0.2">
      <c r="A70" s="16"/>
      <c r="B70" s="16"/>
      <c r="C70" s="16"/>
      <c r="D70" s="17"/>
      <c r="E70" s="16"/>
      <c r="F70" s="16"/>
      <c r="G70" s="16"/>
      <c r="H70" s="16"/>
      <c r="I70" s="16"/>
      <c r="J70" s="16"/>
      <c r="K70" s="16"/>
      <c r="L70" s="16"/>
      <c r="M70" s="16"/>
    </row>
    <row r="71" spans="1:13" x14ac:dyDescent="0.2">
      <c r="A71" s="16"/>
      <c r="B71" s="16"/>
      <c r="C71" s="16"/>
      <c r="D71" s="17"/>
      <c r="E71" s="16"/>
      <c r="F71" s="16"/>
      <c r="G71" s="16"/>
      <c r="H71" s="16"/>
      <c r="I71" s="16"/>
      <c r="J71" s="16"/>
      <c r="K71" s="16"/>
      <c r="L71" s="16"/>
      <c r="M71" s="16"/>
    </row>
    <row r="72" spans="1:13" x14ac:dyDescent="0.2">
      <c r="A72" s="16"/>
      <c r="B72" s="16"/>
      <c r="C72" s="16"/>
      <c r="D72" s="17"/>
      <c r="E72" s="16"/>
      <c r="F72" s="16"/>
      <c r="G72" s="16"/>
      <c r="H72" s="16"/>
      <c r="I72" s="16"/>
      <c r="J72" s="16"/>
      <c r="K72" s="16"/>
      <c r="L72" s="16"/>
      <c r="M72" s="16"/>
    </row>
    <row r="73" spans="1:13" x14ac:dyDescent="0.2">
      <c r="A73" s="16"/>
      <c r="B73" s="16"/>
      <c r="C73" s="16"/>
      <c r="D73" s="17"/>
      <c r="E73" s="16"/>
      <c r="F73" s="16"/>
      <c r="G73" s="16"/>
      <c r="H73" s="16"/>
      <c r="I73" s="16"/>
      <c r="J73" s="16"/>
      <c r="K73" s="16"/>
      <c r="L73" s="16"/>
      <c r="M73" s="16"/>
    </row>
    <row r="74" spans="1:13" x14ac:dyDescent="0.2">
      <c r="A74" s="16"/>
      <c r="B74" s="16"/>
      <c r="C74" s="16"/>
      <c r="D74" s="17"/>
      <c r="E74" s="16"/>
      <c r="F74" s="16"/>
      <c r="G74" s="16"/>
      <c r="H74" s="16"/>
      <c r="I74" s="16"/>
      <c r="J74" s="16"/>
      <c r="K74" s="16"/>
      <c r="L74" s="16"/>
      <c r="M74" s="16"/>
    </row>
    <row r="75" spans="1:13" x14ac:dyDescent="0.2">
      <c r="A75" s="16"/>
      <c r="B75" s="16"/>
      <c r="C75" s="16"/>
      <c r="D75" s="17"/>
      <c r="E75" s="16"/>
      <c r="F75" s="16"/>
      <c r="G75" s="16"/>
      <c r="H75" s="16"/>
      <c r="I75" s="16"/>
      <c r="J75" s="16"/>
      <c r="K75" s="16"/>
      <c r="L75" s="16"/>
      <c r="M75" s="16"/>
    </row>
    <row r="76" spans="1:13" x14ac:dyDescent="0.2">
      <c r="A76" s="16"/>
      <c r="B76" s="16"/>
      <c r="C76" s="16"/>
      <c r="D76" s="17"/>
      <c r="E76" s="16"/>
      <c r="F76" s="16"/>
      <c r="G76" s="16"/>
      <c r="H76" s="16"/>
      <c r="I76" s="16"/>
      <c r="J76" s="16"/>
      <c r="K76" s="16"/>
      <c r="L76" s="16"/>
      <c r="M76" s="16"/>
    </row>
    <row r="77" spans="1:13" x14ac:dyDescent="0.2">
      <c r="A77" s="16"/>
      <c r="B77" s="16"/>
      <c r="C77" s="16"/>
      <c r="D77" s="17"/>
      <c r="E77" s="16"/>
      <c r="F77" s="16"/>
      <c r="G77" s="16"/>
      <c r="H77" s="16"/>
      <c r="I77" s="16"/>
      <c r="J77" s="16"/>
      <c r="K77" s="16"/>
      <c r="L77" s="16"/>
      <c r="M77" s="16"/>
    </row>
    <row r="78" spans="1:13" x14ac:dyDescent="0.2">
      <c r="A78" s="16"/>
      <c r="B78" s="16"/>
      <c r="C78" s="16"/>
      <c r="D78" s="17"/>
      <c r="E78" s="16"/>
      <c r="F78" s="16"/>
      <c r="G78" s="16"/>
      <c r="H78" s="16"/>
      <c r="I78" s="16"/>
      <c r="J78" s="16"/>
      <c r="K78" s="16"/>
      <c r="L78" s="16"/>
      <c r="M78" s="16"/>
    </row>
    <row r="79" spans="1:13" x14ac:dyDescent="0.2">
      <c r="A79" s="16"/>
      <c r="B79" s="16"/>
      <c r="C79" s="16"/>
      <c r="D79" s="17"/>
      <c r="E79" s="16"/>
      <c r="F79" s="16"/>
      <c r="G79" s="16"/>
      <c r="H79" s="16"/>
      <c r="I79" s="16"/>
      <c r="J79" s="16"/>
      <c r="K79" s="16"/>
      <c r="L79" s="16"/>
      <c r="M79" s="16"/>
    </row>
    <row r="80" spans="1:13" x14ac:dyDescent="0.2">
      <c r="A80" s="16"/>
      <c r="B80" s="16"/>
      <c r="C80" s="16"/>
      <c r="D80" s="17"/>
      <c r="E80" s="16"/>
      <c r="F80" s="16"/>
      <c r="G80" s="16"/>
      <c r="H80" s="16"/>
      <c r="I80" s="16"/>
      <c r="J80" s="16"/>
      <c r="K80" s="16"/>
      <c r="L80" s="16"/>
      <c r="M80" s="16"/>
    </row>
    <row r="81" spans="1:13" x14ac:dyDescent="0.2">
      <c r="A81" s="16"/>
      <c r="B81" s="16"/>
      <c r="C81" s="16"/>
      <c r="D81" s="17"/>
      <c r="E81" s="16"/>
      <c r="F81" s="16"/>
      <c r="G81" s="16"/>
      <c r="H81" s="16"/>
      <c r="I81" s="16"/>
      <c r="J81" s="16"/>
      <c r="K81" s="16"/>
      <c r="L81" s="16"/>
      <c r="M81" s="16"/>
    </row>
    <row r="82" spans="1:13" x14ac:dyDescent="0.2">
      <c r="A82" s="16"/>
      <c r="B82" s="16"/>
      <c r="C82" s="16"/>
      <c r="D82" s="17"/>
      <c r="E82" s="16"/>
      <c r="F82" s="16"/>
      <c r="G82" s="16"/>
      <c r="H82" s="16"/>
      <c r="I82" s="16"/>
      <c r="J82" s="16"/>
      <c r="K82" s="16"/>
      <c r="L82" s="16"/>
      <c r="M82" s="16"/>
    </row>
    <row r="83" spans="1:13" x14ac:dyDescent="0.2">
      <c r="A83" s="16"/>
      <c r="B83" s="16"/>
      <c r="C83" s="16"/>
      <c r="D83" s="17"/>
      <c r="E83" s="16"/>
      <c r="F83" s="16"/>
      <c r="G83" s="16"/>
      <c r="H83" s="16"/>
      <c r="I83" s="16"/>
      <c r="J83" s="16"/>
      <c r="K83" s="16"/>
      <c r="L83" s="16"/>
      <c r="M83" s="16"/>
    </row>
    <row r="84" spans="1:13" x14ac:dyDescent="0.2">
      <c r="A84" s="16"/>
      <c r="B84" s="16"/>
      <c r="C84" s="16"/>
      <c r="D84" s="17"/>
      <c r="E84" s="16"/>
      <c r="F84" s="16"/>
      <c r="G84" s="16"/>
      <c r="H84" s="16"/>
      <c r="I84" s="16"/>
      <c r="J84" s="16"/>
      <c r="K84" s="16"/>
      <c r="L84" s="16"/>
      <c r="M84" s="16"/>
    </row>
    <row r="85" spans="1:13" x14ac:dyDescent="0.2">
      <c r="A85" s="16"/>
      <c r="B85" s="16"/>
      <c r="C85" s="16"/>
      <c r="D85" s="17"/>
      <c r="E85" s="16"/>
      <c r="F85" s="16"/>
      <c r="G85" s="16"/>
      <c r="H85" s="16"/>
      <c r="I85" s="16"/>
      <c r="J85" s="16"/>
      <c r="K85" s="16"/>
      <c r="L85" s="16"/>
      <c r="M85" s="16"/>
    </row>
    <row r="86" spans="1:13" x14ac:dyDescent="0.2">
      <c r="A86" s="16"/>
      <c r="B86" s="16"/>
      <c r="C86" s="16"/>
      <c r="D86" s="17"/>
      <c r="E86" s="16"/>
      <c r="F86" s="16"/>
      <c r="G86" s="16"/>
      <c r="H86" s="16"/>
      <c r="I86" s="16"/>
      <c r="J86" s="16"/>
      <c r="K86" s="16"/>
      <c r="L86" s="16"/>
      <c r="M86" s="16"/>
    </row>
    <row r="87" spans="1:13" x14ac:dyDescent="0.2">
      <c r="A87" s="16"/>
      <c r="B87" s="16"/>
      <c r="C87" s="16"/>
      <c r="D87" s="17"/>
      <c r="E87" s="16"/>
      <c r="F87" s="16"/>
      <c r="G87" s="16"/>
      <c r="H87" s="16"/>
      <c r="I87" s="16"/>
      <c r="J87" s="16"/>
      <c r="K87" s="16"/>
      <c r="L87" s="16"/>
      <c r="M87" s="16"/>
    </row>
  </sheetData>
  <pageMargins left="0.59055118110236227" right="0.59055118110236227" top="1.1605511811023623" bottom="0.59055118110236227" header="0.59055118110236227" footer="0.59055118110236227"/>
  <pageSetup paperSize="9" scale="94" orientation="portrait" r:id="rId1"/>
  <headerFooter alignWithMargins="0"/>
  <ignoredErrors>
    <ignoredError sqref="D17 D12:D14 B33:B35 B38 C33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showGridLines="0" zoomScaleNormal="100" workbookViewId="0">
      <selection activeCell="I21" sqref="I21"/>
    </sheetView>
  </sheetViews>
  <sheetFormatPr baseColWidth="10" defaultColWidth="13" defaultRowHeight="11.4" x14ac:dyDescent="0.2"/>
  <cols>
    <col min="1" max="1" width="12.44140625" style="23" customWidth="1"/>
    <col min="2" max="2" width="7.88671875" style="23" hidden="1" customWidth="1"/>
    <col min="3" max="8" width="13.5546875" style="23" customWidth="1"/>
    <col min="9" max="15" width="13" style="579"/>
    <col min="16" max="16384" width="13" style="23"/>
  </cols>
  <sheetData>
    <row r="1" spans="1:15" ht="15" customHeight="1" x14ac:dyDescent="0.25">
      <c r="A1" s="336" t="s">
        <v>241</v>
      </c>
      <c r="B1" s="43"/>
    </row>
    <row r="2" spans="1:15" ht="15" customHeight="1" x14ac:dyDescent="0.25">
      <c r="A2" s="43"/>
      <c r="B2" s="43"/>
    </row>
    <row r="3" spans="1:15" ht="5.0999999999999996" customHeight="1" x14ac:dyDescent="0.25">
      <c r="A3" s="552"/>
      <c r="B3" s="552"/>
      <c r="C3" s="553"/>
      <c r="D3" s="553"/>
      <c r="E3" s="553"/>
      <c r="F3" s="553"/>
      <c r="G3" s="553"/>
      <c r="H3" s="553"/>
      <c r="I3" s="580"/>
    </row>
    <row r="4" spans="1:15" ht="15" customHeight="1" x14ac:dyDescent="0.25">
      <c r="A4" s="516"/>
      <c r="B4" s="559"/>
      <c r="C4" s="662" t="s">
        <v>229</v>
      </c>
      <c r="D4" s="663"/>
      <c r="E4" s="662" t="s">
        <v>230</v>
      </c>
      <c r="F4" s="662"/>
      <c r="G4" s="662" t="s">
        <v>231</v>
      </c>
      <c r="H4" s="662"/>
      <c r="I4" s="580"/>
    </row>
    <row r="5" spans="1:15" ht="19.2" customHeight="1" x14ac:dyDescent="0.25">
      <c r="A5" s="518" t="s">
        <v>61</v>
      </c>
      <c r="B5" s="519"/>
      <c r="C5" s="519" t="s">
        <v>133</v>
      </c>
      <c r="D5" s="519" t="s">
        <v>134</v>
      </c>
      <c r="E5" s="519" t="s">
        <v>133</v>
      </c>
      <c r="F5" s="519" t="s">
        <v>134</v>
      </c>
      <c r="G5" s="519" t="s">
        <v>133</v>
      </c>
      <c r="H5" s="519" t="s">
        <v>134</v>
      </c>
      <c r="I5" s="580"/>
    </row>
    <row r="6" spans="1:15" ht="0.75" customHeight="1" x14ac:dyDescent="0.2">
      <c r="A6" s="44"/>
      <c r="B6" s="44"/>
      <c r="C6" s="45"/>
      <c r="D6" s="45"/>
      <c r="E6" s="45"/>
      <c r="F6" s="45"/>
      <c r="G6" s="45"/>
      <c r="H6" s="46"/>
    </row>
    <row r="7" spans="1:15" ht="17.25" hidden="1" customHeight="1" x14ac:dyDescent="0.2">
      <c r="A7" s="199">
        <v>2014</v>
      </c>
      <c r="B7" s="200">
        <f>C7+D7</f>
        <v>11209.570021209998</v>
      </c>
      <c r="C7" s="312">
        <v>5451.0072196800002</v>
      </c>
      <c r="D7" s="312">
        <v>5758.562801529999</v>
      </c>
      <c r="E7" s="312">
        <f t="shared" ref="E7:E12" si="0">C7/B7*100</f>
        <v>48.628156203725645</v>
      </c>
      <c r="F7" s="312">
        <f t="shared" ref="F7:F12" si="1">D7/B7*100</f>
        <v>51.371843796274362</v>
      </c>
      <c r="G7" s="312" t="e">
        <f t="shared" ref="G7:G12" si="2">C7/C6*100-100</f>
        <v>#DIV/0!</v>
      </c>
      <c r="H7" s="312" t="e">
        <f t="shared" ref="H7:H12" si="3">D7/D6*100-100</f>
        <v>#DIV/0!</v>
      </c>
    </row>
    <row r="8" spans="1:15" s="58" customFormat="1" ht="15.9" hidden="1" customHeight="1" x14ac:dyDescent="0.25">
      <c r="A8" s="47">
        <v>2015</v>
      </c>
      <c r="B8" s="200">
        <f>C8+D8</f>
        <v>10942.388893379999</v>
      </c>
      <c r="C8" s="313">
        <v>5460.757180489999</v>
      </c>
      <c r="D8" s="313">
        <v>5481.63171289</v>
      </c>
      <c r="E8" s="312">
        <f t="shared" si="0"/>
        <v>49.904616201254598</v>
      </c>
      <c r="F8" s="312">
        <f t="shared" si="1"/>
        <v>50.095383798745395</v>
      </c>
      <c r="G8" s="332">
        <f t="shared" si="2"/>
        <v>0.17886530721878557</v>
      </c>
      <c r="H8" s="312">
        <f t="shared" si="3"/>
        <v>-4.8090313188287439</v>
      </c>
      <c r="I8" s="581"/>
      <c r="J8" s="581"/>
      <c r="K8" s="581"/>
      <c r="L8" s="581"/>
      <c r="M8" s="581"/>
      <c r="N8" s="581"/>
      <c r="O8" s="581"/>
    </row>
    <row r="9" spans="1:15" s="201" customFormat="1" ht="15.9" hidden="1" customHeight="1" x14ac:dyDescent="0.2">
      <c r="A9" s="47">
        <v>2016</v>
      </c>
      <c r="B9" s="557">
        <f t="shared" ref="B9:B12" si="4">C9+D9</f>
        <v>8701.8137477399996</v>
      </c>
      <c r="C9" s="313">
        <v>4921.4605084100003</v>
      </c>
      <c r="D9" s="313">
        <v>3780.3532393299993</v>
      </c>
      <c r="E9" s="312">
        <f t="shared" si="0"/>
        <v>56.556720829472852</v>
      </c>
      <c r="F9" s="312">
        <f t="shared" si="1"/>
        <v>43.443279170527148</v>
      </c>
      <c r="G9" s="312">
        <f>C9/C8*100-100</f>
        <v>-9.8758588645321765</v>
      </c>
      <c r="H9" s="312">
        <f>D9/D8*100-100</f>
        <v>-31.035986411846352</v>
      </c>
      <c r="I9" s="579"/>
      <c r="J9" s="579"/>
      <c r="K9" s="579"/>
      <c r="L9" s="579"/>
      <c r="M9" s="579"/>
      <c r="N9" s="579"/>
      <c r="O9" s="579"/>
    </row>
    <row r="10" spans="1:15" s="58" customFormat="1" ht="15.9" hidden="1" customHeight="1" x14ac:dyDescent="0.25">
      <c r="A10" s="199">
        <v>2017</v>
      </c>
      <c r="B10" s="597">
        <f t="shared" si="4"/>
        <v>9186.1555077569919</v>
      </c>
      <c r="C10" s="313">
        <v>5038.6555077569919</v>
      </c>
      <c r="D10" s="313">
        <v>4147.5</v>
      </c>
      <c r="E10" s="312">
        <f t="shared" si="0"/>
        <v>54.850535716516447</v>
      </c>
      <c r="F10" s="312">
        <f t="shared" si="1"/>
        <v>45.149464283483546</v>
      </c>
      <c r="G10" s="312">
        <f t="shared" si="2"/>
        <v>2.3813052882721166</v>
      </c>
      <c r="H10" s="312">
        <f t="shared" si="3"/>
        <v>9.7119696871256167</v>
      </c>
      <c r="I10" s="581"/>
      <c r="J10" s="581"/>
      <c r="K10" s="581"/>
      <c r="L10" s="581"/>
      <c r="M10" s="581"/>
      <c r="N10" s="581"/>
      <c r="O10" s="581"/>
    </row>
    <row r="11" spans="1:15" s="58" customFormat="1" ht="15.9" customHeight="1" x14ac:dyDescent="0.25">
      <c r="A11" s="199">
        <v>2018</v>
      </c>
      <c r="B11" s="598">
        <f t="shared" si="4"/>
        <v>9378.2922664899997</v>
      </c>
      <c r="C11" s="313">
        <v>5146.1648867399999</v>
      </c>
      <c r="D11" s="313">
        <v>4232.1273797499989</v>
      </c>
      <c r="E11" s="312">
        <f t="shared" si="0"/>
        <v>54.873155373158866</v>
      </c>
      <c r="F11" s="312">
        <f t="shared" si="1"/>
        <v>45.12684462684112</v>
      </c>
      <c r="G11" s="312">
        <f t="shared" si="2"/>
        <v>2.1336917917388405</v>
      </c>
      <c r="H11" s="312">
        <f t="shared" si="3"/>
        <v>2.0404431525014672</v>
      </c>
      <c r="I11" s="581"/>
      <c r="J11" s="581"/>
      <c r="K11" s="581"/>
      <c r="L11" s="581"/>
      <c r="M11" s="581"/>
      <c r="N11" s="581"/>
      <c r="O11" s="581"/>
    </row>
    <row r="12" spans="1:15" s="58" customFormat="1" ht="15.9" customHeight="1" x14ac:dyDescent="0.25">
      <c r="A12" s="199">
        <v>2019</v>
      </c>
      <c r="B12" s="598">
        <f t="shared" si="4"/>
        <v>8991.8980542199915</v>
      </c>
      <c r="C12" s="313">
        <v>4765.1605649829926</v>
      </c>
      <c r="D12" s="313">
        <v>4226.737489236999</v>
      </c>
      <c r="E12" s="312">
        <f t="shared" si="0"/>
        <v>52.993934498030185</v>
      </c>
      <c r="F12" s="312">
        <f t="shared" si="1"/>
        <v>47.006065501969815</v>
      </c>
      <c r="G12" s="312">
        <f t="shared" si="2"/>
        <v>-7.4036555404342437</v>
      </c>
      <c r="H12" s="465">
        <f t="shared" si="3"/>
        <v>-0.12735652851068835</v>
      </c>
      <c r="I12" s="581"/>
      <c r="J12" s="581"/>
      <c r="K12" s="581"/>
      <c r="L12" s="581"/>
      <c r="M12" s="581"/>
      <c r="N12" s="581"/>
      <c r="O12" s="581"/>
    </row>
    <row r="13" spans="1:15" s="58" customFormat="1" ht="15.9" customHeight="1" x14ac:dyDescent="0.25">
      <c r="A13" s="199">
        <v>2020</v>
      </c>
      <c r="B13" s="597">
        <f t="shared" ref="B13:B15" si="5">C13+D13</f>
        <v>7654.1804048100003</v>
      </c>
      <c r="C13" s="313">
        <v>4367.95939223</v>
      </c>
      <c r="D13" s="313">
        <v>3286.2210125799998</v>
      </c>
      <c r="E13" s="312">
        <f>C13/B13*100</f>
        <v>57.066324037582262</v>
      </c>
      <c r="F13" s="312">
        <f t="shared" ref="F13" si="6">D13/B13*100</f>
        <v>42.933675962417738</v>
      </c>
      <c r="G13" s="312">
        <f t="shared" ref="G13:H15" si="7">C13/C12*100-100</f>
        <v>-8.335525473618759</v>
      </c>
      <c r="H13" s="312">
        <f t="shared" si="7"/>
        <v>-22.251594262760307</v>
      </c>
      <c r="I13" s="581"/>
      <c r="J13" s="581"/>
      <c r="K13" s="581"/>
      <c r="L13" s="581"/>
      <c r="M13" s="581"/>
      <c r="N13" s="581"/>
      <c r="O13" s="581"/>
    </row>
    <row r="14" spans="1:15" s="58" customFormat="1" ht="15.9" customHeight="1" x14ac:dyDescent="0.25">
      <c r="A14" s="199">
        <v>2021</v>
      </c>
      <c r="B14" s="597">
        <f t="shared" ref="B14" si="8">C14+D14</f>
        <v>5623.0321672297359</v>
      </c>
      <c r="C14" s="313">
        <v>4354.6507726297359</v>
      </c>
      <c r="D14" s="313">
        <v>1268.3813946</v>
      </c>
      <c r="E14" s="312">
        <f>C14/B14*100</f>
        <v>77.443106194697691</v>
      </c>
      <c r="F14" s="312">
        <f>D14/B14*100</f>
        <v>22.556893805302298</v>
      </c>
      <c r="G14" s="465">
        <f t="shared" si="7"/>
        <v>-0.304687347229887</v>
      </c>
      <c r="H14" s="312">
        <f t="shared" si="7"/>
        <v>-61.403040460623231</v>
      </c>
      <c r="I14" s="596"/>
      <c r="J14" s="581"/>
      <c r="K14" s="581"/>
      <c r="L14" s="581"/>
      <c r="M14" s="581"/>
      <c r="N14" s="581"/>
      <c r="O14" s="581"/>
    </row>
    <row r="15" spans="1:15" s="58" customFormat="1" ht="15.9" customHeight="1" x14ac:dyDescent="0.25">
      <c r="A15" s="207">
        <v>2022</v>
      </c>
      <c r="B15" s="597">
        <f t="shared" si="5"/>
        <v>5094.3461669000008</v>
      </c>
      <c r="C15" s="333">
        <v>3990.0736323000006</v>
      </c>
      <c r="D15" s="333">
        <v>1104.2725346000002</v>
      </c>
      <c r="E15" s="334">
        <f>C15/B15*100</f>
        <v>78.323566981472538</v>
      </c>
      <c r="F15" s="334">
        <f>D15/B15*100</f>
        <v>21.676433018527469</v>
      </c>
      <c r="G15" s="612">
        <f t="shared" si="7"/>
        <v>-8.3721326775779659</v>
      </c>
      <c r="H15" s="334">
        <f t="shared" si="7"/>
        <v>-12.938447433766839</v>
      </c>
      <c r="I15" s="596"/>
      <c r="J15" s="581"/>
      <c r="K15" s="581"/>
      <c r="L15" s="581"/>
      <c r="M15" s="581"/>
      <c r="N15" s="581"/>
      <c r="O15" s="581"/>
    </row>
    <row r="16" spans="1:15" ht="5.0999999999999996" customHeight="1" x14ac:dyDescent="0.25">
      <c r="A16" s="350"/>
      <c r="B16" s="558"/>
      <c r="C16" s="351"/>
      <c r="D16" s="352"/>
      <c r="E16" s="351"/>
      <c r="F16" s="351"/>
      <c r="G16" s="351"/>
      <c r="H16" s="351"/>
    </row>
    <row r="17" spans="1:15" ht="5.0999999999999996" customHeight="1" x14ac:dyDescent="0.25">
      <c r="A17" s="49"/>
      <c r="B17" s="49"/>
      <c r="C17" s="314"/>
      <c r="D17" s="315"/>
      <c r="E17" s="314"/>
      <c r="F17" s="314"/>
      <c r="G17" s="314"/>
      <c r="H17" s="314"/>
    </row>
    <row r="18" spans="1:15" ht="15" customHeight="1" x14ac:dyDescent="0.25">
      <c r="A18" s="47" t="s">
        <v>313</v>
      </c>
      <c r="B18" s="49"/>
      <c r="C18" s="314"/>
      <c r="D18" s="315"/>
      <c r="E18" s="314"/>
      <c r="F18" s="314"/>
      <c r="G18" s="314"/>
      <c r="H18" s="314"/>
    </row>
    <row r="19" spans="1:15" ht="15" customHeight="1" x14ac:dyDescent="0.25">
      <c r="A19" s="47" t="s">
        <v>321</v>
      </c>
      <c r="B19" s="49"/>
      <c r="C19" s="314"/>
      <c r="D19" s="315"/>
      <c r="E19" s="314"/>
      <c r="F19" s="314"/>
      <c r="G19" s="314"/>
      <c r="H19" s="314"/>
    </row>
    <row r="20" spans="1:15" ht="15" customHeight="1" x14ac:dyDescent="0.2">
      <c r="A20" s="51"/>
      <c r="B20" s="51"/>
      <c r="C20" s="316"/>
      <c r="D20" s="316"/>
      <c r="E20" s="316"/>
      <c r="F20" s="316"/>
      <c r="G20" s="316"/>
      <c r="H20" s="317"/>
    </row>
    <row r="21" spans="1:15" ht="15" customHeight="1" x14ac:dyDescent="0.25">
      <c r="A21" s="336" t="s">
        <v>242</v>
      </c>
      <c r="B21" s="48"/>
      <c r="C21" s="318"/>
      <c r="D21" s="319"/>
      <c r="E21" s="319"/>
      <c r="F21" s="319"/>
      <c r="G21" s="320"/>
      <c r="H21" s="320"/>
    </row>
    <row r="22" spans="1:15" ht="15" customHeight="1" x14ac:dyDescent="0.25">
      <c r="A22" s="43"/>
      <c r="B22" s="48"/>
      <c r="C22" s="318"/>
      <c r="D22" s="319"/>
      <c r="E22" s="319"/>
      <c r="F22" s="319"/>
      <c r="G22" s="320"/>
      <c r="H22" s="320"/>
    </row>
    <row r="23" spans="1:15" ht="4.95" customHeight="1" x14ac:dyDescent="0.25">
      <c r="A23" s="44"/>
      <c r="B23" s="48"/>
      <c r="C23" s="321"/>
      <c r="D23" s="321"/>
      <c r="E23" s="321"/>
      <c r="F23" s="321"/>
      <c r="G23" s="321"/>
      <c r="H23" s="321"/>
      <c r="K23" s="579" t="s">
        <v>237</v>
      </c>
    </row>
    <row r="24" spans="1:15" ht="4.95" customHeight="1" x14ac:dyDescent="0.25">
      <c r="A24" s="179"/>
      <c r="B24" s="50"/>
      <c r="C24" s="348"/>
      <c r="D24" s="348"/>
      <c r="E24" s="348"/>
      <c r="F24" s="348"/>
      <c r="G24" s="348"/>
      <c r="H24" s="348"/>
    </row>
    <row r="25" spans="1:15" ht="15" customHeight="1" x14ac:dyDescent="0.25">
      <c r="A25" s="560"/>
      <c r="B25" s="346"/>
      <c r="C25" s="561"/>
      <c r="D25" s="561" t="s">
        <v>2</v>
      </c>
      <c r="E25" s="561" t="s">
        <v>3</v>
      </c>
      <c r="F25" s="561"/>
      <c r="G25" s="561" t="s">
        <v>4</v>
      </c>
      <c r="H25" s="561" t="s">
        <v>78</v>
      </c>
    </row>
    <row r="26" spans="1:15" ht="15" customHeight="1" x14ac:dyDescent="0.25">
      <c r="A26" s="560"/>
      <c r="B26" s="560"/>
      <c r="C26" s="561" t="s">
        <v>281</v>
      </c>
      <c r="D26" s="561" t="s">
        <v>6</v>
      </c>
      <c r="E26" s="561" t="s">
        <v>7</v>
      </c>
      <c r="F26" s="561" t="s">
        <v>8</v>
      </c>
      <c r="G26" s="561" t="s">
        <v>9</v>
      </c>
      <c r="H26" s="561" t="s">
        <v>35</v>
      </c>
      <c r="I26" s="582"/>
    </row>
    <row r="27" spans="1:15" ht="15" customHeight="1" x14ac:dyDescent="0.25">
      <c r="A27" s="518" t="s">
        <v>61</v>
      </c>
      <c r="B27" s="560"/>
      <c r="C27" s="561" t="s">
        <v>33</v>
      </c>
      <c r="D27" s="561" t="s">
        <v>62</v>
      </c>
      <c r="E27" s="561" t="s">
        <v>58</v>
      </c>
      <c r="F27" s="561" t="s">
        <v>63</v>
      </c>
      <c r="G27" s="561" t="s">
        <v>10</v>
      </c>
      <c r="H27" s="561" t="s">
        <v>33</v>
      </c>
    </row>
    <row r="28" spans="1:15" ht="4.5" customHeight="1" x14ac:dyDescent="0.2">
      <c r="A28" s="341"/>
      <c r="B28" s="341"/>
      <c r="C28" s="347"/>
      <c r="D28" s="347"/>
      <c r="E28" s="347"/>
      <c r="F28" s="347"/>
      <c r="G28" s="347"/>
      <c r="H28" s="347"/>
    </row>
    <row r="29" spans="1:15" ht="4.5" customHeight="1" x14ac:dyDescent="0.2">
      <c r="A29" s="44"/>
      <c r="B29" s="47"/>
      <c r="C29" s="322"/>
      <c r="D29" s="322"/>
      <c r="E29" s="322"/>
      <c r="F29" s="322"/>
      <c r="G29" s="322"/>
      <c r="H29" s="323"/>
    </row>
    <row r="30" spans="1:15" ht="15.9" hidden="1" customHeight="1" x14ac:dyDescent="0.2">
      <c r="A30" s="47">
        <v>2016</v>
      </c>
      <c r="B30" s="47"/>
      <c r="C30" s="229">
        <v>2619.2249999999999</v>
      </c>
      <c r="D30" s="318">
        <v>1185.4491</v>
      </c>
      <c r="E30" s="319">
        <v>64.2</v>
      </c>
      <c r="F30" s="319">
        <v>1106.7795000000001</v>
      </c>
      <c r="G30" s="319">
        <v>4078.2287139999999</v>
      </c>
      <c r="H30" s="319">
        <v>3793.6410000000001</v>
      </c>
      <c r="K30" s="582">
        <v>5460.757180489999</v>
      </c>
      <c r="L30" s="583">
        <f>C30/$K$30*100</f>
        <v>47.964502237123355</v>
      </c>
      <c r="M30" s="583">
        <f>D30/$K$30*100</f>
        <v>21.708511490592016</v>
      </c>
      <c r="N30" s="583">
        <f>E30/$K$30*100</f>
        <v>1.1756611377882082</v>
      </c>
      <c r="O30" s="583">
        <f>F30/$K$30*100</f>
        <v>20.267876109823433</v>
      </c>
    </row>
    <row r="31" spans="1:15" ht="15.9" hidden="1" customHeight="1" x14ac:dyDescent="0.2">
      <c r="A31" s="47">
        <v>2017</v>
      </c>
      <c r="B31" s="47"/>
      <c r="C31" s="319">
        <v>2522.2478999999998</v>
      </c>
      <c r="D31" s="318">
        <v>1050.758</v>
      </c>
      <c r="E31" s="319">
        <v>83</v>
      </c>
      <c r="F31" s="319">
        <v>1055.143</v>
      </c>
      <c r="G31" s="319">
        <v>5581.1864692207992</v>
      </c>
      <c r="H31" s="319">
        <v>5233.3789498207998</v>
      </c>
      <c r="K31" s="582">
        <v>4921.4605084100003</v>
      </c>
      <c r="L31" s="583">
        <f>C31/$K$31*100</f>
        <v>51.249987593924118</v>
      </c>
      <c r="M31" s="583">
        <f>D31/$K$31*100</f>
        <v>21.350531985462855</v>
      </c>
      <c r="N31" s="583">
        <f>E31/$K$31*100</f>
        <v>1.6864912327990051</v>
      </c>
      <c r="O31" s="583">
        <f>F31/$K$31*100</f>
        <v>21.439631552400488</v>
      </c>
    </row>
    <row r="32" spans="1:15" ht="15.9" customHeight="1" x14ac:dyDescent="0.25">
      <c r="A32" s="47">
        <v>2018</v>
      </c>
      <c r="B32" s="49"/>
      <c r="C32" s="319">
        <v>2462.4807999999998</v>
      </c>
      <c r="D32" s="318">
        <v>970.06060000000002</v>
      </c>
      <c r="E32" s="319">
        <v>145.5</v>
      </c>
      <c r="F32" s="319">
        <v>963.94799999999998</v>
      </c>
      <c r="G32" s="319">
        <v>6598.1034316000005</v>
      </c>
      <c r="H32" s="319">
        <v>6275.9278830000012</v>
      </c>
      <c r="K32" s="582">
        <f>C11</f>
        <v>5146.1648867399999</v>
      </c>
      <c r="L32" s="583">
        <f>C32/$K$32*100</f>
        <v>47.850794799541212</v>
      </c>
      <c r="M32" s="583">
        <f>D32/$K$32*100</f>
        <v>18.850165537826662</v>
      </c>
      <c r="N32" s="583">
        <f>E32/$K$32*100</f>
        <v>2.8273481942816558</v>
      </c>
      <c r="O32" s="583">
        <f>F32/$K$32*100</f>
        <v>18.731385822552667</v>
      </c>
    </row>
    <row r="33" spans="1:15" ht="15.9" customHeight="1" x14ac:dyDescent="0.2">
      <c r="A33" s="47">
        <v>2019</v>
      </c>
      <c r="B33" s="47"/>
      <c r="C33" s="319">
        <v>2371.4504999999999</v>
      </c>
      <c r="D33" s="318">
        <v>951.06650000000002</v>
      </c>
      <c r="E33" s="319">
        <v>124.467</v>
      </c>
      <c r="F33" s="319">
        <v>923.87909999999999</v>
      </c>
      <c r="G33" s="319">
        <v>5486.3661290870159</v>
      </c>
      <c r="H33" s="319">
        <v>5195.2560987207999</v>
      </c>
      <c r="K33" s="582">
        <f>C12</f>
        <v>4765.1605649829926</v>
      </c>
      <c r="L33" s="583">
        <f>C33/$K$33*100</f>
        <v>49.766434260929543</v>
      </c>
      <c r="M33" s="583">
        <f>D33/$K$33*100</f>
        <v>19.958750330239805</v>
      </c>
      <c r="N33" s="583">
        <f>E33/$K$33*100</f>
        <v>2.6120211124605457</v>
      </c>
      <c r="O33" s="583">
        <f>F33/$K$33*100</f>
        <v>19.388205022705201</v>
      </c>
    </row>
    <row r="34" spans="1:15" ht="15.9" customHeight="1" x14ac:dyDescent="0.2">
      <c r="A34" s="47">
        <v>2020</v>
      </c>
      <c r="B34" s="47"/>
      <c r="C34" s="319">
        <v>2320.1559999999999</v>
      </c>
      <c r="D34" s="318">
        <v>894.82489999999996</v>
      </c>
      <c r="E34" s="319">
        <v>111.9</v>
      </c>
      <c r="F34" s="319">
        <v>813.5951</v>
      </c>
      <c r="G34" s="319">
        <v>5863.48</v>
      </c>
      <c r="H34" s="319">
        <v>4045.27</v>
      </c>
    </row>
    <row r="35" spans="1:15" ht="15.9" customHeight="1" x14ac:dyDescent="0.2">
      <c r="A35" s="47">
        <v>2021</v>
      </c>
      <c r="B35" s="47"/>
      <c r="C35" s="319">
        <v>2433.2702999999997</v>
      </c>
      <c r="D35" s="318">
        <v>651.89049999999997</v>
      </c>
      <c r="E35" s="319">
        <v>119.74299999999999</v>
      </c>
      <c r="F35" s="319">
        <v>797.65880000000004</v>
      </c>
      <c r="G35" s="319">
        <v>4407.4958880905642</v>
      </c>
      <c r="H35" s="319">
        <v>3607.3566887905645</v>
      </c>
    </row>
    <row r="36" spans="1:15" ht="15.9" customHeight="1" x14ac:dyDescent="0.25">
      <c r="A36" s="49">
        <v>2022</v>
      </c>
      <c r="B36" s="49"/>
      <c r="C36" s="314" t="s">
        <v>1</v>
      </c>
      <c r="D36" s="315">
        <v>843.50780000000009</v>
      </c>
      <c r="E36" s="314">
        <v>120.2</v>
      </c>
      <c r="F36" s="314">
        <v>659.10760000000005</v>
      </c>
      <c r="G36" s="314">
        <v>3217.8647508000004</v>
      </c>
      <c r="H36" s="314">
        <v>2551.1795900000002</v>
      </c>
    </row>
    <row r="37" spans="1:15" ht="4.95" customHeight="1" x14ac:dyDescent="0.2">
      <c r="A37" s="353"/>
      <c r="B37" s="353"/>
      <c r="C37" s="354"/>
      <c r="D37" s="353"/>
      <c r="E37" s="353"/>
      <c r="F37" s="353"/>
      <c r="G37" s="353"/>
      <c r="H37" s="353"/>
    </row>
    <row r="38" spans="1:15" ht="4.95" customHeight="1" x14ac:dyDescent="0.2">
      <c r="A38" s="56"/>
      <c r="B38" s="56"/>
      <c r="C38" s="56"/>
      <c r="D38" s="56"/>
      <c r="E38" s="56"/>
      <c r="F38" s="56"/>
      <c r="G38" s="56"/>
      <c r="H38" s="56"/>
    </row>
    <row r="39" spans="1:15" ht="15" customHeight="1" x14ac:dyDescent="0.2">
      <c r="A39" s="57" t="s">
        <v>182</v>
      </c>
      <c r="B39" s="56"/>
      <c r="C39" s="56"/>
      <c r="D39" s="56"/>
      <c r="E39" s="56"/>
      <c r="F39" s="56"/>
      <c r="G39" s="56"/>
      <c r="H39" s="56"/>
    </row>
    <row r="40" spans="1:15" ht="15" customHeight="1" x14ac:dyDescent="0.2">
      <c r="A40" s="47" t="s">
        <v>314</v>
      </c>
      <c r="B40" s="56"/>
      <c r="C40" s="56"/>
      <c r="D40" s="56"/>
      <c r="E40" s="56"/>
      <c r="F40" s="56"/>
      <c r="G40" s="56"/>
      <c r="H40" s="56"/>
    </row>
    <row r="41" spans="1:15" ht="15" customHeight="1" x14ac:dyDescent="0.2">
      <c r="A41" s="47" t="s">
        <v>321</v>
      </c>
      <c r="B41" s="56"/>
      <c r="C41" s="56"/>
      <c r="D41" s="56"/>
      <c r="E41" s="56"/>
      <c r="F41" s="56"/>
      <c r="G41" s="56"/>
      <c r="H41" s="56"/>
    </row>
    <row r="42" spans="1:15" ht="15" customHeight="1" x14ac:dyDescent="0.2">
      <c r="A42" s="56"/>
      <c r="B42" s="56"/>
      <c r="C42" s="56"/>
      <c r="D42" s="56"/>
      <c r="E42" s="56"/>
      <c r="F42" s="56"/>
      <c r="G42" s="56"/>
      <c r="H42" s="56"/>
    </row>
    <row r="43" spans="1:15" ht="15" customHeight="1" x14ac:dyDescent="0.25">
      <c r="A43" s="336" t="s">
        <v>322</v>
      </c>
      <c r="B43" s="56"/>
      <c r="C43" s="56"/>
      <c r="D43" s="56"/>
      <c r="E43" s="56"/>
      <c r="F43" s="51"/>
      <c r="G43" s="56"/>
      <c r="H43" s="56"/>
    </row>
    <row r="44" spans="1:15" ht="15" customHeight="1" x14ac:dyDescent="0.2">
      <c r="A44" s="56"/>
      <c r="B44" s="56"/>
      <c r="C44" s="56"/>
      <c r="D44" s="56"/>
      <c r="E44" s="56"/>
      <c r="F44" s="51"/>
      <c r="G44" s="56"/>
      <c r="H44" s="56"/>
    </row>
    <row r="45" spans="1:15" ht="4.95" customHeight="1" x14ac:dyDescent="0.25">
      <c r="A45" s="44"/>
      <c r="B45" s="51"/>
      <c r="C45" s="51"/>
      <c r="D45" s="52"/>
      <c r="E45" s="52"/>
      <c r="F45" s="52"/>
      <c r="G45" s="52"/>
      <c r="H45" s="53"/>
    </row>
    <row r="46" spans="1:15" ht="4.95" customHeight="1" x14ac:dyDescent="0.25">
      <c r="A46" s="343"/>
      <c r="B46" s="51"/>
      <c r="C46" s="51"/>
      <c r="D46" s="344"/>
      <c r="E46" s="344"/>
      <c r="F46" s="344"/>
      <c r="G46" s="344"/>
      <c r="H46" s="349"/>
    </row>
    <row r="47" spans="1:15" ht="15" customHeight="1" x14ac:dyDescent="0.25">
      <c r="A47" s="560"/>
      <c r="B47" s="560"/>
      <c r="C47" s="560"/>
      <c r="D47" s="519"/>
      <c r="E47" s="519" t="s">
        <v>11</v>
      </c>
      <c r="F47" s="519" t="s">
        <v>12</v>
      </c>
      <c r="G47" s="519" t="s">
        <v>52</v>
      </c>
      <c r="H47" s="519" t="s">
        <v>13</v>
      </c>
    </row>
    <row r="48" spans="1:15" ht="15" customHeight="1" x14ac:dyDescent="0.25">
      <c r="A48" s="560"/>
      <c r="B48" s="560"/>
      <c r="C48" s="560"/>
      <c r="D48" s="519" t="s">
        <v>14</v>
      </c>
      <c r="E48" s="519" t="s">
        <v>15</v>
      </c>
      <c r="F48" s="519" t="s">
        <v>16</v>
      </c>
      <c r="G48" s="519" t="s">
        <v>53</v>
      </c>
      <c r="H48" s="519" t="s">
        <v>18</v>
      </c>
    </row>
    <row r="49" spans="1:15" ht="15" customHeight="1" x14ac:dyDescent="0.25">
      <c r="A49" s="518" t="s">
        <v>61</v>
      </c>
      <c r="B49" s="560"/>
      <c r="C49" s="560"/>
      <c r="D49" s="519" t="s">
        <v>81</v>
      </c>
      <c r="E49" s="519" t="s">
        <v>80</v>
      </c>
      <c r="F49" s="519" t="s">
        <v>10</v>
      </c>
      <c r="G49" s="519" t="s">
        <v>54</v>
      </c>
      <c r="H49" s="519" t="s">
        <v>154</v>
      </c>
    </row>
    <row r="50" spans="1:15" ht="4.95" customHeight="1" x14ac:dyDescent="0.2">
      <c r="A50" s="341"/>
      <c r="B50" s="345"/>
      <c r="C50" s="345"/>
      <c r="D50" s="342"/>
      <c r="E50" s="342"/>
      <c r="F50" s="342"/>
      <c r="G50" s="342"/>
      <c r="H50" s="342"/>
    </row>
    <row r="51" spans="1:15" ht="4.95" customHeight="1" x14ac:dyDescent="0.2">
      <c r="A51" s="54"/>
      <c r="B51" s="56"/>
      <c r="C51" s="56"/>
      <c r="D51" s="55"/>
      <c r="E51" s="55"/>
      <c r="F51" s="55"/>
      <c r="G51" s="55"/>
      <c r="H51" s="55"/>
    </row>
    <row r="52" spans="1:15" ht="15.9" hidden="1" customHeight="1" x14ac:dyDescent="0.2">
      <c r="A52" s="47">
        <v>2016</v>
      </c>
      <c r="B52" s="56"/>
      <c r="C52" s="56"/>
      <c r="D52" s="324">
        <v>20458.599999999999</v>
      </c>
      <c r="E52" s="324">
        <v>2205.0389</v>
      </c>
      <c r="F52" s="324">
        <v>92.416399999999996</v>
      </c>
      <c r="G52" s="324">
        <v>179.5</v>
      </c>
      <c r="H52" s="324">
        <v>210.1491</v>
      </c>
    </row>
    <row r="53" spans="1:15" ht="15.9" hidden="1" customHeight="1" x14ac:dyDescent="0.2">
      <c r="A53" s="47">
        <v>2017</v>
      </c>
      <c r="B53" s="56"/>
      <c r="C53" s="56"/>
      <c r="D53" s="324">
        <v>20558.099999999999</v>
      </c>
      <c r="E53" s="324">
        <v>2631.5045</v>
      </c>
      <c r="F53" s="324">
        <v>76.959000000000003</v>
      </c>
      <c r="G53" s="324">
        <v>176.8888</v>
      </c>
      <c r="H53" s="324">
        <v>197.13589999999999</v>
      </c>
    </row>
    <row r="54" spans="1:15" ht="15.9" customHeight="1" x14ac:dyDescent="0.2">
      <c r="A54" s="47">
        <v>2018</v>
      </c>
      <c r="B54" s="56"/>
      <c r="C54" s="56"/>
      <c r="D54" s="324">
        <v>20837</v>
      </c>
      <c r="E54" s="324">
        <v>2750.6987199999999</v>
      </c>
      <c r="F54" s="324">
        <v>64.180000000000007</v>
      </c>
      <c r="G54" s="324">
        <v>200.9</v>
      </c>
      <c r="H54" s="324">
        <v>188.7</v>
      </c>
    </row>
    <row r="55" spans="1:15" ht="15.9" customHeight="1" x14ac:dyDescent="0.2">
      <c r="A55" s="47">
        <v>2019</v>
      </c>
      <c r="B55" s="56"/>
      <c r="C55" s="56"/>
      <c r="D55" s="324">
        <v>20705.599999999999</v>
      </c>
      <c r="E55" s="324">
        <v>1701.2904600000002</v>
      </c>
      <c r="F55" s="324">
        <v>76.060400000000016</v>
      </c>
      <c r="G55" s="324">
        <v>173.8339</v>
      </c>
      <c r="H55" s="324">
        <v>185.35170000000002</v>
      </c>
    </row>
    <row r="56" spans="1:15" s="58" customFormat="1" ht="15.9" customHeight="1" x14ac:dyDescent="0.25">
      <c r="A56" s="47">
        <v>2020</v>
      </c>
      <c r="B56" s="56"/>
      <c r="C56" s="56"/>
      <c r="D56" s="324">
        <v>19070.900000000001</v>
      </c>
      <c r="E56" s="324">
        <v>2052</v>
      </c>
      <c r="F56" s="324">
        <v>75.599999999999994</v>
      </c>
      <c r="G56" s="324">
        <v>171.3</v>
      </c>
      <c r="H56" s="324">
        <v>187.6</v>
      </c>
      <c r="I56" s="581"/>
      <c r="J56" s="581"/>
      <c r="K56" s="581"/>
      <c r="L56" s="581"/>
      <c r="M56" s="581"/>
      <c r="N56" s="581"/>
      <c r="O56" s="581"/>
    </row>
    <row r="57" spans="1:15" s="58" customFormat="1" ht="15.9" customHeight="1" x14ac:dyDescent="0.25">
      <c r="A57" s="47">
        <v>2021</v>
      </c>
      <c r="B57" s="56"/>
      <c r="C57" s="56"/>
      <c r="D57" s="324">
        <v>17965.500000000004</v>
      </c>
      <c r="E57" s="324">
        <v>1461.4258</v>
      </c>
      <c r="F57" s="324">
        <v>59.17</v>
      </c>
      <c r="G57" s="324">
        <v>148.19999999999999</v>
      </c>
      <c r="H57" s="324">
        <v>183.88200000000001</v>
      </c>
      <c r="I57" s="581"/>
      <c r="J57" s="581"/>
      <c r="K57" s="581"/>
      <c r="L57" s="581"/>
      <c r="M57" s="581"/>
      <c r="N57" s="581"/>
      <c r="O57" s="581"/>
    </row>
    <row r="58" spans="1:15" s="58" customFormat="1" ht="15.9" customHeight="1" x14ac:dyDescent="0.25">
      <c r="A58" s="49">
        <v>2022</v>
      </c>
      <c r="B58" s="217"/>
      <c r="C58" s="217"/>
      <c r="D58" s="325">
        <v>15732.1</v>
      </c>
      <c r="E58" s="325" t="s">
        <v>1</v>
      </c>
      <c r="F58" s="325">
        <v>39.442599999999999</v>
      </c>
      <c r="G58" s="325">
        <v>144.6</v>
      </c>
      <c r="H58" s="325">
        <v>181.18729999999999</v>
      </c>
      <c r="I58" s="581"/>
      <c r="J58" s="581"/>
      <c r="K58" s="581"/>
      <c r="L58" s="581"/>
      <c r="M58" s="581"/>
      <c r="N58" s="581"/>
      <c r="O58" s="581"/>
    </row>
    <row r="59" spans="1:15" ht="4.95" customHeight="1" x14ac:dyDescent="0.25">
      <c r="A59" s="350"/>
      <c r="B59" s="353"/>
      <c r="C59" s="353"/>
      <c r="D59" s="355"/>
      <c r="E59" s="355"/>
      <c r="F59" s="355"/>
      <c r="G59" s="356"/>
      <c r="H59" s="355"/>
    </row>
    <row r="60" spans="1:15" ht="4.95" customHeight="1" x14ac:dyDescent="0.2">
      <c r="B60" s="56"/>
      <c r="C60" s="56"/>
    </row>
    <row r="61" spans="1:15" ht="15" customHeight="1" x14ac:dyDescent="0.2">
      <c r="A61" s="47" t="s">
        <v>315</v>
      </c>
      <c r="B61" s="56"/>
      <c r="C61" s="56"/>
      <c r="D61" s="56"/>
      <c r="E61" s="56"/>
      <c r="F61" s="56"/>
      <c r="G61" s="56"/>
      <c r="H61" s="56"/>
    </row>
    <row r="62" spans="1:15" ht="15" customHeight="1" x14ac:dyDescent="0.2">
      <c r="A62" s="56"/>
      <c r="B62" s="56"/>
      <c r="C62" s="56"/>
      <c r="D62" s="56"/>
      <c r="E62" s="56"/>
      <c r="F62" s="56"/>
      <c r="G62" s="56"/>
      <c r="H62" s="56"/>
    </row>
    <row r="63" spans="1:15" ht="15" customHeight="1" x14ac:dyDescent="0.2">
      <c r="A63" s="56"/>
      <c r="B63" s="56"/>
      <c r="C63" s="56"/>
      <c r="D63" s="56"/>
      <c r="E63" s="56"/>
      <c r="F63" s="56"/>
      <c r="G63" s="56"/>
      <c r="H63" s="56"/>
    </row>
    <row r="64" spans="1:15" ht="15" customHeight="1" x14ac:dyDescent="0.2">
      <c r="A64" s="56"/>
      <c r="B64" s="56"/>
      <c r="C64" s="56"/>
      <c r="D64" s="56"/>
      <c r="E64" s="56"/>
      <c r="F64" s="56"/>
      <c r="G64" s="56"/>
      <c r="H64" s="56"/>
    </row>
    <row r="65" spans="1:8" x14ac:dyDescent="0.2">
      <c r="A65" s="56"/>
      <c r="B65" s="56"/>
      <c r="C65" s="56"/>
      <c r="D65" s="56"/>
      <c r="E65" s="56"/>
      <c r="F65" s="56"/>
      <c r="G65" s="56"/>
      <c r="H65" s="56"/>
    </row>
  </sheetData>
  <mergeCells count="3">
    <mergeCell ref="E4:F4"/>
    <mergeCell ref="G4:H4"/>
    <mergeCell ref="C4:D4"/>
  </mergeCells>
  <phoneticPr fontId="2" type="noConversion"/>
  <pageMargins left="0.59055118110236227" right="0.59055118110236227" top="1.1605511811023623" bottom="0.59055118110236227" header="0.59055118110236227" footer="0.59055118110236227"/>
  <pageSetup paperSize="9" scale="95" orientation="portrait" r:id="rId1"/>
  <headerFooter alignWithMargins="0"/>
  <ignoredErrors>
    <ignoredError sqref="E8:E12 F8:F12 G8:G12 H8:H12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showGridLines="0" zoomScaleNormal="100" workbookViewId="0">
      <selection activeCell="I21" sqref="I21"/>
    </sheetView>
  </sheetViews>
  <sheetFormatPr baseColWidth="10" defaultColWidth="13" defaultRowHeight="11.4" x14ac:dyDescent="0.2"/>
  <cols>
    <col min="1" max="1" width="41.6640625" style="23" customWidth="1"/>
    <col min="2" max="6" width="10.5546875" style="23" customWidth="1"/>
    <col min="7" max="7" width="17.88671875" style="584" bestFit="1" customWidth="1"/>
    <col min="8" max="9" width="13" style="579"/>
    <col min="10" max="16384" width="13" style="23"/>
  </cols>
  <sheetData>
    <row r="1" spans="1:11" ht="15" customHeight="1" x14ac:dyDescent="0.25">
      <c r="A1" s="336" t="s">
        <v>243</v>
      </c>
      <c r="B1" s="60"/>
      <c r="C1" s="60"/>
    </row>
    <row r="2" spans="1:11" ht="15" customHeight="1" x14ac:dyDescent="0.25">
      <c r="A2" s="336"/>
      <c r="B2" s="60"/>
      <c r="C2" s="60"/>
    </row>
    <row r="3" spans="1:11" ht="15" customHeight="1" x14ac:dyDescent="0.25">
      <c r="A3" s="59"/>
      <c r="B3" s="60"/>
      <c r="C3" s="60"/>
      <c r="D3" s="62"/>
      <c r="E3" s="62"/>
      <c r="F3" s="62" t="s">
        <v>177</v>
      </c>
    </row>
    <row r="4" spans="1:11" ht="5.0999999999999996" customHeight="1" x14ac:dyDescent="0.25">
      <c r="A4" s="549"/>
      <c r="B4" s="551"/>
      <c r="C4" s="551"/>
      <c r="D4" s="551"/>
      <c r="E4" s="551"/>
      <c r="F4" s="551"/>
    </row>
    <row r="5" spans="1:11" ht="4.6500000000000004" customHeight="1" x14ac:dyDescent="0.25">
      <c r="A5" s="549"/>
      <c r="B5" s="550"/>
      <c r="C5" s="550"/>
      <c r="D5" s="550"/>
      <c r="E5" s="550"/>
      <c r="F5" s="550"/>
    </row>
    <row r="6" spans="1:11" ht="15" customHeight="1" x14ac:dyDescent="0.25">
      <c r="A6" s="443" t="s">
        <v>135</v>
      </c>
      <c r="B6" s="517">
        <v>2017</v>
      </c>
      <c r="C6" s="517">
        <v>2018</v>
      </c>
      <c r="D6" s="517">
        <v>2019</v>
      </c>
      <c r="E6" s="517">
        <v>2020</v>
      </c>
      <c r="F6" s="517">
        <v>2021</v>
      </c>
      <c r="G6" s="585"/>
      <c r="J6" s="599"/>
      <c r="K6" s="599"/>
    </row>
    <row r="7" spans="1:11" ht="5.0999999999999996" customHeight="1" x14ac:dyDescent="0.2">
      <c r="A7" s="63"/>
      <c r="B7" s="61"/>
      <c r="J7" s="599"/>
      <c r="K7" s="599"/>
    </row>
    <row r="8" spans="1:11" ht="24.9" customHeight="1" x14ac:dyDescent="0.25">
      <c r="A8" s="443" t="s">
        <v>48</v>
      </c>
      <c r="B8" s="444">
        <f>SUM(B9:B17)+B19+B20</f>
        <v>2631.5045</v>
      </c>
      <c r="C8" s="444">
        <f>SUM(C9:C17)+C19+C20</f>
        <v>2750.6987199999999</v>
      </c>
      <c r="D8" s="444">
        <f>SUM(D9:D17)+D19+D20</f>
        <v>1701.2904600000002</v>
      </c>
      <c r="E8" s="444">
        <f>SUM(E9:E17)+E19+E20</f>
        <v>2052</v>
      </c>
      <c r="F8" s="444">
        <f>SUM(F9:F17)+F19+F20</f>
        <v>1461.4258</v>
      </c>
      <c r="G8" s="616"/>
      <c r="H8" s="693">
        <f>SUM(F6)</f>
        <v>2021</v>
      </c>
      <c r="J8" s="599"/>
      <c r="K8" s="599"/>
    </row>
    <row r="9" spans="1:11" ht="24.9" customHeight="1" x14ac:dyDescent="0.2">
      <c r="A9" s="711" t="s">
        <v>69</v>
      </c>
      <c r="B9" s="228">
        <v>51.412500000000001</v>
      </c>
      <c r="C9" s="228">
        <v>29.8627</v>
      </c>
      <c r="D9" s="228">
        <v>21.556000000000001</v>
      </c>
      <c r="E9" s="228">
        <v>38.9</v>
      </c>
      <c r="F9" s="228">
        <v>27.8017</v>
      </c>
      <c r="G9" s="617" t="s">
        <v>254</v>
      </c>
      <c r="H9" s="618">
        <f>SUM(F9)</f>
        <v>27.8017</v>
      </c>
      <c r="I9" s="586"/>
      <c r="J9" s="599"/>
      <c r="K9" s="599"/>
    </row>
    <row r="10" spans="1:11" ht="24.9" customHeight="1" x14ac:dyDescent="0.2">
      <c r="A10" s="65" t="s">
        <v>70</v>
      </c>
      <c r="B10" s="226">
        <v>138.80000000000001</v>
      </c>
      <c r="C10" s="311">
        <v>212.02799999999999</v>
      </c>
      <c r="D10" s="311">
        <v>199.15199999999999</v>
      </c>
      <c r="E10" s="311">
        <v>291.10000000000002</v>
      </c>
      <c r="F10" s="311">
        <v>107.348</v>
      </c>
      <c r="G10" s="617" t="s">
        <v>253</v>
      </c>
      <c r="H10" s="618">
        <f>SUM(F10)</f>
        <v>107.348</v>
      </c>
      <c r="I10" s="586"/>
      <c r="J10" s="599"/>
      <c r="K10" s="599"/>
    </row>
    <row r="11" spans="1:11" ht="24.9" customHeight="1" x14ac:dyDescent="0.2">
      <c r="A11" s="65" t="s">
        <v>200</v>
      </c>
      <c r="B11" s="226">
        <v>2.5499999999999998</v>
      </c>
      <c r="C11" s="311">
        <v>6.5190000000000001</v>
      </c>
      <c r="D11" s="311">
        <v>1.0960000000000001</v>
      </c>
      <c r="E11" s="311">
        <v>4.2</v>
      </c>
      <c r="F11" s="311">
        <v>3.766</v>
      </c>
      <c r="G11" s="617" t="s">
        <v>200</v>
      </c>
      <c r="H11" s="618">
        <f>SUM(F11)</f>
        <v>3.766</v>
      </c>
      <c r="I11" s="586"/>
      <c r="J11" s="599"/>
      <c r="K11" s="599"/>
    </row>
    <row r="12" spans="1:11" ht="24.9" customHeight="1" x14ac:dyDescent="0.2">
      <c r="A12" s="65" t="s">
        <v>201</v>
      </c>
      <c r="B12" s="226">
        <v>67.481999999999999</v>
      </c>
      <c r="C12" s="311">
        <v>65.659000000000006</v>
      </c>
      <c r="D12" s="311">
        <v>82.843000000000004</v>
      </c>
      <c r="E12" s="311">
        <v>37.299999999999997</v>
      </c>
      <c r="F12" s="311">
        <v>36.96</v>
      </c>
      <c r="G12" s="617" t="s">
        <v>201</v>
      </c>
      <c r="H12" s="618">
        <f>SUM(F12)</f>
        <v>36.96</v>
      </c>
      <c r="I12" s="586"/>
      <c r="J12" s="599"/>
      <c r="K12" s="599"/>
    </row>
    <row r="13" spans="1:11" ht="19.350000000000001" customHeight="1" x14ac:dyDescent="0.2">
      <c r="A13" s="65" t="s">
        <v>71</v>
      </c>
      <c r="B13" s="226">
        <v>714.4</v>
      </c>
      <c r="C13" s="311">
        <v>702.72905000000003</v>
      </c>
      <c r="D13" s="311">
        <v>447.44788</v>
      </c>
      <c r="E13" s="311">
        <v>540.70000000000005</v>
      </c>
      <c r="F13" s="311">
        <v>382.44400000000002</v>
      </c>
      <c r="G13" s="617" t="s">
        <v>71</v>
      </c>
      <c r="H13" s="618">
        <f>SUM(F13)</f>
        <v>382.44400000000002</v>
      </c>
      <c r="I13" s="586"/>
      <c r="J13" s="599"/>
      <c r="K13" s="599"/>
    </row>
    <row r="14" spans="1:11" ht="24.9" customHeight="1" x14ac:dyDescent="0.2">
      <c r="A14" s="65" t="s">
        <v>72</v>
      </c>
      <c r="B14" s="226">
        <v>1254.9000000000001</v>
      </c>
      <c r="C14" s="311">
        <v>1313.2711400000001</v>
      </c>
      <c r="D14" s="311">
        <v>766.3070100000001</v>
      </c>
      <c r="E14" s="311">
        <v>903.3</v>
      </c>
      <c r="F14" s="311">
        <v>663.83489999999995</v>
      </c>
      <c r="G14" s="617" t="s">
        <v>72</v>
      </c>
      <c r="H14" s="618">
        <f>SUM(F14)</f>
        <v>663.83489999999995</v>
      </c>
      <c r="I14" s="586"/>
      <c r="J14" s="599"/>
      <c r="K14" s="599"/>
    </row>
    <row r="15" spans="1:11" ht="24.9" customHeight="1" x14ac:dyDescent="0.2">
      <c r="A15" s="65" t="s">
        <v>73</v>
      </c>
      <c r="B15" s="226">
        <v>1.87</v>
      </c>
      <c r="C15" s="226">
        <v>1.379</v>
      </c>
      <c r="D15" s="226">
        <v>0.97899999999999998</v>
      </c>
      <c r="E15" s="226">
        <v>4</v>
      </c>
      <c r="F15" s="229" t="s">
        <v>40</v>
      </c>
      <c r="G15" s="582" t="s">
        <v>308</v>
      </c>
      <c r="H15" s="582">
        <f>SUM(F15:F20)</f>
        <v>398.26120000000003</v>
      </c>
      <c r="I15" s="694"/>
      <c r="J15" s="599"/>
      <c r="K15" s="599"/>
    </row>
    <row r="16" spans="1:11" ht="24.9" customHeight="1" x14ac:dyDescent="0.2">
      <c r="A16" s="65" t="s">
        <v>74</v>
      </c>
      <c r="B16" s="226">
        <v>2.4649999999999999</v>
      </c>
      <c r="C16" s="226">
        <v>4.2265999999999995</v>
      </c>
      <c r="D16" s="226">
        <v>5.2731000000000003</v>
      </c>
      <c r="E16" s="226">
        <v>14.4</v>
      </c>
      <c r="F16" s="226">
        <v>8.033199999999999</v>
      </c>
      <c r="G16" s="582"/>
      <c r="I16" s="584"/>
      <c r="J16" s="599"/>
      <c r="K16" s="599"/>
    </row>
    <row r="17" spans="1:11" ht="24.9" customHeight="1" x14ac:dyDescent="0.2">
      <c r="A17" s="65" t="s">
        <v>223</v>
      </c>
      <c r="B17" s="226">
        <v>289.38</v>
      </c>
      <c r="C17" s="226">
        <v>300.91041999999999</v>
      </c>
      <c r="D17" s="226">
        <v>105.06676999999999</v>
      </c>
      <c r="E17" s="226">
        <v>148.30000000000001</v>
      </c>
      <c r="F17" s="226">
        <v>171.8186</v>
      </c>
      <c r="G17" s="582"/>
      <c r="I17" s="584"/>
      <c r="J17" s="599"/>
      <c r="K17" s="599"/>
    </row>
    <row r="18" spans="1:11" ht="24.9" customHeight="1" x14ac:dyDescent="0.2">
      <c r="A18" s="65" t="s">
        <v>194</v>
      </c>
      <c r="B18" s="226">
        <v>221.2</v>
      </c>
      <c r="C18" s="226">
        <v>281.81479999999999</v>
      </c>
      <c r="D18" s="226">
        <v>87.300190000000001</v>
      </c>
      <c r="E18" s="226">
        <v>133.4</v>
      </c>
      <c r="F18" s="226">
        <v>158.99</v>
      </c>
      <c r="G18" s="582"/>
      <c r="I18" s="584"/>
    </row>
    <row r="19" spans="1:11" ht="24.9" customHeight="1" x14ac:dyDescent="0.2">
      <c r="A19" s="65" t="s">
        <v>75</v>
      </c>
      <c r="B19" s="226">
        <v>50.637999999999998</v>
      </c>
      <c r="C19" s="226">
        <v>51.082900000000002</v>
      </c>
      <c r="D19" s="226">
        <v>33.159500000000001</v>
      </c>
      <c r="E19" s="226">
        <v>36.299999999999997</v>
      </c>
      <c r="F19" s="226">
        <v>30.697200000000002</v>
      </c>
      <c r="G19" s="582"/>
      <c r="I19" s="584"/>
    </row>
    <row r="20" spans="1:11" ht="24.9" customHeight="1" x14ac:dyDescent="0.2">
      <c r="A20" s="65" t="s">
        <v>76</v>
      </c>
      <c r="B20" s="226">
        <v>57.606999999999999</v>
      </c>
      <c r="C20" s="226">
        <v>63.030909999999999</v>
      </c>
      <c r="D20" s="226">
        <v>38.410199999999996</v>
      </c>
      <c r="E20" s="226">
        <v>33.5</v>
      </c>
      <c r="F20" s="226">
        <v>28.722200000000001</v>
      </c>
      <c r="G20" s="582"/>
      <c r="I20" s="584"/>
    </row>
    <row r="21" spans="1:11" ht="4.95" customHeight="1" x14ac:dyDescent="0.2">
      <c r="A21" s="357"/>
      <c r="B21" s="358"/>
      <c r="C21" s="358"/>
      <c r="D21" s="359"/>
      <c r="E21" s="359"/>
      <c r="F21" s="359"/>
      <c r="G21" s="582"/>
    </row>
    <row r="22" spans="1:11" ht="15" customHeight="1" x14ac:dyDescent="0.2">
      <c r="A22" s="75" t="s">
        <v>323</v>
      </c>
      <c r="B22" s="280"/>
      <c r="C22" s="280"/>
      <c r="D22" s="226"/>
      <c r="E22" s="226"/>
      <c r="F22" s="226"/>
      <c r="G22" s="582"/>
      <c r="H22" s="582"/>
    </row>
    <row r="23" spans="1:11" ht="15" customHeight="1" x14ac:dyDescent="0.2">
      <c r="B23" s="226"/>
      <c r="C23" s="226"/>
      <c r="D23" s="226"/>
      <c r="E23" s="226"/>
      <c r="F23" s="226"/>
      <c r="G23" s="582"/>
    </row>
    <row r="24" spans="1:11" x14ac:dyDescent="0.2">
      <c r="B24" s="226"/>
      <c r="C24" s="226"/>
      <c r="D24" s="226"/>
      <c r="E24" s="226"/>
      <c r="F24" s="226"/>
      <c r="G24" s="582"/>
    </row>
    <row r="25" spans="1:11" x14ac:dyDescent="0.2">
      <c r="B25" s="226"/>
      <c r="C25" s="226"/>
      <c r="D25" s="226"/>
      <c r="E25" s="226"/>
      <c r="F25" s="226"/>
      <c r="G25" s="582"/>
    </row>
    <row r="26" spans="1:11" x14ac:dyDescent="0.2">
      <c r="B26" s="226"/>
      <c r="C26" s="226"/>
      <c r="D26" s="226"/>
      <c r="E26" s="226"/>
      <c r="F26" s="226"/>
      <c r="G26" s="582"/>
    </row>
    <row r="27" spans="1:11" x14ac:dyDescent="0.2">
      <c r="B27" s="226"/>
      <c r="C27" s="226"/>
      <c r="D27" s="226"/>
      <c r="E27" s="226"/>
      <c r="F27" s="226"/>
      <c r="G27" s="582"/>
    </row>
    <row r="28" spans="1:11" x14ac:dyDescent="0.2">
      <c r="B28" s="226"/>
      <c r="C28" s="226"/>
      <c r="D28" s="226"/>
      <c r="E28" s="226"/>
      <c r="F28" s="226"/>
      <c r="G28" s="582"/>
    </row>
    <row r="29" spans="1:11" x14ac:dyDescent="0.2">
      <c r="B29" s="226"/>
      <c r="C29" s="226"/>
      <c r="D29" s="226"/>
      <c r="E29" s="226"/>
      <c r="F29" s="226"/>
      <c r="G29" s="582"/>
    </row>
    <row r="30" spans="1:11" x14ac:dyDescent="0.2">
      <c r="B30" s="226"/>
      <c r="C30" s="226"/>
      <c r="D30" s="226"/>
      <c r="E30" s="226"/>
      <c r="F30" s="226"/>
      <c r="G30" s="582"/>
    </row>
    <row r="31" spans="1:11" x14ac:dyDescent="0.2">
      <c r="B31" s="226"/>
      <c r="C31" s="226"/>
      <c r="D31" s="226"/>
      <c r="E31" s="226"/>
      <c r="F31" s="226"/>
      <c r="G31" s="582"/>
    </row>
  </sheetData>
  <phoneticPr fontId="3" type="noConversion"/>
  <pageMargins left="0.59055118110236227" right="0.59055118110236227" top="1.1605511811023623" bottom="0.59055118110236227" header="0.59055118110236227" footer="0.59055118110236227"/>
  <pageSetup paperSize="9" scale="9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showGridLines="0" zoomScaleNormal="100" workbookViewId="0">
      <selection activeCell="I21" sqref="I21"/>
    </sheetView>
  </sheetViews>
  <sheetFormatPr baseColWidth="10" defaultColWidth="12.5546875" defaultRowHeight="11.4" x14ac:dyDescent="0.2"/>
  <cols>
    <col min="1" max="1" width="30.5546875" style="71" customWidth="1"/>
    <col min="2" max="2" width="7.5546875" style="71" bestFit="1" customWidth="1"/>
    <col min="3" max="3" width="7.33203125" style="71" bestFit="1" customWidth="1"/>
    <col min="4" max="4" width="10.5546875" style="71" customWidth="1"/>
    <col min="5" max="5" width="8.6640625" style="71" bestFit="1" customWidth="1"/>
    <col min="6" max="8" width="11" style="71" customWidth="1"/>
    <col min="9" max="12" width="12.5546875" style="588"/>
    <col min="13" max="16384" width="12.5546875" style="71"/>
  </cols>
  <sheetData>
    <row r="1" spans="1:14" s="68" customFormat="1" ht="15" customHeight="1" x14ac:dyDescent="0.25">
      <c r="A1" s="336" t="s">
        <v>244</v>
      </c>
      <c r="B1" s="67"/>
      <c r="C1" s="67"/>
      <c r="D1" s="67"/>
      <c r="E1" s="67"/>
      <c r="F1" s="67"/>
      <c r="I1" s="587"/>
      <c r="J1" s="587"/>
      <c r="K1" s="587"/>
      <c r="L1" s="587"/>
    </row>
    <row r="2" spans="1:14" s="68" customFormat="1" ht="15" customHeight="1" x14ac:dyDescent="0.25">
      <c r="A2" s="66"/>
      <c r="B2" s="67"/>
      <c r="C2" s="67"/>
      <c r="D2" s="67"/>
      <c r="E2" s="67"/>
      <c r="F2" s="67"/>
      <c r="I2" s="601"/>
      <c r="J2" s="601"/>
      <c r="K2" s="601"/>
      <c r="L2" s="601"/>
      <c r="M2" s="601"/>
      <c r="N2" s="601"/>
    </row>
    <row r="3" spans="1:14" s="68" customFormat="1" ht="5.0999999999999996" customHeight="1" x14ac:dyDescent="0.25">
      <c r="A3" s="542"/>
      <c r="B3" s="543"/>
      <c r="C3" s="543"/>
      <c r="D3" s="543"/>
      <c r="E3" s="543"/>
      <c r="F3" s="544"/>
      <c r="G3" s="545"/>
      <c r="H3" s="545"/>
      <c r="I3" s="601"/>
      <c r="J3" s="601"/>
      <c r="K3" s="601"/>
      <c r="L3" s="601"/>
      <c r="M3" s="601"/>
      <c r="N3" s="601"/>
    </row>
    <row r="4" spans="1:14" s="69" customFormat="1" ht="5.0999999999999996" customHeight="1" x14ac:dyDescent="0.25">
      <c r="A4" s="546"/>
      <c r="B4" s="547"/>
      <c r="C4" s="547"/>
      <c r="D4" s="547"/>
      <c r="E4" s="547"/>
      <c r="F4" s="547"/>
      <c r="G4" s="548"/>
      <c r="H4" s="548"/>
      <c r="I4" s="602"/>
      <c r="J4" s="602"/>
      <c r="K4" s="602"/>
      <c r="L4" s="602"/>
      <c r="M4" s="602"/>
      <c r="N4" s="602"/>
    </row>
    <row r="5" spans="1:14" s="69" customFormat="1" ht="15" customHeight="1" x14ac:dyDescent="0.25">
      <c r="A5" s="360"/>
      <c r="B5" s="664" t="s">
        <v>163</v>
      </c>
      <c r="C5" s="664"/>
      <c r="D5" s="664" t="s">
        <v>164</v>
      </c>
      <c r="E5" s="663"/>
      <c r="F5" s="663"/>
      <c r="G5" s="361"/>
      <c r="H5" s="361"/>
      <c r="I5" s="602"/>
      <c r="J5" s="602"/>
      <c r="K5" s="602"/>
      <c r="L5" s="602"/>
      <c r="M5" s="602"/>
      <c r="N5" s="602"/>
    </row>
    <row r="6" spans="1:14" s="70" customFormat="1" ht="15" customHeight="1" x14ac:dyDescent="0.25">
      <c r="A6" s="655"/>
      <c r="B6" s="656"/>
      <c r="C6" s="656" t="s">
        <v>136</v>
      </c>
      <c r="D6" s="656" t="s">
        <v>137</v>
      </c>
      <c r="E6" s="656" t="s">
        <v>19</v>
      </c>
      <c r="F6" s="656"/>
      <c r="G6" s="664" t="s">
        <v>162</v>
      </c>
      <c r="H6" s="663"/>
      <c r="I6" s="603"/>
      <c r="J6" s="603"/>
      <c r="K6" s="603"/>
      <c r="L6" s="603"/>
      <c r="M6" s="603"/>
      <c r="N6" s="603"/>
    </row>
    <row r="7" spans="1:14" ht="15" customHeight="1" x14ac:dyDescent="0.25">
      <c r="A7" s="657" t="s">
        <v>61</v>
      </c>
      <c r="B7" s="656" t="s">
        <v>5</v>
      </c>
      <c r="C7" s="656" t="s">
        <v>138</v>
      </c>
      <c r="D7" s="656" t="s">
        <v>20</v>
      </c>
      <c r="E7" s="656" t="s">
        <v>139</v>
      </c>
      <c r="F7" s="656" t="s">
        <v>14</v>
      </c>
      <c r="G7" s="656" t="s">
        <v>140</v>
      </c>
      <c r="H7" s="656" t="s">
        <v>141</v>
      </c>
      <c r="I7" s="604"/>
      <c r="J7" s="604"/>
      <c r="K7" s="604"/>
      <c r="L7" s="604"/>
      <c r="M7" s="604"/>
      <c r="N7" s="604"/>
    </row>
    <row r="8" spans="1:14" ht="3" customHeight="1" x14ac:dyDescent="0.2">
      <c r="A8" s="362"/>
      <c r="B8" s="363"/>
      <c r="C8" s="363"/>
      <c r="D8" s="363"/>
      <c r="E8" s="363"/>
      <c r="F8" s="363"/>
      <c r="G8" s="363"/>
      <c r="H8" s="363"/>
      <c r="I8" s="605"/>
      <c r="J8" s="604"/>
      <c r="K8" s="604"/>
      <c r="L8" s="604"/>
      <c r="M8" s="604"/>
      <c r="N8" s="604"/>
    </row>
    <row r="9" spans="1:14" ht="19.5" hidden="1" customHeight="1" x14ac:dyDescent="0.2">
      <c r="A9" s="72"/>
      <c r="B9" s="72"/>
      <c r="C9" s="303"/>
      <c r="D9" s="303"/>
      <c r="E9" s="303"/>
      <c r="F9" s="303"/>
      <c r="G9" s="303"/>
      <c r="H9" s="303"/>
      <c r="I9" s="605"/>
      <c r="J9" s="604"/>
      <c r="K9" s="604"/>
      <c r="L9" s="604"/>
      <c r="M9" s="604"/>
      <c r="N9" s="604"/>
    </row>
    <row r="10" spans="1:14" ht="15" hidden="1" customHeight="1" x14ac:dyDescent="0.2">
      <c r="A10" s="73">
        <v>1989</v>
      </c>
      <c r="B10" s="74">
        <v>8714.2999999999993</v>
      </c>
      <c r="C10" s="303">
        <v>197</v>
      </c>
      <c r="D10" s="303">
        <v>4651.8999999999996</v>
      </c>
      <c r="E10" s="303">
        <v>66.900000000000006</v>
      </c>
      <c r="F10" s="303"/>
      <c r="G10" s="303"/>
      <c r="H10" s="303"/>
      <c r="I10" s="605"/>
      <c r="J10" s="604"/>
      <c r="K10" s="604"/>
      <c r="L10" s="604"/>
      <c r="M10" s="604"/>
      <c r="N10" s="604"/>
    </row>
    <row r="11" spans="1:14" s="174" customFormat="1" ht="15" hidden="1" customHeight="1" x14ac:dyDescent="0.25">
      <c r="A11" s="209">
        <v>2016</v>
      </c>
      <c r="B11" s="224">
        <v>3711.953</v>
      </c>
      <c r="C11" s="224">
        <v>2.2000000000000002</v>
      </c>
      <c r="D11" s="224">
        <v>3154.8</v>
      </c>
      <c r="E11" s="304">
        <v>1.1000000000000001</v>
      </c>
      <c r="F11" s="304" t="s">
        <v>40</v>
      </c>
      <c r="G11" s="224">
        <v>-15.864524358527405</v>
      </c>
      <c r="H11" s="224">
        <v>-67.694566813509539</v>
      </c>
      <c r="I11" s="606"/>
      <c r="J11" s="607"/>
      <c r="K11" s="607"/>
      <c r="L11" s="607"/>
      <c r="M11" s="607"/>
      <c r="N11" s="607"/>
    </row>
    <row r="12" spans="1:14" ht="15" hidden="1" customHeight="1" x14ac:dyDescent="0.2">
      <c r="A12" s="75">
        <v>2017</v>
      </c>
      <c r="B12" s="224">
        <v>2839.62</v>
      </c>
      <c r="C12" s="224">
        <v>3.6312199999999999</v>
      </c>
      <c r="D12" s="224">
        <v>3402.3398581000006</v>
      </c>
      <c r="E12" s="335">
        <v>0.47810799999999998</v>
      </c>
      <c r="F12" s="304" t="s">
        <v>40</v>
      </c>
      <c r="G12" s="224">
        <v>-23.448193437373206</v>
      </c>
      <c r="H12" s="224">
        <f>(D12+E12)/(D11+E11)*100-100</f>
        <v>7.8240110935074085</v>
      </c>
      <c r="I12" s="605"/>
      <c r="J12" s="604"/>
      <c r="K12" s="604"/>
      <c r="L12" s="604"/>
      <c r="M12" s="604"/>
      <c r="N12" s="604"/>
    </row>
    <row r="13" spans="1:14" s="174" customFormat="1" ht="15" customHeight="1" x14ac:dyDescent="0.25">
      <c r="A13" s="75">
        <v>2018</v>
      </c>
      <c r="B13" s="224">
        <v>2550.431329</v>
      </c>
      <c r="C13" s="224">
        <v>4.1525080000000001</v>
      </c>
      <c r="D13" s="224">
        <v>3002.5</v>
      </c>
      <c r="E13" s="305">
        <v>1.2158585</v>
      </c>
      <c r="F13" s="304" t="s">
        <v>40</v>
      </c>
      <c r="G13" s="224">
        <f>(B13+C13)/(B12+C12)*100-100</f>
        <v>-10.15272167895175</v>
      </c>
      <c r="H13" s="224">
        <f>(D13+E13)/(D12+E12)*100-100</f>
        <v>-11.728576479141338</v>
      </c>
      <c r="I13" s="606"/>
      <c r="J13" s="607"/>
      <c r="K13" s="607"/>
      <c r="L13" s="607"/>
      <c r="M13" s="607"/>
      <c r="N13" s="607"/>
    </row>
    <row r="14" spans="1:14" s="174" customFormat="1" ht="15" customHeight="1" x14ac:dyDescent="0.25">
      <c r="A14" s="75">
        <v>2019</v>
      </c>
      <c r="B14" s="224">
        <v>2415.8752199999999</v>
      </c>
      <c r="C14" s="457">
        <v>0</v>
      </c>
      <c r="D14" s="224">
        <f>F29</f>
        <v>2810.5826531000002</v>
      </c>
      <c r="E14" s="469">
        <v>0</v>
      </c>
      <c r="F14" s="305">
        <v>449.43220000000002</v>
      </c>
      <c r="G14" s="224">
        <f>(B14+C14)/(B13+C13)*100-100</f>
        <v>-5.4297931033218276</v>
      </c>
      <c r="H14" s="224">
        <f>(D14+E14+F14)/(D13+E13)*100-100</f>
        <v>8.5327310129790703</v>
      </c>
      <c r="I14" s="606"/>
      <c r="J14" s="607"/>
      <c r="K14" s="607"/>
      <c r="L14" s="607"/>
      <c r="M14" s="607"/>
      <c r="N14" s="607"/>
    </row>
    <row r="15" spans="1:14" ht="15" customHeight="1" x14ac:dyDescent="0.2">
      <c r="A15" s="75">
        <v>2020</v>
      </c>
      <c r="B15" s="600">
        <v>1793.4</v>
      </c>
      <c r="C15" s="600">
        <v>2.17</v>
      </c>
      <c r="D15" s="224">
        <f>G29</f>
        <v>3084.1680740000002</v>
      </c>
      <c r="E15" s="469">
        <v>0</v>
      </c>
      <c r="F15" s="305">
        <v>1401.62</v>
      </c>
      <c r="G15" s="600">
        <f>(B15+C15)/(B14+C14)*100-100</f>
        <v>-25.676211042058696</v>
      </c>
      <c r="H15" s="600">
        <f>(D15+E15+F15)/(D14+E14+F14)*100-100</f>
        <v>37.600234236184292</v>
      </c>
      <c r="I15" s="605"/>
      <c r="J15" s="604"/>
      <c r="K15" s="604"/>
      <c r="L15" s="604"/>
      <c r="M15" s="604"/>
      <c r="N15" s="604"/>
    </row>
    <row r="16" spans="1:14" ht="15" customHeight="1" x14ac:dyDescent="0.2">
      <c r="A16" s="75">
        <v>2021</v>
      </c>
      <c r="B16" s="600">
        <v>2305.2746230000002</v>
      </c>
      <c r="C16" s="600">
        <v>4.255699299999999</v>
      </c>
      <c r="D16" s="600">
        <v>2562.7148071779998</v>
      </c>
      <c r="E16" s="600">
        <v>0.92900899999999997</v>
      </c>
      <c r="F16" s="305">
        <v>1384.7</v>
      </c>
      <c r="G16" s="600">
        <f>(B16+C16)/(B15+C15)*100-100</f>
        <v>28.623797585167921</v>
      </c>
      <c r="H16" s="600">
        <f>(D16+E16+F16)/(D15+E15+F15)*100-100</f>
        <v>-11.981044332813497</v>
      </c>
      <c r="I16" s="605"/>
      <c r="J16" s="604"/>
      <c r="K16" s="604"/>
      <c r="L16" s="604"/>
      <c r="M16" s="604"/>
      <c r="N16" s="604"/>
    </row>
    <row r="17" spans="1:15" ht="15" customHeight="1" x14ac:dyDescent="0.25">
      <c r="A17" s="208">
        <v>2022</v>
      </c>
      <c r="B17" s="467" t="s">
        <v>1</v>
      </c>
      <c r="C17" s="467" t="s">
        <v>1</v>
      </c>
      <c r="D17" s="467" t="s">
        <v>1</v>
      </c>
      <c r="E17" s="467" t="s">
        <v>1</v>
      </c>
      <c r="F17" s="306">
        <v>2590.6999999999998</v>
      </c>
      <c r="G17" s="467" t="s">
        <v>1</v>
      </c>
      <c r="H17" s="467" t="s">
        <v>1</v>
      </c>
      <c r="I17" s="605"/>
      <c r="J17" s="604"/>
      <c r="K17" s="604"/>
      <c r="L17" s="604"/>
      <c r="M17" s="604"/>
      <c r="N17" s="604"/>
    </row>
    <row r="18" spans="1:15" ht="5.0999999999999996" customHeight="1" x14ac:dyDescent="0.25">
      <c r="A18" s="364"/>
      <c r="B18" s="365"/>
      <c r="C18" s="366"/>
      <c r="D18" s="366"/>
      <c r="E18" s="366"/>
      <c r="F18" s="366"/>
      <c r="G18" s="366"/>
      <c r="H18" s="366"/>
      <c r="I18" s="604"/>
      <c r="J18" s="604"/>
      <c r="K18" s="604"/>
      <c r="L18" s="604"/>
      <c r="M18" s="604"/>
      <c r="N18" s="604"/>
    </row>
    <row r="19" spans="1:15" ht="15" customHeight="1" x14ac:dyDescent="0.2">
      <c r="A19" s="75" t="s">
        <v>324</v>
      </c>
      <c r="B19" s="76"/>
      <c r="C19" s="307"/>
      <c r="D19" s="307"/>
      <c r="E19" s="307"/>
      <c r="F19" s="307"/>
      <c r="G19" s="224"/>
      <c r="H19" s="224"/>
      <c r="I19" s="604"/>
      <c r="J19" s="604"/>
      <c r="K19" s="604"/>
      <c r="L19" s="604"/>
      <c r="M19" s="604"/>
      <c r="N19" s="604"/>
    </row>
    <row r="20" spans="1:15" x14ac:dyDescent="0.2">
      <c r="D20" s="307"/>
      <c r="E20" s="307"/>
      <c r="F20" s="307"/>
      <c r="G20" s="224"/>
      <c r="H20" s="224"/>
      <c r="M20" s="604"/>
      <c r="N20" s="604"/>
    </row>
    <row r="21" spans="1:15" ht="15" customHeight="1" x14ac:dyDescent="0.2">
      <c r="A21" s="47"/>
      <c r="C21" s="224"/>
      <c r="D21" s="224"/>
      <c r="E21" s="224"/>
      <c r="F21" s="224"/>
      <c r="G21" s="224"/>
      <c r="H21" s="224"/>
      <c r="M21" s="604"/>
      <c r="N21" s="604"/>
    </row>
    <row r="22" spans="1:15" ht="15" customHeight="1" x14ac:dyDescent="0.25">
      <c r="A22" s="336" t="s">
        <v>245</v>
      </c>
      <c r="C22" s="224"/>
      <c r="D22" s="224"/>
      <c r="E22" s="224"/>
      <c r="F22" s="224"/>
      <c r="G22" s="224"/>
      <c r="H22" s="224"/>
      <c r="M22" s="604"/>
      <c r="N22" s="604"/>
    </row>
    <row r="23" spans="1:15" ht="15" customHeight="1" x14ac:dyDescent="0.2">
      <c r="C23" s="224"/>
      <c r="D23" s="224"/>
      <c r="E23" s="224"/>
      <c r="F23" s="224"/>
      <c r="G23" s="224"/>
      <c r="H23" s="224"/>
      <c r="M23" s="604"/>
      <c r="N23" s="604"/>
    </row>
    <row r="24" spans="1:15" ht="15" customHeight="1" x14ac:dyDescent="0.25">
      <c r="A24" s="77"/>
      <c r="B24" s="77"/>
      <c r="C24" s="308"/>
      <c r="D24" s="226"/>
      <c r="F24" s="303"/>
      <c r="G24" s="303"/>
      <c r="H24" s="303" t="s">
        <v>177</v>
      </c>
      <c r="L24" s="604"/>
    </row>
    <row r="25" spans="1:15" ht="4.95" customHeight="1" x14ac:dyDescent="0.25">
      <c r="A25" s="180"/>
      <c r="B25" s="180"/>
      <c r="C25" s="309"/>
      <c r="D25" s="310"/>
      <c r="E25" s="309"/>
      <c r="F25" s="292"/>
      <c r="G25" s="292"/>
      <c r="H25" s="292"/>
      <c r="L25" s="604"/>
    </row>
    <row r="26" spans="1:15" ht="15" customHeight="1" x14ac:dyDescent="0.25">
      <c r="A26" s="658" t="s">
        <v>135</v>
      </c>
      <c r="B26" s="658"/>
      <c r="C26" s="515"/>
      <c r="D26" s="515">
        <v>2017</v>
      </c>
      <c r="E26" s="515">
        <v>2018</v>
      </c>
      <c r="F26" s="515">
        <v>2019</v>
      </c>
      <c r="G26" s="515">
        <v>2020</v>
      </c>
      <c r="H26" s="515">
        <v>2021</v>
      </c>
      <c r="L26" s="604"/>
    </row>
    <row r="27" spans="1:15" ht="4.95" customHeight="1" x14ac:dyDescent="0.2">
      <c r="A27" s="362"/>
      <c r="B27" s="362"/>
      <c r="C27" s="367"/>
      <c r="D27" s="368"/>
      <c r="E27" s="368"/>
      <c r="F27" s="368"/>
      <c r="G27" s="368"/>
      <c r="H27" s="368"/>
      <c r="L27" s="604"/>
    </row>
    <row r="28" spans="1:15" ht="5.0999999999999996" customHeight="1" x14ac:dyDescent="0.2">
      <c r="A28" s="180"/>
      <c r="B28" s="180"/>
      <c r="C28" s="183"/>
      <c r="D28" s="292"/>
      <c r="E28" s="292"/>
      <c r="F28" s="292"/>
      <c r="G28" s="292"/>
      <c r="H28" s="292"/>
      <c r="L28" s="604"/>
    </row>
    <row r="29" spans="1:15" ht="15" customHeight="1" x14ac:dyDescent="0.25">
      <c r="A29" s="445" t="s">
        <v>48</v>
      </c>
      <c r="B29" s="445"/>
      <c r="C29" s="446"/>
      <c r="D29" s="446">
        <f t="shared" ref="D29:F29" si="0">SUM(D30:D38)</f>
        <v>3402.3398581000006</v>
      </c>
      <c r="E29" s="446">
        <f t="shared" si="0"/>
        <v>3002.5231857119998</v>
      </c>
      <c r="F29" s="446">
        <f t="shared" si="0"/>
        <v>2810.5826531000002</v>
      </c>
      <c r="G29" s="446">
        <f t="shared" ref="G29:H29" si="1">SUM(G30:G38)</f>
        <v>3084.1680740000002</v>
      </c>
      <c r="H29" s="446">
        <f t="shared" si="1"/>
        <v>2562.7148071779998</v>
      </c>
      <c r="I29" s="620" t="s">
        <v>255</v>
      </c>
      <c r="J29" s="619"/>
      <c r="K29" s="619"/>
      <c r="L29" s="605"/>
      <c r="M29" s="224"/>
      <c r="N29" s="224"/>
      <c r="O29" s="224"/>
    </row>
    <row r="30" spans="1:15" ht="15" customHeight="1" x14ac:dyDescent="0.2">
      <c r="A30" s="73" t="s">
        <v>202</v>
      </c>
      <c r="B30" s="73"/>
      <c r="C30" s="224"/>
      <c r="D30" s="224">
        <v>115.239</v>
      </c>
      <c r="E30" s="458">
        <v>134.59977673</v>
      </c>
      <c r="F30" s="224">
        <v>119.220495</v>
      </c>
      <c r="G30" s="224">
        <v>111.7</v>
      </c>
      <c r="H30" s="224">
        <v>152.08642207000003</v>
      </c>
      <c r="I30" s="621" t="s">
        <v>256</v>
      </c>
      <c r="J30" s="619"/>
      <c r="K30" s="619"/>
      <c r="L30" s="605"/>
      <c r="M30" s="224"/>
      <c r="N30" s="224"/>
      <c r="O30" s="224"/>
    </row>
    <row r="31" spans="1:15" ht="15" customHeight="1" x14ac:dyDescent="0.2">
      <c r="A31" s="78" t="s">
        <v>203</v>
      </c>
      <c r="B31" s="78"/>
      <c r="C31" s="224"/>
      <c r="D31" s="224">
        <v>168.8</v>
      </c>
      <c r="E31" s="458">
        <v>254.436218</v>
      </c>
      <c r="F31" s="224">
        <v>236.27895000000001</v>
      </c>
      <c r="G31" s="224">
        <v>226.4</v>
      </c>
      <c r="H31" s="224">
        <v>125.777862</v>
      </c>
      <c r="I31" s="620" t="s">
        <v>204</v>
      </c>
      <c r="J31" s="619"/>
      <c r="K31" s="619"/>
      <c r="L31" s="605"/>
      <c r="M31" s="224"/>
      <c r="N31" s="224"/>
      <c r="O31" s="224"/>
    </row>
    <row r="32" spans="1:15" ht="15" customHeight="1" x14ac:dyDescent="0.2">
      <c r="A32" s="73" t="s">
        <v>204</v>
      </c>
      <c r="B32" s="73"/>
      <c r="C32" s="224"/>
      <c r="D32" s="224">
        <v>506.65</v>
      </c>
      <c r="E32" s="458">
        <v>467.27618800000005</v>
      </c>
      <c r="F32" s="224">
        <v>366.75794400000001</v>
      </c>
      <c r="G32" s="224">
        <v>234.57</v>
      </c>
      <c r="H32" s="224">
        <v>174.898539</v>
      </c>
      <c r="I32" s="621" t="s">
        <v>205</v>
      </c>
      <c r="J32" s="619"/>
      <c r="K32" s="619"/>
      <c r="L32" s="605"/>
      <c r="M32" s="224"/>
      <c r="N32" s="224"/>
      <c r="O32" s="224"/>
    </row>
    <row r="33" spans="1:15" ht="15" customHeight="1" x14ac:dyDescent="0.2">
      <c r="A33" s="78" t="s">
        <v>205</v>
      </c>
      <c r="B33" s="78"/>
      <c r="C33" s="224"/>
      <c r="D33" s="224">
        <v>1378.0223530000001</v>
      </c>
      <c r="E33" s="458">
        <v>1178.400457</v>
      </c>
      <c r="F33" s="224">
        <v>729.75566900000001</v>
      </c>
      <c r="G33" s="224">
        <v>539.1</v>
      </c>
      <c r="H33" s="224">
        <v>956.65944340999999</v>
      </c>
      <c r="I33" s="620" t="s">
        <v>206</v>
      </c>
      <c r="J33" s="619"/>
      <c r="K33" s="619"/>
      <c r="L33" s="605"/>
      <c r="M33" s="224"/>
      <c r="N33" s="224"/>
      <c r="O33" s="224"/>
    </row>
    <row r="34" spans="1:15" ht="15" customHeight="1" x14ac:dyDescent="0.2">
      <c r="A34" s="73" t="s">
        <v>206</v>
      </c>
      <c r="B34" s="73"/>
      <c r="C34" s="224"/>
      <c r="D34" s="224">
        <v>1165.45</v>
      </c>
      <c r="E34" s="458">
        <v>911.96594948999996</v>
      </c>
      <c r="F34" s="224">
        <v>1342.7686410000001</v>
      </c>
      <c r="G34" s="224">
        <v>1935</v>
      </c>
      <c r="H34" s="224">
        <v>1124.6201620000002</v>
      </c>
      <c r="J34" s="619"/>
      <c r="K34" s="619"/>
      <c r="L34" s="605"/>
      <c r="M34" s="224"/>
      <c r="N34" s="224"/>
      <c r="O34" s="225"/>
    </row>
    <row r="35" spans="1:15" ht="15" customHeight="1" x14ac:dyDescent="0.2">
      <c r="A35" s="78" t="s">
        <v>207</v>
      </c>
      <c r="B35" s="78"/>
      <c r="C35" s="224"/>
      <c r="D35" s="224">
        <v>9.177033999999999</v>
      </c>
      <c r="E35" s="458">
        <v>3.4182763120000001</v>
      </c>
      <c r="F35" s="224">
        <v>3.5509540999999998</v>
      </c>
      <c r="G35" s="224">
        <v>1.3</v>
      </c>
      <c r="H35" s="224">
        <v>4.1256641980000008</v>
      </c>
      <c r="L35" s="604"/>
    </row>
    <row r="36" spans="1:15" ht="15" customHeight="1" x14ac:dyDescent="0.2">
      <c r="A36" s="73" t="s">
        <v>208</v>
      </c>
      <c r="B36" s="73"/>
      <c r="C36" s="224"/>
      <c r="D36" s="224">
        <v>1</v>
      </c>
      <c r="E36" s="458">
        <v>6.6203799999999999</v>
      </c>
      <c r="F36" s="457">
        <v>0</v>
      </c>
      <c r="G36" s="225">
        <v>5.18</v>
      </c>
      <c r="H36" s="225">
        <v>2.0087739999999998</v>
      </c>
      <c r="I36" s="604"/>
      <c r="J36" s="604"/>
      <c r="K36" s="604"/>
      <c r="L36" s="604"/>
    </row>
    <row r="37" spans="1:15" ht="15" customHeight="1" x14ac:dyDescent="0.2">
      <c r="A37" s="73" t="s">
        <v>209</v>
      </c>
      <c r="B37" s="73"/>
      <c r="C37" s="457"/>
      <c r="D37" s="224">
        <v>57.701471099999999</v>
      </c>
      <c r="E37" s="458">
        <v>45.80594018</v>
      </c>
      <c r="F37" s="224">
        <v>12.25</v>
      </c>
      <c r="G37" s="224">
        <v>30.918074000000001</v>
      </c>
      <c r="H37" s="224">
        <v>22.537940500000001</v>
      </c>
      <c r="I37" s="604"/>
      <c r="J37" s="604"/>
      <c r="K37" s="604"/>
      <c r="L37" s="604"/>
    </row>
    <row r="38" spans="1:15" ht="15" customHeight="1" x14ac:dyDescent="0.2">
      <c r="A38" s="75" t="s">
        <v>210</v>
      </c>
      <c r="B38" s="75"/>
      <c r="C38" s="457"/>
      <c r="D38" s="225">
        <v>0.3</v>
      </c>
      <c r="E38" s="459">
        <v>0</v>
      </c>
      <c r="F38" s="459">
        <v>0</v>
      </c>
      <c r="G38" s="459">
        <v>0</v>
      </c>
      <c r="H38" s="459">
        <v>0</v>
      </c>
      <c r="I38" s="604"/>
      <c r="J38" s="604"/>
      <c r="K38" s="604"/>
      <c r="L38" s="604"/>
    </row>
    <row r="39" spans="1:15" ht="4.95" customHeight="1" x14ac:dyDescent="0.2">
      <c r="A39" s="369"/>
      <c r="B39" s="369"/>
      <c r="C39" s="370"/>
      <c r="D39" s="369"/>
      <c r="E39" s="371"/>
      <c r="F39" s="354"/>
      <c r="G39" s="354"/>
      <c r="H39" s="354"/>
      <c r="I39" s="604"/>
      <c r="J39" s="604"/>
      <c r="K39" s="604"/>
      <c r="L39" s="604"/>
    </row>
    <row r="40" spans="1:15" ht="15" customHeight="1" x14ac:dyDescent="0.2">
      <c r="A40" s="75" t="s">
        <v>324</v>
      </c>
      <c r="B40" s="23"/>
      <c r="C40" s="23"/>
      <c r="D40" s="23"/>
      <c r="E40" s="23"/>
      <c r="F40" s="23"/>
      <c r="G40" s="23"/>
      <c r="H40" s="23"/>
      <c r="I40" s="604"/>
      <c r="J40" s="604"/>
      <c r="K40" s="604"/>
      <c r="L40" s="604"/>
      <c r="M40" s="604"/>
      <c r="N40" s="604"/>
    </row>
    <row r="41" spans="1:15" x14ac:dyDescent="0.2">
      <c r="I41" s="604"/>
      <c r="J41" s="604"/>
      <c r="K41" s="604"/>
      <c r="L41" s="604"/>
      <c r="M41" s="604"/>
      <c r="N41" s="604"/>
    </row>
    <row r="42" spans="1:15" x14ac:dyDescent="0.2">
      <c r="I42" s="604"/>
      <c r="J42" s="604"/>
      <c r="K42" s="604"/>
      <c r="L42" s="604"/>
      <c r="M42" s="604"/>
      <c r="N42" s="604"/>
    </row>
    <row r="43" spans="1:15" x14ac:dyDescent="0.2">
      <c r="I43" s="604"/>
      <c r="J43" s="604"/>
      <c r="K43" s="604"/>
      <c r="L43" s="604"/>
      <c r="M43" s="604"/>
      <c r="N43" s="604"/>
    </row>
    <row r="44" spans="1:15" x14ac:dyDescent="0.2">
      <c r="I44" s="604"/>
      <c r="J44" s="604"/>
      <c r="K44" s="604"/>
      <c r="L44" s="604"/>
      <c r="M44" s="604"/>
      <c r="N44" s="604"/>
    </row>
    <row r="45" spans="1:15" x14ac:dyDescent="0.2">
      <c r="I45" s="604"/>
      <c r="J45" s="604"/>
      <c r="K45" s="604"/>
      <c r="L45" s="604"/>
      <c r="M45" s="604"/>
      <c r="N45" s="604"/>
    </row>
  </sheetData>
  <mergeCells count="3">
    <mergeCell ref="B5:C5"/>
    <mergeCell ref="G6:H6"/>
    <mergeCell ref="D5:F5"/>
  </mergeCells>
  <phoneticPr fontId="3" type="noConversion"/>
  <pageMargins left="0.59055118110236227" right="0.59055118110236227" top="1.1605511811023623" bottom="0.59055118110236227" header="0.59055118110236227" footer="0.59055118110236227"/>
  <pageSetup paperSize="9" scale="92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showGridLines="0" zoomScaleNormal="100" workbookViewId="0">
      <selection activeCell="I21" sqref="I21"/>
    </sheetView>
  </sheetViews>
  <sheetFormatPr baseColWidth="10" defaultColWidth="13" defaultRowHeight="11.4" x14ac:dyDescent="0.2"/>
  <cols>
    <col min="1" max="1" width="32.109375" style="23" customWidth="1"/>
    <col min="2" max="2" width="8.6640625" style="79" customWidth="1"/>
    <col min="3" max="3" width="10" style="23" hidden="1" customWidth="1"/>
    <col min="4" max="4" width="10.6640625" style="23" hidden="1" customWidth="1"/>
    <col min="5" max="9" width="10.6640625" style="23" customWidth="1"/>
    <col min="10" max="10" width="9.6640625" style="691" customWidth="1"/>
    <col min="11" max="12" width="13" style="579"/>
    <col min="13" max="15" width="7.44140625" style="579" customWidth="1"/>
    <col min="16" max="16" width="8.5546875" style="579" customWidth="1"/>
    <col min="17" max="18" width="7.44140625" style="579" customWidth="1"/>
    <col min="19" max="19" width="13" style="579"/>
    <col min="20" max="21" width="13" style="691"/>
    <col min="22" max="16384" width="13" style="23"/>
  </cols>
  <sheetData>
    <row r="1" spans="1:21" ht="15" customHeight="1" x14ac:dyDescent="0.25">
      <c r="A1" s="336" t="s">
        <v>247</v>
      </c>
      <c r="B1" s="80"/>
      <c r="C1" s="81"/>
      <c r="D1" s="82"/>
      <c r="E1" s="82"/>
    </row>
    <row r="2" spans="1:21" ht="15" customHeight="1" x14ac:dyDescent="0.25">
      <c r="A2" s="83"/>
      <c r="B2" s="80"/>
      <c r="C2" s="81"/>
      <c r="D2" s="82"/>
      <c r="E2" s="82"/>
      <c r="U2" s="695" t="e">
        <f>N1*100/U1</f>
        <v>#DIV/0!</v>
      </c>
    </row>
    <row r="3" spans="1:21" ht="5.0999999999999996" customHeight="1" x14ac:dyDescent="0.25">
      <c r="A3" s="538"/>
      <c r="B3" s="541"/>
      <c r="C3" s="538"/>
      <c r="D3" s="539"/>
      <c r="E3" s="539"/>
      <c r="F3" s="539"/>
      <c r="G3" s="539"/>
      <c r="H3" s="539"/>
      <c r="I3" s="539"/>
      <c r="J3" s="375"/>
    </row>
    <row r="4" spans="1:21" ht="15" customHeight="1" x14ac:dyDescent="0.25">
      <c r="A4" s="653" t="s">
        <v>135</v>
      </c>
      <c r="B4" s="659" t="s">
        <v>28</v>
      </c>
      <c r="C4" s="515">
        <v>2013</v>
      </c>
      <c r="D4" s="376">
        <v>2017</v>
      </c>
      <c r="E4" s="376">
        <v>2018</v>
      </c>
      <c r="F4" s="376">
        <v>2019</v>
      </c>
      <c r="G4" s="376">
        <v>2020</v>
      </c>
      <c r="H4" s="376">
        <v>2021</v>
      </c>
      <c r="I4" s="376">
        <v>2022</v>
      </c>
      <c r="M4" s="710">
        <f>SUM(E4)</f>
        <v>2018</v>
      </c>
      <c r="N4" s="710">
        <f t="shared" ref="N4:P4" si="0">SUM(F4)</f>
        <v>2019</v>
      </c>
      <c r="O4" s="710">
        <f t="shared" si="0"/>
        <v>2020</v>
      </c>
      <c r="P4" s="710">
        <f t="shared" si="0"/>
        <v>2021</v>
      </c>
    </row>
    <row r="5" spans="1:21" ht="5.0999999999999996" customHeight="1" x14ac:dyDescent="0.25">
      <c r="A5" s="376"/>
      <c r="B5" s="376"/>
      <c r="C5" s="515"/>
      <c r="D5" s="376"/>
      <c r="E5" s="376"/>
      <c r="F5" s="376"/>
      <c r="G5" s="376"/>
      <c r="H5" s="376"/>
      <c r="I5" s="376"/>
    </row>
    <row r="6" spans="1:21" ht="15" customHeight="1" x14ac:dyDescent="0.2">
      <c r="A6" s="455" t="s">
        <v>142</v>
      </c>
      <c r="B6" s="470" t="s">
        <v>29</v>
      </c>
      <c r="C6" s="87">
        <v>6097.6</v>
      </c>
      <c r="D6" s="229">
        <v>4766.32</v>
      </c>
      <c r="E6" s="229">
        <v>4769.7429400000001</v>
      </c>
      <c r="F6" s="229">
        <v>4691.9036499999993</v>
      </c>
      <c r="G6" s="229">
        <v>2610.7642299999998</v>
      </c>
      <c r="H6" s="229">
        <v>3002.94895</v>
      </c>
      <c r="I6" s="229" t="s">
        <v>1</v>
      </c>
      <c r="L6" s="622"/>
      <c r="M6" s="622">
        <f>SUM(E6:E8,E10,M11)</f>
        <v>13142.967558045502</v>
      </c>
      <c r="N6" s="622">
        <f t="shared" ref="N6:P6" si="1">SUM(F6:F8,F10,N11)</f>
        <v>11778.806583771433</v>
      </c>
      <c r="O6" s="622">
        <f t="shared" si="1"/>
        <v>9972.3577041488752</v>
      </c>
      <c r="P6" s="622">
        <f t="shared" si="1"/>
        <v>8720.7144211548912</v>
      </c>
      <c r="S6" s="583"/>
      <c r="T6" s="697"/>
      <c r="U6" s="697"/>
    </row>
    <row r="7" spans="1:21" ht="15" customHeight="1" x14ac:dyDescent="0.2">
      <c r="A7" s="88" t="s">
        <v>27</v>
      </c>
      <c r="B7" s="79" t="s">
        <v>29</v>
      </c>
      <c r="C7" s="89">
        <v>12.6</v>
      </c>
      <c r="D7" s="229">
        <v>2.4168580000000004</v>
      </c>
      <c r="E7" s="226">
        <v>1.8859999999999999</v>
      </c>
      <c r="F7" s="226">
        <v>1.3680589999999999</v>
      </c>
      <c r="G7" s="226">
        <v>1.1366160000000001</v>
      </c>
      <c r="H7" s="178">
        <v>0.236708</v>
      </c>
      <c r="I7" s="178">
        <v>0.70405399999999996</v>
      </c>
      <c r="L7" s="623"/>
      <c r="M7" s="623">
        <f>E6*100/M6</f>
        <v>36.291217481398931</v>
      </c>
      <c r="N7" s="623">
        <f t="shared" ref="N7:P7" si="2">F6*100/N6</f>
        <v>39.833438274335833</v>
      </c>
      <c r="O7" s="623">
        <f t="shared" si="2"/>
        <v>26.180009857787429</v>
      </c>
      <c r="P7" s="623">
        <f t="shared" si="2"/>
        <v>34.434666759817105</v>
      </c>
      <c r="Q7" s="624" t="s">
        <v>142</v>
      </c>
      <c r="S7" s="583"/>
      <c r="T7" s="697"/>
      <c r="U7" s="697"/>
    </row>
    <row r="8" spans="1:21" ht="15" customHeight="1" x14ac:dyDescent="0.2">
      <c r="A8" s="90" t="s">
        <v>143</v>
      </c>
      <c r="B8" s="79" t="s">
        <v>29</v>
      </c>
      <c r="C8" s="290">
        <v>7563.4</v>
      </c>
      <c r="D8" s="229">
        <v>5577.5070673885921</v>
      </c>
      <c r="E8" s="226">
        <v>6545.4829380455012</v>
      </c>
      <c r="F8" s="226">
        <v>5426.9795382114335</v>
      </c>
      <c r="G8" s="226">
        <v>5763.19</v>
      </c>
      <c r="H8" s="226">
        <v>4355.0291130548912</v>
      </c>
      <c r="I8" s="226">
        <v>3175.5841698570352</v>
      </c>
      <c r="L8" s="623"/>
      <c r="M8" s="623">
        <f>E8*100/M6</f>
        <v>49.802169176311068</v>
      </c>
      <c r="N8" s="623">
        <f t="shared" ref="N8:P8" si="3">F8*100/N6</f>
        <v>46.074103514770336</v>
      </c>
      <c r="O8" s="623">
        <f t="shared" si="3"/>
        <v>57.791649387008015</v>
      </c>
      <c r="P8" s="623">
        <f t="shared" si="3"/>
        <v>49.938902969811402</v>
      </c>
      <c r="Q8" s="624" t="s">
        <v>143</v>
      </c>
      <c r="S8" s="583"/>
      <c r="T8" s="697"/>
      <c r="U8" s="697"/>
    </row>
    <row r="9" spans="1:21" ht="15" customHeight="1" x14ac:dyDescent="0.2">
      <c r="A9" s="88" t="s">
        <v>222</v>
      </c>
      <c r="C9" s="289">
        <v>7058.4</v>
      </c>
      <c r="D9" s="229">
        <v>5256.3812333885917</v>
      </c>
      <c r="E9" s="226">
        <v>6247.8769282455005</v>
      </c>
      <c r="F9" s="226">
        <v>5154.4108599598831</v>
      </c>
      <c r="G9" s="226">
        <v>4048.04</v>
      </c>
      <c r="H9" s="226">
        <v>3600.359511669642</v>
      </c>
      <c r="I9" s="226">
        <v>2545.8537103071753</v>
      </c>
      <c r="L9" s="623"/>
      <c r="M9" s="623">
        <f>E10*100/M6</f>
        <v>7.2297979569943198</v>
      </c>
      <c r="N9" s="623">
        <f t="shared" ref="N9:P9" si="4">F10*100/N6</f>
        <v>6.9938350217499892</v>
      </c>
      <c r="O9" s="623">
        <f t="shared" si="4"/>
        <v>8.141163043742738</v>
      </c>
      <c r="P9" s="623">
        <f t="shared" si="4"/>
        <v>8.4392168400182079</v>
      </c>
      <c r="Q9" s="625" t="s">
        <v>8</v>
      </c>
      <c r="S9" s="583"/>
      <c r="T9" s="697"/>
      <c r="U9" s="697"/>
    </row>
    <row r="10" spans="1:21" ht="15" customHeight="1" x14ac:dyDescent="0.2">
      <c r="A10" s="90" t="s">
        <v>8</v>
      </c>
      <c r="B10" s="79" t="s">
        <v>29</v>
      </c>
      <c r="C10" s="290">
        <v>1832.3</v>
      </c>
      <c r="D10" s="229">
        <v>1053.4137327461081</v>
      </c>
      <c r="E10" s="226">
        <v>950.21</v>
      </c>
      <c r="F10" s="226">
        <v>823.7903</v>
      </c>
      <c r="G10" s="226">
        <v>811.86590000000001</v>
      </c>
      <c r="H10" s="226">
        <v>735.96</v>
      </c>
      <c r="I10" s="226">
        <v>612</v>
      </c>
      <c r="K10" s="626"/>
      <c r="L10" s="624"/>
      <c r="M10" s="627"/>
      <c r="N10" s="628"/>
      <c r="O10" s="629"/>
      <c r="P10" s="629"/>
      <c r="Q10" s="582"/>
      <c r="S10" s="583"/>
      <c r="T10" s="697"/>
      <c r="U10" s="697"/>
    </row>
    <row r="11" spans="1:21" ht="15" customHeight="1" x14ac:dyDescent="0.2">
      <c r="A11" s="90" t="s">
        <v>144</v>
      </c>
      <c r="B11" s="91" t="s">
        <v>183</v>
      </c>
      <c r="C11" s="290">
        <v>658</v>
      </c>
      <c r="D11" s="229">
        <v>956.22799999999995</v>
      </c>
      <c r="E11" s="226">
        <v>962.24799999999993</v>
      </c>
      <c r="F11" s="226">
        <v>917.32421599999998</v>
      </c>
      <c r="G11" s="226">
        <v>863.07797598777609</v>
      </c>
      <c r="H11" s="226">
        <v>688.50510999999995</v>
      </c>
      <c r="I11" s="226">
        <v>892.5</v>
      </c>
      <c r="K11" s="625"/>
      <c r="L11" s="652" t="s">
        <v>330</v>
      </c>
      <c r="M11" s="628">
        <f>E11*0.91</f>
        <v>875.64567999999997</v>
      </c>
      <c r="N11" s="628">
        <f t="shared" ref="N11:P11" si="5">F11*0.91</f>
        <v>834.76503656</v>
      </c>
      <c r="O11" s="628">
        <f t="shared" si="5"/>
        <v>785.40095814887627</v>
      </c>
      <c r="P11" s="628">
        <f t="shared" si="5"/>
        <v>626.53965010000002</v>
      </c>
      <c r="S11" s="583">
        <v>834.76503656</v>
      </c>
      <c r="T11" s="697">
        <v>785.40095814887627</v>
      </c>
      <c r="U11" s="697">
        <v>626.53965010000002</v>
      </c>
    </row>
    <row r="12" spans="1:21" ht="5.0999999999999996" customHeight="1" x14ac:dyDescent="0.2">
      <c r="A12" s="379"/>
      <c r="B12" s="380"/>
      <c r="C12" s="381"/>
      <c r="D12" s="359"/>
      <c r="E12" s="359"/>
      <c r="F12" s="359"/>
      <c r="G12" s="354"/>
      <c r="H12" s="354"/>
      <c r="I12" s="354"/>
      <c r="K12" s="625"/>
      <c r="L12" s="631"/>
      <c r="M12" s="630"/>
      <c r="N12" s="628"/>
      <c r="O12" s="629"/>
      <c r="P12" s="629"/>
      <c r="Q12" s="582"/>
    </row>
    <row r="13" spans="1:21" ht="5.0999999999999996" customHeight="1" x14ac:dyDescent="0.2">
      <c r="A13" s="212"/>
      <c r="B13" s="213"/>
      <c r="C13" s="291"/>
      <c r="D13" s="291"/>
      <c r="E13" s="292"/>
      <c r="F13" s="292"/>
      <c r="G13" s="292"/>
      <c r="H13" s="292"/>
      <c r="I13" s="292"/>
      <c r="J13" s="696"/>
    </row>
    <row r="14" spans="1:21" ht="15" customHeight="1" x14ac:dyDescent="0.2">
      <c r="A14" s="47" t="s">
        <v>316</v>
      </c>
      <c r="C14" s="226"/>
      <c r="D14" s="226"/>
      <c r="E14" s="226"/>
      <c r="F14" s="226"/>
      <c r="G14" s="226"/>
      <c r="H14" s="226"/>
      <c r="I14" s="226"/>
    </row>
    <row r="15" spans="1:21" ht="15" customHeight="1" x14ac:dyDescent="0.2">
      <c r="A15" s="47" t="s">
        <v>321</v>
      </c>
      <c r="B15" s="470"/>
      <c r="C15" s="226"/>
      <c r="D15" s="226"/>
      <c r="E15" s="226"/>
      <c r="F15" s="226"/>
      <c r="G15" s="226"/>
      <c r="H15" s="226"/>
      <c r="I15" s="226"/>
      <c r="N15" s="584"/>
      <c r="O15" s="584"/>
      <c r="P15" s="584"/>
      <c r="Q15" s="584"/>
      <c r="R15" s="584"/>
    </row>
    <row r="16" spans="1:21" ht="15" customHeight="1" x14ac:dyDescent="0.2">
      <c r="A16" s="47"/>
      <c r="C16" s="226"/>
      <c r="D16" s="226"/>
      <c r="E16" s="226"/>
      <c r="F16" s="226"/>
      <c r="G16" s="226"/>
      <c r="H16" s="226"/>
      <c r="I16" s="226"/>
      <c r="N16" s="583"/>
      <c r="O16" s="583"/>
      <c r="P16" s="583"/>
      <c r="Q16" s="583"/>
    </row>
    <row r="17" spans="1:21" ht="15" customHeight="1" x14ac:dyDescent="0.25">
      <c r="A17" s="336" t="s">
        <v>246</v>
      </c>
      <c r="B17" s="80"/>
      <c r="C17" s="233"/>
      <c r="D17" s="293"/>
      <c r="E17" s="293"/>
      <c r="F17" s="226"/>
      <c r="G17" s="226"/>
      <c r="H17" s="226"/>
      <c r="I17" s="226"/>
      <c r="N17" s="583"/>
      <c r="O17" s="583"/>
      <c r="P17" s="583"/>
      <c r="Q17" s="583"/>
    </row>
    <row r="18" spans="1:21" ht="15" customHeight="1" x14ac:dyDescent="0.25">
      <c r="A18" s="83"/>
      <c r="B18" s="80"/>
      <c r="C18" s="233"/>
      <c r="D18" s="293"/>
      <c r="E18" s="293"/>
      <c r="F18" s="226"/>
      <c r="G18" s="226"/>
      <c r="H18" s="226"/>
      <c r="I18" s="226"/>
      <c r="N18" s="583"/>
      <c r="O18" s="583"/>
      <c r="P18" s="583"/>
      <c r="Q18" s="583"/>
    </row>
    <row r="19" spans="1:21" ht="5.0999999999999996" customHeight="1" x14ac:dyDescent="0.25">
      <c r="A19" s="84"/>
      <c r="B19" s="85"/>
      <c r="C19" s="294"/>
      <c r="D19" s="295"/>
      <c r="E19" s="295"/>
      <c r="F19" s="295"/>
      <c r="G19" s="295"/>
      <c r="H19" s="295"/>
      <c r="I19" s="295"/>
      <c r="J19" s="86"/>
    </row>
    <row r="20" spans="1:21" ht="5.0999999999999996" customHeight="1" x14ac:dyDescent="0.25">
      <c r="A20" s="181"/>
      <c r="B20" s="182"/>
      <c r="C20" s="296"/>
      <c r="D20" s="377"/>
      <c r="E20" s="377"/>
      <c r="F20" s="377"/>
      <c r="G20" s="377"/>
      <c r="H20" s="377"/>
      <c r="I20" s="377"/>
      <c r="J20" s="375"/>
    </row>
    <row r="21" spans="1:21" ht="15" customHeight="1" x14ac:dyDescent="0.25">
      <c r="A21" s="653" t="s">
        <v>135</v>
      </c>
      <c r="B21" s="659" t="s">
        <v>28</v>
      </c>
      <c r="C21" s="378">
        <v>2003</v>
      </c>
      <c r="D21" s="515">
        <v>2017</v>
      </c>
      <c r="E21" s="515">
        <v>2018</v>
      </c>
      <c r="F21" s="515">
        <v>2019</v>
      </c>
      <c r="G21" s="515">
        <v>2020</v>
      </c>
      <c r="H21" s="515">
        <v>2021</v>
      </c>
      <c r="I21" s="515">
        <v>2022</v>
      </c>
      <c r="L21" s="579">
        <v>2015</v>
      </c>
      <c r="M21" s="579">
        <v>2016</v>
      </c>
      <c r="N21" s="579">
        <v>2017</v>
      </c>
      <c r="O21" s="579">
        <v>2018</v>
      </c>
      <c r="P21" s="579">
        <v>2019</v>
      </c>
      <c r="Q21" s="579">
        <v>2020</v>
      </c>
    </row>
    <row r="22" spans="1:21" ht="4.6500000000000004" customHeight="1" x14ac:dyDescent="0.25">
      <c r="A22" s="372"/>
      <c r="B22" s="373"/>
      <c r="C22" s="374"/>
      <c r="D22" s="378"/>
      <c r="E22" s="378"/>
      <c r="F22" s="378"/>
      <c r="G22" s="376"/>
      <c r="H22" s="376"/>
      <c r="I22" s="376"/>
    </row>
    <row r="23" spans="1:21" ht="4.6500000000000004" customHeight="1" x14ac:dyDescent="0.25">
      <c r="A23" s="84"/>
      <c r="B23" s="85"/>
      <c r="C23" s="294"/>
      <c r="D23" s="295"/>
      <c r="E23" s="295"/>
      <c r="F23" s="295"/>
      <c r="G23" s="295"/>
      <c r="H23" s="295"/>
      <c r="I23" s="295"/>
    </row>
    <row r="24" spans="1:21" ht="15" customHeight="1" x14ac:dyDescent="0.2">
      <c r="A24" s="23" t="s">
        <v>184</v>
      </c>
      <c r="B24" s="79" t="s">
        <v>29</v>
      </c>
      <c r="C24" s="227">
        <v>7608.95993</v>
      </c>
      <c r="D24" s="229">
        <v>7248.8065390559486</v>
      </c>
      <c r="E24" s="226">
        <v>7303.3686511351762</v>
      </c>
      <c r="F24" s="234">
        <v>6995.2170366624487</v>
      </c>
      <c r="G24" s="613">
        <v>6496.872397203575</v>
      </c>
      <c r="H24" s="229">
        <v>6557.4960805826631</v>
      </c>
      <c r="I24" s="229" t="s">
        <v>239</v>
      </c>
      <c r="J24" s="613"/>
      <c r="L24" s="582">
        <v>7049.5228373086347</v>
      </c>
      <c r="M24" s="579">
        <v>7081.5468102448212</v>
      </c>
      <c r="N24" s="579">
        <v>7248.8065390559486</v>
      </c>
      <c r="O24" s="579">
        <v>7303.3686511351762</v>
      </c>
      <c r="P24" s="579">
        <v>6989.408056662448</v>
      </c>
      <c r="R24" s="579" t="s">
        <v>257</v>
      </c>
    </row>
    <row r="25" spans="1:21" ht="15" customHeight="1" x14ac:dyDescent="0.2">
      <c r="A25" s="93" t="s">
        <v>30</v>
      </c>
      <c r="B25" s="79" t="s">
        <v>29</v>
      </c>
      <c r="C25" s="297">
        <v>64</v>
      </c>
      <c r="D25" s="229">
        <v>53.315967811371991</v>
      </c>
      <c r="E25" s="226">
        <v>47.3</v>
      </c>
      <c r="F25" s="234">
        <v>71.79040000000002</v>
      </c>
      <c r="G25" s="234">
        <v>70.360658596589033</v>
      </c>
      <c r="H25" s="226">
        <v>56.3</v>
      </c>
      <c r="I25" s="226">
        <v>37.5</v>
      </c>
      <c r="K25" s="632"/>
      <c r="L25" s="582">
        <v>52.3</v>
      </c>
      <c r="M25" s="633">
        <v>64</v>
      </c>
      <c r="N25" s="634">
        <v>53.315967811371991</v>
      </c>
      <c r="O25" s="582">
        <v>47.3</v>
      </c>
      <c r="P25" s="582">
        <v>71.79040000000002</v>
      </c>
    </row>
    <row r="26" spans="1:21" ht="15" customHeight="1" x14ac:dyDescent="0.2">
      <c r="A26" s="94" t="s">
        <v>23</v>
      </c>
      <c r="B26" s="91" t="s">
        <v>183</v>
      </c>
      <c r="C26" s="298">
        <v>192.5</v>
      </c>
      <c r="D26" s="229">
        <v>197.1</v>
      </c>
      <c r="E26" s="226">
        <v>188.7296</v>
      </c>
      <c r="F26" s="234">
        <v>185.3</v>
      </c>
      <c r="G26" s="234">
        <v>187.3</v>
      </c>
      <c r="H26" s="226">
        <v>180.2</v>
      </c>
      <c r="I26" s="226">
        <v>177.75</v>
      </c>
      <c r="J26" s="613"/>
      <c r="K26" s="635"/>
      <c r="L26" s="634">
        <v>206.70229999999998</v>
      </c>
      <c r="M26" s="636">
        <v>210.1</v>
      </c>
      <c r="N26" s="634">
        <v>197.1</v>
      </c>
      <c r="O26" s="582">
        <v>188.7296</v>
      </c>
      <c r="P26" s="582">
        <v>185.3</v>
      </c>
      <c r="R26" s="635" t="s">
        <v>23</v>
      </c>
    </row>
    <row r="27" spans="1:21" ht="15" customHeight="1" x14ac:dyDescent="0.2">
      <c r="A27" s="94" t="s">
        <v>36</v>
      </c>
      <c r="B27" s="91" t="s">
        <v>24</v>
      </c>
      <c r="C27" s="299">
        <v>609.9</v>
      </c>
      <c r="D27" s="229">
        <v>181.7</v>
      </c>
      <c r="E27" s="226">
        <v>179.40719999999999</v>
      </c>
      <c r="F27" s="234">
        <v>170.2</v>
      </c>
      <c r="G27" s="234">
        <v>162.71906975566904</v>
      </c>
      <c r="H27" s="226">
        <v>143.1</v>
      </c>
      <c r="I27" s="226">
        <v>138.80000000000001</v>
      </c>
      <c r="K27" s="635"/>
      <c r="L27" s="634">
        <v>181.16090999999997</v>
      </c>
      <c r="M27" s="637">
        <v>184.39999999999998</v>
      </c>
      <c r="N27" s="634">
        <v>181.7</v>
      </c>
      <c r="O27" s="582">
        <v>179.40719999999999</v>
      </c>
      <c r="P27" s="582">
        <v>170.2</v>
      </c>
    </row>
    <row r="28" spans="1:21" ht="5.0999999999999996" customHeight="1" x14ac:dyDescent="0.2">
      <c r="A28" s="382"/>
      <c r="B28" s="383"/>
      <c r="C28" s="381"/>
      <c r="D28" s="381"/>
      <c r="E28" s="359"/>
      <c r="F28" s="359"/>
      <c r="G28" s="354"/>
      <c r="H28" s="354"/>
      <c r="I28" s="354"/>
    </row>
    <row r="29" spans="1:21" ht="5.0999999999999996" customHeight="1" x14ac:dyDescent="0.2">
      <c r="A29" s="96"/>
      <c r="B29" s="95"/>
      <c r="C29" s="300"/>
      <c r="D29" s="300"/>
      <c r="E29" s="300"/>
      <c r="F29" s="226"/>
      <c r="G29" s="226"/>
      <c r="H29" s="226"/>
      <c r="I29" s="226"/>
      <c r="L29" s="634"/>
      <c r="M29" s="634"/>
      <c r="N29" s="634"/>
      <c r="O29" s="582"/>
    </row>
    <row r="30" spans="1:21" s="99" customFormat="1" ht="14.1" customHeight="1" x14ac:dyDescent="0.2">
      <c r="A30" s="97" t="s">
        <v>198</v>
      </c>
      <c r="B30" s="98"/>
      <c r="C30" s="301"/>
      <c r="D30" s="301"/>
      <c r="E30" s="301"/>
      <c r="F30" s="302"/>
      <c r="G30" s="302"/>
      <c r="H30" s="302"/>
      <c r="I30" s="302"/>
      <c r="J30" s="698"/>
      <c r="K30" s="638"/>
      <c r="L30" s="634">
        <f>SUM(L24:L27)</f>
        <v>7489.6860473086344</v>
      </c>
      <c r="M30" s="634">
        <f>SUM(M24:M27)</f>
        <v>7540.0468102448212</v>
      </c>
      <c r="N30" s="634">
        <f>SUM(N24:N27)</f>
        <v>7680.9225068673204</v>
      </c>
      <c r="O30" s="634">
        <f>SUM(O24:O27)</f>
        <v>7718.8054511351756</v>
      </c>
      <c r="P30" s="634">
        <f>SUM(P24:P27)</f>
        <v>7416.6984566624478</v>
      </c>
      <c r="Q30" s="638"/>
      <c r="R30" s="638"/>
      <c r="S30" s="638"/>
      <c r="T30" s="698"/>
      <c r="U30" s="698"/>
    </row>
    <row r="31" spans="1:21" x14ac:dyDescent="0.2">
      <c r="A31" s="47" t="s">
        <v>316</v>
      </c>
      <c r="B31" s="95"/>
      <c r="C31" s="300"/>
      <c r="D31" s="300"/>
      <c r="E31" s="300"/>
      <c r="F31" s="226"/>
      <c r="G31" s="226"/>
      <c r="H31" s="226"/>
      <c r="I31" s="226"/>
      <c r="L31" s="583">
        <f>L24/L30*100</f>
        <v>94.12307529020967</v>
      </c>
      <c r="M31" s="583">
        <f>M24/M30*100</f>
        <v>93.919135894792774</v>
      </c>
      <c r="N31" s="583">
        <f>N24/N30*100</f>
        <v>94.374165766872039</v>
      </c>
      <c r="O31" s="583">
        <f>O24/O30*100</f>
        <v>94.617861499036721</v>
      </c>
      <c r="P31" s="583">
        <f>P24/P30*100</f>
        <v>94.238805817753544</v>
      </c>
    </row>
    <row r="32" spans="1:21" x14ac:dyDescent="0.2">
      <c r="A32" s="23" t="s">
        <v>325</v>
      </c>
      <c r="C32" s="226"/>
      <c r="D32" s="226"/>
      <c r="E32" s="226"/>
      <c r="F32" s="226"/>
      <c r="G32" s="226"/>
      <c r="H32" s="226"/>
      <c r="I32" s="226"/>
      <c r="L32" s="583">
        <f>L26/L30*100</f>
        <v>2.7598259619210204</v>
      </c>
      <c r="M32" s="583">
        <f>M26/M30*100</f>
        <v>2.7864548495180781</v>
      </c>
      <c r="N32" s="583">
        <f>N26/N30*100</f>
        <v>2.5660980152290018</v>
      </c>
      <c r="O32" s="583">
        <f>O26/O30*100</f>
        <v>2.445062272844877</v>
      </c>
      <c r="P32" s="583">
        <f>P26/P30*100</f>
        <v>2.4984162573516029</v>
      </c>
    </row>
  </sheetData>
  <phoneticPr fontId="3" type="noConversion"/>
  <pageMargins left="0.59055118110236227" right="0.59055118110236227" top="1.1605511811023623" bottom="0.59055118110236227" header="0.59055118110236227" footer="0.59055118110236227"/>
  <pageSetup paperSize="9" scale="95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showGridLines="0" zoomScaleNormal="100" workbookViewId="0">
      <selection activeCell="I21" sqref="I21"/>
    </sheetView>
  </sheetViews>
  <sheetFormatPr baseColWidth="10" defaultRowHeight="13.2" x14ac:dyDescent="0.25"/>
  <cols>
    <col min="1" max="1" width="41.109375" customWidth="1"/>
    <col min="2" max="2" width="3.88671875" hidden="1" customWidth="1"/>
    <col min="3" max="3" width="11.44140625" hidden="1" customWidth="1"/>
    <col min="4" max="4" width="10.6640625" hidden="1" customWidth="1"/>
    <col min="5" max="9" width="10.6640625" customWidth="1"/>
    <col min="10" max="15" width="11.44140625" style="589"/>
    <col min="16" max="17" width="11.44140625" style="699"/>
    <col min="18" max="18" width="11.5546875" style="700"/>
  </cols>
  <sheetData>
    <row r="1" spans="1:19" x14ac:dyDescent="0.25">
      <c r="A1" s="336" t="s">
        <v>248</v>
      </c>
      <c r="B1" s="79"/>
      <c r="C1" s="23"/>
      <c r="D1" s="23"/>
      <c r="E1" s="23"/>
      <c r="F1" s="23"/>
      <c r="G1" s="23"/>
      <c r="H1" s="23"/>
      <c r="I1" s="23"/>
    </row>
    <row r="2" spans="1:19" x14ac:dyDescent="0.25">
      <c r="A2" s="336"/>
      <c r="B2" s="496"/>
      <c r="C2" s="23"/>
      <c r="D2" s="23"/>
      <c r="E2" s="23"/>
      <c r="F2" s="23"/>
      <c r="G2" s="23"/>
      <c r="H2" s="23"/>
      <c r="I2" s="23"/>
    </row>
    <row r="3" spans="1:19" x14ac:dyDescent="0.25">
      <c r="A3" s="665"/>
      <c r="B3" s="665"/>
      <c r="C3" s="23"/>
      <c r="D3" s="23"/>
      <c r="E3" s="23"/>
      <c r="F3" s="23"/>
      <c r="G3" s="62"/>
      <c r="H3" s="62"/>
      <c r="I3" s="62" t="s">
        <v>177</v>
      </c>
    </row>
    <row r="4" spans="1:19" ht="4.5" customHeight="1" x14ac:dyDescent="0.25">
      <c r="A4" s="670"/>
      <c r="B4" s="670"/>
      <c r="C4" s="540"/>
      <c r="D4" s="539"/>
      <c r="E4" s="539"/>
      <c r="F4" s="539"/>
      <c r="G4" s="539"/>
      <c r="H4" s="539"/>
      <c r="I4" s="539"/>
    </row>
    <row r="5" spans="1:19" ht="4.5" customHeight="1" x14ac:dyDescent="0.25">
      <c r="A5" s="671"/>
      <c r="B5" s="671"/>
      <c r="C5" s="340"/>
      <c r="D5" s="376"/>
      <c r="E5" s="376"/>
      <c r="F5" s="376"/>
      <c r="G5" s="376"/>
      <c r="H5" s="376"/>
      <c r="I5" s="376"/>
    </row>
    <row r="6" spans="1:19" x14ac:dyDescent="0.25">
      <c r="A6" s="669" t="s">
        <v>135</v>
      </c>
      <c r="B6" s="669"/>
      <c r="C6" s="516"/>
      <c r="D6" s="515">
        <v>2016</v>
      </c>
      <c r="E6" s="515">
        <v>2017</v>
      </c>
      <c r="F6" s="515">
        <v>2018</v>
      </c>
      <c r="G6" s="515">
        <v>2019</v>
      </c>
      <c r="H6" s="515">
        <v>2020</v>
      </c>
      <c r="I6" s="515">
        <v>2021</v>
      </c>
      <c r="K6" s="707">
        <f>SUM(E6)</f>
        <v>2017</v>
      </c>
      <c r="L6" s="707">
        <f t="shared" ref="L6:O6" si="0">SUM(F6)</f>
        <v>2018</v>
      </c>
      <c r="M6" s="707">
        <f t="shared" si="0"/>
        <v>2019</v>
      </c>
      <c r="N6" s="707">
        <f t="shared" si="0"/>
        <v>2020</v>
      </c>
      <c r="O6" s="707">
        <f t="shared" si="0"/>
        <v>2021</v>
      </c>
    </row>
    <row r="7" spans="1:19" ht="4.5" customHeight="1" x14ac:dyDescent="0.25">
      <c r="A7" s="84"/>
      <c r="B7" s="79"/>
      <c r="C7" s="23"/>
      <c r="D7" s="81"/>
      <c r="E7" s="81"/>
      <c r="F7" s="81"/>
      <c r="G7" s="81"/>
      <c r="H7" s="81"/>
      <c r="I7" s="81"/>
    </row>
    <row r="8" spans="1:19" ht="20.100000000000001" customHeight="1" x14ac:dyDescent="0.25">
      <c r="A8" s="668" t="s">
        <v>48</v>
      </c>
      <c r="B8" s="668"/>
      <c r="C8" s="660"/>
      <c r="D8" s="447">
        <f>SUM(D9:D20)</f>
        <v>7640.581590244823</v>
      </c>
      <c r="E8" s="447">
        <f t="shared" ref="E8:G8" si="1">SUM(E9:E20)</f>
        <v>7248.8065390559486</v>
      </c>
      <c r="F8" s="447">
        <f t="shared" si="1"/>
        <v>7303.3686511351762</v>
      </c>
      <c r="G8" s="447">
        <f t="shared" si="1"/>
        <v>6995.2170366624487</v>
      </c>
      <c r="H8" s="447">
        <f t="shared" ref="H8:I8" si="2">SUM(H9:H20)</f>
        <v>6597.9443972035751</v>
      </c>
      <c r="I8" s="447">
        <f t="shared" si="2"/>
        <v>6557.4960805826631</v>
      </c>
    </row>
    <row r="9" spans="1:19" ht="20.100000000000001" customHeight="1" x14ac:dyDescent="0.25">
      <c r="A9" s="674" t="s">
        <v>211</v>
      </c>
      <c r="B9" s="674"/>
      <c r="C9" s="226"/>
      <c r="D9" s="226">
        <v>50.473409999999994</v>
      </c>
      <c r="E9" s="226">
        <v>52.376529999999995</v>
      </c>
      <c r="F9" s="226">
        <v>54.061809999999994</v>
      </c>
      <c r="G9" s="226">
        <v>49.740520000000004</v>
      </c>
      <c r="H9" s="226">
        <v>40.224580000000017</v>
      </c>
      <c r="I9" s="226">
        <v>37.281937000000013</v>
      </c>
      <c r="J9" s="639"/>
      <c r="K9" s="639">
        <f>-E9*100/E$8*-1</f>
        <v>0.72255383997075573</v>
      </c>
      <c r="L9" s="639">
        <f t="shared" ref="L9:O20" si="3">-F9*100/F$8*-1</f>
        <v>0.74023115335410417</v>
      </c>
      <c r="M9" s="639">
        <f t="shared" si="3"/>
        <v>0.71106471377951919</v>
      </c>
      <c r="N9" s="639">
        <f t="shared" si="3"/>
        <v>0.6096532128559391</v>
      </c>
      <c r="O9" s="639">
        <f t="shared" si="3"/>
        <v>0.56853921896187154</v>
      </c>
    </row>
    <row r="10" spans="1:19" ht="20.100000000000001" customHeight="1" x14ac:dyDescent="0.25">
      <c r="A10" s="674" t="s">
        <v>212</v>
      </c>
      <c r="B10" s="674"/>
      <c r="C10" s="226"/>
      <c r="D10" s="226">
        <v>62.59675</v>
      </c>
      <c r="E10" s="226">
        <v>58.997480000000003</v>
      </c>
      <c r="F10" s="226">
        <v>65.327339999999992</v>
      </c>
      <c r="G10" s="234">
        <v>42.60859</v>
      </c>
      <c r="H10" s="226">
        <v>36.427169999999997</v>
      </c>
      <c r="I10" s="226">
        <v>27.952729999999999</v>
      </c>
      <c r="J10" s="639"/>
      <c r="K10" s="639">
        <f>-E10*100/E$8*-1</f>
        <v>0.81389232395880118</v>
      </c>
      <c r="L10" s="639">
        <f t="shared" si="3"/>
        <v>0.89448230153144526</v>
      </c>
      <c r="M10" s="639">
        <f t="shared" si="3"/>
        <v>0.60911033605798415</v>
      </c>
      <c r="N10" s="639">
        <f t="shared" si="3"/>
        <v>0.55209877208784941</v>
      </c>
      <c r="O10" s="639">
        <f t="shared" si="3"/>
        <v>0.42627139469851227</v>
      </c>
      <c r="P10" s="692"/>
      <c r="Q10" s="692"/>
      <c r="R10" s="234"/>
      <c r="S10" s="226"/>
    </row>
    <row r="11" spans="1:19" ht="20.100000000000001" customHeight="1" x14ac:dyDescent="0.25">
      <c r="A11" s="666" t="s">
        <v>213</v>
      </c>
      <c r="B11" s="666"/>
      <c r="C11" s="226"/>
      <c r="D11" s="226">
        <v>1340.3948719497655</v>
      </c>
      <c r="E11" s="226">
        <v>1648.3124496679441</v>
      </c>
      <c r="F11" s="226">
        <v>1786.9531386292037</v>
      </c>
      <c r="G11" s="226">
        <v>1458.1218100553424</v>
      </c>
      <c r="H11" s="226">
        <v>1112.613874176245</v>
      </c>
      <c r="I11" s="226">
        <v>1185.70875</v>
      </c>
      <c r="J11" s="639"/>
      <c r="K11" s="639">
        <f>-E11*100/E$8*-1</f>
        <v>22.739087335094101</v>
      </c>
      <c r="L11" s="639">
        <f t="shared" si="3"/>
        <v>24.467519359733462</v>
      </c>
      <c r="M11" s="639">
        <f t="shared" si="3"/>
        <v>20.844554249185101</v>
      </c>
      <c r="N11" s="639">
        <f t="shared" si="3"/>
        <v>16.863038049362878</v>
      </c>
      <c r="O11" s="639">
        <f t="shared" si="3"/>
        <v>18.081730212710159</v>
      </c>
      <c r="P11" s="702" t="s">
        <v>213</v>
      </c>
      <c r="Q11" s="702"/>
      <c r="R11" s="227"/>
      <c r="S11" s="227"/>
    </row>
    <row r="12" spans="1:19" ht="20.100000000000001" customHeight="1" x14ac:dyDescent="0.25">
      <c r="A12" s="666" t="s">
        <v>214</v>
      </c>
      <c r="B12" s="666"/>
      <c r="C12" s="226"/>
      <c r="D12" s="226">
        <v>8.3569999999999993</v>
      </c>
      <c r="E12" s="226">
        <v>1.875</v>
      </c>
      <c r="F12" s="226">
        <v>1.379</v>
      </c>
      <c r="G12" s="226">
        <v>0.97899999999999998</v>
      </c>
      <c r="H12" s="226">
        <v>4</v>
      </c>
      <c r="I12" s="229" t="s">
        <v>40</v>
      </c>
      <c r="J12" s="639"/>
      <c r="K12" s="639">
        <f t="shared" ref="K12:K20" si="4">-E12*100/E$8*-1</f>
        <v>2.5866326958757426E-2</v>
      </c>
      <c r="L12" s="639">
        <f t="shared" si="3"/>
        <v>1.8881697828380326E-2</v>
      </c>
      <c r="M12" s="639">
        <f t="shared" si="3"/>
        <v>1.3995276985245613E-2</v>
      </c>
      <c r="N12" s="639">
        <f t="shared" si="3"/>
        <v>6.0624942545671211E-2</v>
      </c>
      <c r="O12" s="639" t="e">
        <f t="shared" si="3"/>
        <v>#VALUE!</v>
      </c>
      <c r="P12" s="692"/>
      <c r="Q12" s="692"/>
      <c r="R12" s="234"/>
      <c r="S12" s="226"/>
    </row>
    <row r="13" spans="1:19" ht="19.350000000000001" customHeight="1" x14ac:dyDescent="0.25">
      <c r="A13" s="667" t="s">
        <v>215</v>
      </c>
      <c r="B13" s="667"/>
      <c r="C13" s="226"/>
      <c r="D13" s="226">
        <v>5473.9347800000005</v>
      </c>
      <c r="E13" s="227">
        <v>4766.3291700000018</v>
      </c>
      <c r="F13" s="227">
        <v>4769.7429400000001</v>
      </c>
      <c r="G13" s="227">
        <v>4833.6551099999997</v>
      </c>
      <c r="H13" s="227">
        <v>4793.2616699999999</v>
      </c>
      <c r="I13" s="227">
        <v>4686.4251145999997</v>
      </c>
      <c r="J13" s="639"/>
      <c r="K13" s="639">
        <f t="shared" si="4"/>
        <v>65.753295308950911</v>
      </c>
      <c r="L13" s="639">
        <f t="shared" si="3"/>
        <v>65.308807042879181</v>
      </c>
      <c r="M13" s="639">
        <f t="shared" si="3"/>
        <v>69.099430148720998</v>
      </c>
      <c r="N13" s="639">
        <f t="shared" si="3"/>
        <v>72.64780333752951</v>
      </c>
      <c r="O13" s="639">
        <f t="shared" si="3"/>
        <v>71.46668571372733</v>
      </c>
      <c r="P13" s="703" t="s">
        <v>206</v>
      </c>
      <c r="Q13" s="703"/>
      <c r="R13" s="234"/>
      <c r="S13" s="226"/>
    </row>
    <row r="14" spans="1:19" ht="20.100000000000001" customHeight="1" x14ac:dyDescent="0.25">
      <c r="A14" s="666" t="s">
        <v>216</v>
      </c>
      <c r="B14" s="666"/>
      <c r="C14" s="226"/>
      <c r="D14" s="226">
        <v>4.5060000000000002</v>
      </c>
      <c r="E14" s="226">
        <v>2.4649999999999999</v>
      </c>
      <c r="F14" s="226">
        <v>4.2265999999999995</v>
      </c>
      <c r="G14" s="226">
        <v>5.2731000000000003</v>
      </c>
      <c r="H14" s="226">
        <v>14.4</v>
      </c>
      <c r="I14" s="226">
        <v>8.0337999999999994</v>
      </c>
      <c r="J14" s="639"/>
      <c r="K14" s="639">
        <f t="shared" si="4"/>
        <v>3.4005597841779762E-2</v>
      </c>
      <c r="L14" s="639">
        <f t="shared" si="3"/>
        <v>5.7871924613076345E-2</v>
      </c>
      <c r="M14" s="639">
        <f t="shared" si="3"/>
        <v>7.5381506711847457E-2</v>
      </c>
      <c r="N14" s="639">
        <f t="shared" si="3"/>
        <v>0.21824979316441634</v>
      </c>
      <c r="O14" s="639">
        <f t="shared" si="3"/>
        <v>0.12251322610453104</v>
      </c>
      <c r="P14" s="692"/>
      <c r="Q14" s="692"/>
      <c r="R14" s="704"/>
      <c r="S14" s="228"/>
    </row>
    <row r="15" spans="1:19" ht="20.100000000000001" customHeight="1" x14ac:dyDescent="0.25">
      <c r="A15" s="672" t="s">
        <v>202</v>
      </c>
      <c r="B15" s="672"/>
      <c r="C15" s="226"/>
      <c r="D15" s="226">
        <v>140.93571366342681</v>
      </c>
      <c r="E15" s="226">
        <v>159.27911206607286</v>
      </c>
      <c r="F15" s="226">
        <v>159.75144570597203</v>
      </c>
      <c r="G15" s="226">
        <v>170.15584660710689</v>
      </c>
      <c r="H15" s="226">
        <v>153.52229354881601</v>
      </c>
      <c r="I15" s="226">
        <v>162.34053172266306</v>
      </c>
      <c r="J15" s="639"/>
      <c r="K15" s="639">
        <f t="shared" si="4"/>
        <v>2.1973149815475228</v>
      </c>
      <c r="L15" s="639">
        <f t="shared" si="3"/>
        <v>2.1873665884460261</v>
      </c>
      <c r="M15" s="639">
        <f t="shared" si="3"/>
        <v>2.4324598610065644</v>
      </c>
      <c r="N15" s="639">
        <f t="shared" si="3"/>
        <v>2.3268200564691601</v>
      </c>
      <c r="O15" s="639">
        <f t="shared" si="3"/>
        <v>2.4756481700899218</v>
      </c>
      <c r="P15" s="705" t="s">
        <v>202</v>
      </c>
      <c r="Q15" s="705"/>
      <c r="R15" s="706"/>
      <c r="S15" s="230"/>
    </row>
    <row r="16" spans="1:19" ht="20.100000000000001" customHeight="1" x14ac:dyDescent="0.25">
      <c r="A16" s="667" t="s">
        <v>208</v>
      </c>
      <c r="B16" s="667"/>
      <c r="C16" s="226"/>
      <c r="D16" s="226">
        <v>3.3107500000000001</v>
      </c>
      <c r="E16" s="226">
        <v>4.0009100000000002</v>
      </c>
      <c r="F16" s="226">
        <v>4.2842200000000004</v>
      </c>
      <c r="G16" s="226">
        <v>2.6181900000000002</v>
      </c>
      <c r="H16" s="226">
        <v>2.8790399999999998</v>
      </c>
      <c r="I16" s="226">
        <v>2.4720599999999999</v>
      </c>
      <c r="J16" s="639"/>
      <c r="K16" s="639">
        <f t="shared" si="4"/>
        <v>5.5194051302699824E-2</v>
      </c>
      <c r="L16" s="639">
        <f t="shared" si="3"/>
        <v>5.8660875612983006E-2</v>
      </c>
      <c r="M16" s="639">
        <f t="shared" si="3"/>
        <v>3.742828830439246E-2</v>
      </c>
      <c r="N16" s="639">
        <f t="shared" si="3"/>
        <v>4.3635408646672307E-2</v>
      </c>
      <c r="O16" s="639">
        <f t="shared" si="3"/>
        <v>3.7698230690827131E-2</v>
      </c>
      <c r="P16" s="701"/>
      <c r="Q16" s="701"/>
      <c r="R16" s="706"/>
      <c r="S16" s="230"/>
    </row>
    <row r="17" spans="1:17" ht="20.100000000000001" customHeight="1" x14ac:dyDescent="0.25">
      <c r="A17" s="666" t="s">
        <v>203</v>
      </c>
      <c r="B17" s="666"/>
      <c r="C17" s="226"/>
      <c r="D17" s="226">
        <v>238.18483263163071</v>
      </c>
      <c r="E17" s="226">
        <v>262.30711644192962</v>
      </c>
      <c r="F17" s="226">
        <v>254.31296</v>
      </c>
      <c r="G17" s="226">
        <v>232.12745000000004</v>
      </c>
      <c r="H17" s="226">
        <v>203.87627038751498</v>
      </c>
      <c r="I17" s="226">
        <v>250.23357999999999</v>
      </c>
      <c r="J17" s="639"/>
      <c r="K17" s="639">
        <f t="shared" si="4"/>
        <v>3.6186248733310973</v>
      </c>
      <c r="L17" s="639">
        <f t="shared" si="3"/>
        <v>3.4821323165779354</v>
      </c>
      <c r="M17" s="639">
        <f t="shared" si="3"/>
        <v>3.3183738086095533</v>
      </c>
      <c r="N17" s="639">
        <f t="shared" si="3"/>
        <v>3.0899967946672056</v>
      </c>
      <c r="O17" s="639">
        <f t="shared" si="3"/>
        <v>3.8159928259959495</v>
      </c>
      <c r="P17" s="702" t="s">
        <v>203</v>
      </c>
      <c r="Q17" s="702"/>
    </row>
    <row r="18" spans="1:17" ht="20.100000000000001" customHeight="1" x14ac:dyDescent="0.25">
      <c r="A18" s="673" t="s">
        <v>217</v>
      </c>
      <c r="B18" s="673"/>
      <c r="C18" s="226"/>
      <c r="D18" s="226">
        <v>57.064889999999998</v>
      </c>
      <c r="E18" s="226">
        <v>53.24013999999999</v>
      </c>
      <c r="F18" s="226">
        <v>48.551349999999999</v>
      </c>
      <c r="G18" s="226">
        <v>44.451630000000002</v>
      </c>
      <c r="H18" s="226">
        <v>40.310960000000009</v>
      </c>
      <c r="I18" s="226">
        <v>48.301690000000001</v>
      </c>
      <c r="J18" s="639"/>
      <c r="K18" s="639">
        <f t="shared" si="4"/>
        <v>0.73446766323734369</v>
      </c>
      <c r="L18" s="639">
        <f t="shared" si="3"/>
        <v>0.66478021744737714</v>
      </c>
      <c r="M18" s="639">
        <f t="shared" si="3"/>
        <v>0.63545748140516201</v>
      </c>
      <c r="N18" s="639">
        <f t="shared" si="3"/>
        <v>0.61096240849021266</v>
      </c>
      <c r="O18" s="639">
        <f t="shared" si="3"/>
        <v>0.73658740175271553</v>
      </c>
    </row>
    <row r="19" spans="1:17" ht="20.100000000000001" customHeight="1" x14ac:dyDescent="0.25">
      <c r="A19" s="666" t="s">
        <v>218</v>
      </c>
      <c r="B19" s="666"/>
      <c r="C19" s="226"/>
      <c r="D19" s="226">
        <v>80.749282000000022</v>
      </c>
      <c r="E19" s="226">
        <v>80.654420880000018</v>
      </c>
      <c r="F19" s="226">
        <v>79.959416799999971</v>
      </c>
      <c r="G19" s="226">
        <v>73.414069999999995</v>
      </c>
      <c r="H19" s="226">
        <v>74.024529091000019</v>
      </c>
      <c r="I19" s="226">
        <v>62.06701726</v>
      </c>
      <c r="J19" s="639"/>
      <c r="K19" s="639">
        <f t="shared" si="4"/>
        <v>1.1126579312806999</v>
      </c>
      <c r="L19" s="639">
        <f t="shared" si="3"/>
        <v>1.094829257832572</v>
      </c>
      <c r="M19" s="639">
        <f t="shared" si="3"/>
        <v>1.0494895242739637</v>
      </c>
      <c r="N19" s="639">
        <f t="shared" si="3"/>
        <v>1.1219332057780609</v>
      </c>
      <c r="O19" s="639">
        <f t="shared" si="3"/>
        <v>0.94650483198588609</v>
      </c>
    </row>
    <row r="20" spans="1:17" ht="20.100000000000001" customHeight="1" x14ac:dyDescent="0.25">
      <c r="A20" s="667" t="s">
        <v>219</v>
      </c>
      <c r="B20" s="667"/>
      <c r="C20" s="226"/>
      <c r="D20" s="226">
        <v>180.07330999999999</v>
      </c>
      <c r="E20" s="226">
        <v>158.96921000000003</v>
      </c>
      <c r="F20" s="226">
        <v>74.818429999999992</v>
      </c>
      <c r="G20" s="226">
        <v>82.071719999999999</v>
      </c>
      <c r="H20" s="226">
        <v>122.40401</v>
      </c>
      <c r="I20" s="226">
        <v>86.678869999999989</v>
      </c>
      <c r="J20" s="639"/>
      <c r="K20" s="639">
        <f t="shared" si="4"/>
        <v>2.1930397665255317</v>
      </c>
      <c r="L20" s="639">
        <f t="shared" si="3"/>
        <v>1.0244372641434556</v>
      </c>
      <c r="M20" s="639">
        <f t="shared" si="3"/>
        <v>1.1732548049596756</v>
      </c>
      <c r="N20" s="639">
        <f t="shared" si="3"/>
        <v>1.8551840184024411</v>
      </c>
      <c r="O20" s="639">
        <f t="shared" si="3"/>
        <v>1.3218287732822889</v>
      </c>
    </row>
    <row r="21" spans="1:17" ht="4.5" customHeight="1" x14ac:dyDescent="0.25">
      <c r="A21" s="354"/>
      <c r="B21" s="384"/>
      <c r="C21" s="359"/>
      <c r="D21" s="359"/>
      <c r="E21" s="359"/>
      <c r="F21" s="359"/>
      <c r="G21" s="354"/>
      <c r="H21" s="354"/>
      <c r="I21" s="354"/>
    </row>
    <row r="22" spans="1:17" ht="4.5" customHeight="1" x14ac:dyDescent="0.25">
      <c r="A22" s="23"/>
      <c r="B22" s="79"/>
      <c r="C22" s="226"/>
      <c r="D22" s="226"/>
      <c r="E22" s="226"/>
      <c r="F22" s="226"/>
      <c r="G22" s="23"/>
      <c r="H22" s="23"/>
      <c r="I22" s="23"/>
    </row>
    <row r="23" spans="1:17" ht="13.8" x14ac:dyDescent="0.25">
      <c r="A23" s="97" t="s">
        <v>220</v>
      </c>
      <c r="B23" s="79"/>
      <c r="C23" s="226"/>
      <c r="D23" s="226"/>
      <c r="E23" s="226"/>
      <c r="F23" s="226"/>
      <c r="G23" s="23"/>
      <c r="H23" s="23"/>
      <c r="I23" s="23"/>
    </row>
    <row r="24" spans="1:17" x14ac:dyDescent="0.25">
      <c r="A24" s="23" t="s">
        <v>316</v>
      </c>
      <c r="B24" s="79"/>
      <c r="C24" s="226"/>
      <c r="D24" s="226"/>
      <c r="E24" s="226"/>
      <c r="F24" s="226"/>
      <c r="G24" s="226"/>
      <c r="H24" s="226"/>
      <c r="I24" s="226"/>
    </row>
    <row r="25" spans="1:17" x14ac:dyDescent="0.25">
      <c r="A25" s="23" t="s">
        <v>321</v>
      </c>
      <c r="B25" s="79"/>
      <c r="C25" s="226"/>
      <c r="D25" s="226"/>
      <c r="E25" s="226"/>
      <c r="F25" s="226"/>
      <c r="G25" s="23"/>
      <c r="H25" s="23"/>
      <c r="I25" s="23"/>
    </row>
    <row r="26" spans="1:17" x14ac:dyDescent="0.25">
      <c r="A26" s="23"/>
      <c r="B26" s="79"/>
      <c r="C26" s="226"/>
      <c r="D26" s="226"/>
      <c r="E26" s="226"/>
      <c r="F26" s="226"/>
      <c r="G26" s="23"/>
      <c r="H26" s="23"/>
      <c r="I26" s="23"/>
    </row>
    <row r="27" spans="1:17" x14ac:dyDescent="0.25">
      <c r="A27" s="23"/>
      <c r="B27" s="79"/>
      <c r="C27" s="226"/>
      <c r="D27" s="226"/>
      <c r="E27" s="226"/>
      <c r="F27" s="226"/>
      <c r="G27" s="23"/>
      <c r="H27" s="23"/>
      <c r="I27" s="23"/>
    </row>
    <row r="28" spans="1:17" x14ac:dyDescent="0.25">
      <c r="A28" s="23"/>
      <c r="B28" s="79"/>
      <c r="C28" s="226"/>
      <c r="D28" s="226"/>
      <c r="E28" s="226"/>
      <c r="F28" s="226"/>
      <c r="G28" s="23"/>
      <c r="H28" s="23"/>
      <c r="I28" s="23"/>
    </row>
    <row r="29" spans="1:17" x14ac:dyDescent="0.25">
      <c r="A29" s="23"/>
      <c r="B29" s="79"/>
      <c r="C29" s="226"/>
      <c r="D29" s="226"/>
      <c r="E29" s="226"/>
      <c r="F29" s="226"/>
      <c r="G29" s="23"/>
      <c r="H29" s="23"/>
      <c r="I29" s="23"/>
    </row>
    <row r="30" spans="1:17" x14ac:dyDescent="0.25">
      <c r="A30" s="23"/>
      <c r="B30" s="79"/>
      <c r="C30" s="226"/>
      <c r="D30" s="226"/>
      <c r="E30" s="226"/>
      <c r="F30" s="226"/>
      <c r="G30" s="23"/>
      <c r="H30" s="23"/>
      <c r="I30" s="23"/>
    </row>
    <row r="31" spans="1:17" x14ac:dyDescent="0.25">
      <c r="A31" s="23"/>
      <c r="B31" s="79"/>
      <c r="C31" s="226"/>
      <c r="D31" s="226"/>
      <c r="E31" s="226"/>
      <c r="F31" s="226"/>
      <c r="G31" s="23"/>
      <c r="H31" s="23"/>
      <c r="I31" s="23"/>
    </row>
    <row r="32" spans="1:17" x14ac:dyDescent="0.25">
      <c r="A32" s="23"/>
      <c r="B32" s="79"/>
      <c r="C32" s="226"/>
      <c r="D32" s="226"/>
      <c r="E32" s="226"/>
      <c r="F32" s="226"/>
      <c r="G32" s="23"/>
      <c r="H32" s="23"/>
      <c r="I32" s="23"/>
    </row>
    <row r="33" spans="1:9" x14ac:dyDescent="0.25">
      <c r="A33" s="23"/>
      <c r="B33" s="79"/>
      <c r="C33" s="226"/>
      <c r="D33" s="226"/>
      <c r="E33" s="226"/>
      <c r="F33" s="226"/>
      <c r="G33" s="23"/>
      <c r="H33" s="23"/>
      <c r="I33" s="23"/>
    </row>
    <row r="34" spans="1:9" x14ac:dyDescent="0.25">
      <c r="A34" s="23"/>
      <c r="B34" s="79"/>
      <c r="C34" s="23"/>
      <c r="D34" s="23"/>
      <c r="E34" s="23"/>
      <c r="F34" s="23"/>
      <c r="G34" s="23"/>
      <c r="H34" s="23"/>
      <c r="I34" s="23"/>
    </row>
    <row r="35" spans="1:9" x14ac:dyDescent="0.25">
      <c r="A35" s="23"/>
      <c r="B35" s="79"/>
      <c r="C35" s="23"/>
      <c r="D35" s="23"/>
      <c r="E35" s="23"/>
      <c r="F35" s="23"/>
      <c r="G35" s="23"/>
      <c r="H35" s="23"/>
      <c r="I35" s="23"/>
    </row>
    <row r="36" spans="1:9" x14ac:dyDescent="0.25">
      <c r="A36" s="23"/>
      <c r="B36" s="79"/>
      <c r="C36" s="23"/>
      <c r="D36" s="23"/>
      <c r="E36" s="23"/>
      <c r="F36" s="23"/>
      <c r="G36" s="23"/>
      <c r="H36" s="23"/>
      <c r="I36" s="23"/>
    </row>
    <row r="37" spans="1:9" x14ac:dyDescent="0.25">
      <c r="A37" s="23"/>
      <c r="B37" s="79"/>
      <c r="C37" s="23"/>
      <c r="D37" s="23"/>
      <c r="E37" s="23"/>
      <c r="F37" s="23"/>
      <c r="G37" s="23"/>
      <c r="H37" s="23"/>
      <c r="I37" s="23"/>
    </row>
    <row r="38" spans="1:9" x14ac:dyDescent="0.25">
      <c r="A38" s="23"/>
      <c r="B38" s="79"/>
      <c r="C38" s="23"/>
      <c r="D38" s="23"/>
      <c r="E38" s="23"/>
      <c r="F38" s="23"/>
      <c r="G38" s="23"/>
      <c r="H38" s="23"/>
      <c r="I38" s="23"/>
    </row>
    <row r="39" spans="1:9" x14ac:dyDescent="0.25">
      <c r="A39" s="23"/>
      <c r="B39" s="79"/>
      <c r="C39" s="23"/>
      <c r="D39" s="23"/>
      <c r="E39" s="23"/>
      <c r="F39" s="23"/>
      <c r="G39" s="23"/>
      <c r="H39" s="23"/>
      <c r="I39" s="23"/>
    </row>
    <row r="40" spans="1:9" x14ac:dyDescent="0.25">
      <c r="A40" s="23"/>
      <c r="B40" s="79"/>
      <c r="C40" s="23"/>
      <c r="D40" s="23"/>
      <c r="E40" s="23"/>
      <c r="F40" s="23"/>
      <c r="G40" s="23"/>
      <c r="H40" s="23"/>
      <c r="I40" s="23"/>
    </row>
    <row r="41" spans="1:9" x14ac:dyDescent="0.25">
      <c r="A41" s="23"/>
      <c r="B41" s="79"/>
      <c r="C41" s="23"/>
      <c r="D41" s="23"/>
      <c r="E41" s="23"/>
      <c r="F41" s="23"/>
      <c r="G41" s="23"/>
      <c r="H41" s="23"/>
      <c r="I41" s="23"/>
    </row>
    <row r="42" spans="1:9" x14ac:dyDescent="0.25">
      <c r="A42" s="23"/>
      <c r="B42" s="79"/>
      <c r="C42" s="23"/>
      <c r="D42" s="23"/>
      <c r="E42" s="23"/>
      <c r="F42" s="23"/>
      <c r="G42" s="23"/>
      <c r="H42" s="23"/>
      <c r="I42" s="23"/>
    </row>
    <row r="43" spans="1:9" x14ac:dyDescent="0.25">
      <c r="A43" s="23"/>
      <c r="B43" s="79"/>
      <c r="C43" s="23"/>
      <c r="D43" s="23"/>
      <c r="E43" s="23"/>
      <c r="F43" s="23"/>
      <c r="G43" s="23"/>
      <c r="H43" s="23"/>
      <c r="I43" s="23"/>
    </row>
    <row r="44" spans="1:9" x14ac:dyDescent="0.25">
      <c r="A44" s="23"/>
      <c r="B44" s="79"/>
      <c r="C44" s="23"/>
      <c r="D44" s="23"/>
      <c r="E44" s="23"/>
      <c r="F44" s="23"/>
      <c r="G44" s="23"/>
      <c r="H44" s="23"/>
      <c r="I44" s="23"/>
    </row>
  </sheetData>
  <mergeCells count="21">
    <mergeCell ref="A20:B20"/>
    <mergeCell ref="A8:B8"/>
    <mergeCell ref="A6:B6"/>
    <mergeCell ref="A4:B4"/>
    <mergeCell ref="A5:B5"/>
    <mergeCell ref="A14:B14"/>
    <mergeCell ref="A15:B15"/>
    <mergeCell ref="A16:B16"/>
    <mergeCell ref="A17:B17"/>
    <mergeCell ref="A18:B18"/>
    <mergeCell ref="A19:B19"/>
    <mergeCell ref="A13:B13"/>
    <mergeCell ref="A9:B9"/>
    <mergeCell ref="A10:B10"/>
    <mergeCell ref="A11:B11"/>
    <mergeCell ref="P15:Q15"/>
    <mergeCell ref="P17:Q17"/>
    <mergeCell ref="P11:Q11"/>
    <mergeCell ref="P13:Q13"/>
    <mergeCell ref="A3:B3"/>
    <mergeCell ref="A12:B12"/>
  </mergeCells>
  <pageMargins left="0.59055118110236227" right="0.59055118110236227" top="1.1605511811023623" bottom="0.59055118110236227" header="0.59055118110236227" footer="0.59055118110236227"/>
  <pageSetup paperSize="9" scale="95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showGridLines="0" zoomScaleNormal="100" zoomScaleSheetLayoutView="130" workbookViewId="0">
      <selection activeCell="I21" sqref="I21"/>
    </sheetView>
  </sheetViews>
  <sheetFormatPr baseColWidth="10" defaultColWidth="12.5546875" defaultRowHeight="12" x14ac:dyDescent="0.25"/>
  <cols>
    <col min="1" max="1" width="41.5546875" style="103" customWidth="1"/>
    <col min="2" max="6" width="10.6640625" style="81" customWidth="1"/>
    <col min="7" max="13" width="14.5546875" style="103" customWidth="1"/>
    <col min="14" max="16384" width="12.5546875" style="103"/>
  </cols>
  <sheetData>
    <row r="1" spans="1:7" s="82" customFormat="1" ht="15" customHeight="1" x14ac:dyDescent="0.25">
      <c r="A1" s="336" t="s">
        <v>277</v>
      </c>
      <c r="B1" s="81"/>
    </row>
    <row r="2" spans="1:7" s="82" customFormat="1" ht="15" customHeight="1" x14ac:dyDescent="0.25">
      <c r="A2" s="336" t="s">
        <v>278</v>
      </c>
      <c r="B2" s="81"/>
    </row>
    <row r="3" spans="1:7" s="82" customFormat="1" ht="15" customHeight="1" x14ac:dyDescent="0.25">
      <c r="A3" s="336"/>
      <c r="B3" s="81"/>
    </row>
    <row r="4" spans="1:7" s="82" customFormat="1" ht="15" customHeight="1" x14ac:dyDescent="0.25">
      <c r="A4" s="184"/>
      <c r="B4" s="81"/>
      <c r="D4" s="675" t="s">
        <v>177</v>
      </c>
      <c r="E4" s="675"/>
      <c r="F4" s="676"/>
    </row>
    <row r="5" spans="1:7" ht="5.0999999999999996" customHeight="1" x14ac:dyDescent="0.25">
      <c r="A5" s="538"/>
      <c r="B5" s="539"/>
      <c r="C5" s="539"/>
      <c r="D5" s="539"/>
      <c r="E5" s="539"/>
      <c r="F5" s="539"/>
      <c r="G5" s="82"/>
    </row>
    <row r="6" spans="1:7" ht="5.0999999999999996" customHeight="1" x14ac:dyDescent="0.25">
      <c r="A6" s="538"/>
      <c r="B6" s="539"/>
      <c r="C6" s="539"/>
      <c r="D6" s="539"/>
      <c r="E6" s="539"/>
      <c r="F6" s="539"/>
      <c r="G6" s="82"/>
    </row>
    <row r="7" spans="1:7" ht="15" customHeight="1" x14ac:dyDescent="0.25">
      <c r="A7" s="514" t="s">
        <v>185</v>
      </c>
      <c r="B7" s="515">
        <v>2017</v>
      </c>
      <c r="C7" s="515">
        <v>2018</v>
      </c>
      <c r="D7" s="515">
        <v>2019</v>
      </c>
      <c r="E7" s="515">
        <v>2020</v>
      </c>
      <c r="F7" s="515">
        <v>2021</v>
      </c>
      <c r="G7" s="82"/>
    </row>
    <row r="8" spans="1:7" ht="5.0999999999999996" customHeight="1" x14ac:dyDescent="0.25">
      <c r="A8" s="84"/>
    </row>
    <row r="9" spans="1:7" ht="15.9" customHeight="1" x14ac:dyDescent="0.25">
      <c r="A9" s="448" t="s">
        <v>165</v>
      </c>
      <c r="B9" s="447">
        <v>52.376529999999995</v>
      </c>
      <c r="C9" s="447">
        <v>54.061809999999994</v>
      </c>
      <c r="D9" s="447">
        <v>49.740520000000004</v>
      </c>
      <c r="E9" s="608">
        <v>40.224580000000017</v>
      </c>
      <c r="F9" s="608">
        <v>37.281937000000013</v>
      </c>
    </row>
    <row r="10" spans="1:7" ht="15.9" customHeight="1" x14ac:dyDescent="0.25">
      <c r="A10" s="96" t="s">
        <v>66</v>
      </c>
      <c r="B10" s="233"/>
      <c r="C10" s="233"/>
      <c r="D10" s="233"/>
      <c r="E10" s="609"/>
      <c r="F10" s="609"/>
      <c r="G10" s="227"/>
    </row>
    <row r="11" spans="1:7" ht="17.100000000000001" customHeight="1" x14ac:dyDescent="0.2">
      <c r="A11" s="96" t="s">
        <v>196</v>
      </c>
      <c r="B11" s="227">
        <v>4.1332399999999998</v>
      </c>
      <c r="C11" s="227">
        <v>4.3273599999999997</v>
      </c>
      <c r="D11" s="227">
        <v>3.5465399999999998</v>
      </c>
      <c r="E11" s="610">
        <v>3.0973100000000002</v>
      </c>
      <c r="F11" s="610">
        <v>2.0359400000000001</v>
      </c>
      <c r="G11" s="227"/>
    </row>
    <row r="12" spans="1:7" ht="17.100000000000001" customHeight="1" x14ac:dyDescent="0.2">
      <c r="A12" s="96" t="s">
        <v>146</v>
      </c>
      <c r="B12" s="227">
        <v>1.53023</v>
      </c>
      <c r="C12" s="227">
        <v>1.1657200000000001</v>
      </c>
      <c r="D12" s="227">
        <v>0.95868000000000009</v>
      </c>
      <c r="E12" s="610">
        <v>0.7733199999999999</v>
      </c>
      <c r="F12" s="610">
        <v>1.06142</v>
      </c>
      <c r="G12" s="227"/>
    </row>
    <row r="13" spans="1:7" ht="17.100000000000001" customHeight="1" x14ac:dyDescent="0.2">
      <c r="A13" s="96" t="s">
        <v>147</v>
      </c>
      <c r="B13" s="227">
        <v>10.326829999999999</v>
      </c>
      <c r="C13" s="227">
        <v>12.304949999999998</v>
      </c>
      <c r="D13" s="227">
        <v>13.793410000000002</v>
      </c>
      <c r="E13" s="610">
        <v>9.5798900000000007</v>
      </c>
      <c r="F13" s="610">
        <v>5.4521799999999994</v>
      </c>
      <c r="G13" s="227"/>
    </row>
    <row r="14" spans="1:7" ht="19.350000000000001" customHeight="1" x14ac:dyDescent="0.2">
      <c r="A14" s="96" t="s">
        <v>148</v>
      </c>
      <c r="B14" s="227">
        <v>9.019779999999999</v>
      </c>
      <c r="C14" s="227">
        <v>9.3150200000000005</v>
      </c>
      <c r="D14" s="227">
        <v>6.1372699999999991</v>
      </c>
      <c r="E14" s="610">
        <v>6.8661099999999999</v>
      </c>
      <c r="F14" s="610">
        <v>3.0427000000000004</v>
      </c>
      <c r="G14" s="227"/>
    </row>
    <row r="15" spans="1:7" ht="17.100000000000001" customHeight="1" x14ac:dyDescent="0.2">
      <c r="A15" s="96" t="s">
        <v>77</v>
      </c>
      <c r="B15" s="227">
        <v>5.3672700000000004</v>
      </c>
      <c r="C15" s="227">
        <v>5.5182799999999999</v>
      </c>
      <c r="D15" s="227">
        <v>4.9716100000000001</v>
      </c>
      <c r="E15" s="610">
        <v>4.2360800000000003</v>
      </c>
      <c r="F15" s="610">
        <v>3.8631800000000003</v>
      </c>
      <c r="G15" s="227"/>
    </row>
    <row r="16" spans="1:7" ht="17.100000000000001" customHeight="1" x14ac:dyDescent="0.2">
      <c r="A16" s="96" t="s">
        <v>155</v>
      </c>
      <c r="B16" s="227">
        <v>2.7630400000000002</v>
      </c>
      <c r="C16" s="227">
        <v>3.27887</v>
      </c>
      <c r="D16" s="227">
        <v>6.4348600000000005</v>
      </c>
      <c r="E16" s="610">
        <v>3.2754499999999998</v>
      </c>
      <c r="F16" s="610">
        <v>4.6839299999999993</v>
      </c>
      <c r="G16" s="227"/>
    </row>
    <row r="17" spans="1:8" ht="17.100000000000001" customHeight="1" x14ac:dyDescent="0.2">
      <c r="A17" s="96" t="s">
        <v>156</v>
      </c>
      <c r="B17" s="227">
        <v>8.5382300000000022</v>
      </c>
      <c r="C17" s="227">
        <v>8.5463199999999997</v>
      </c>
      <c r="D17" s="227">
        <v>5.85433</v>
      </c>
      <c r="E17" s="610">
        <v>6.1370500000000003</v>
      </c>
      <c r="F17" s="610">
        <v>7.2391899999999998</v>
      </c>
      <c r="G17" s="227"/>
    </row>
    <row r="18" spans="1:8" ht="17.100000000000001" customHeight="1" x14ac:dyDescent="0.2">
      <c r="A18" s="96" t="s">
        <v>193</v>
      </c>
      <c r="B18" s="92">
        <v>0.85063</v>
      </c>
      <c r="C18" s="92">
        <v>0.94307000000000007</v>
      </c>
      <c r="D18" s="92">
        <v>0.75817000000000001</v>
      </c>
      <c r="E18" s="610">
        <v>0.32416</v>
      </c>
      <c r="F18" s="610">
        <v>1.1953000000000003</v>
      </c>
      <c r="G18" s="227"/>
    </row>
    <row r="19" spans="1:8" ht="17.399999999999999" customHeight="1" x14ac:dyDescent="0.2">
      <c r="A19" s="96" t="s">
        <v>159</v>
      </c>
      <c r="B19" s="227">
        <v>2.2999999999999998</v>
      </c>
      <c r="C19" s="227">
        <v>1.524</v>
      </c>
      <c r="D19" s="227">
        <v>1.2</v>
      </c>
      <c r="E19" s="610">
        <v>0.24797999999999998</v>
      </c>
      <c r="F19" s="610">
        <v>0.1</v>
      </c>
      <c r="G19" s="227"/>
    </row>
    <row r="20" spans="1:8" ht="15.9" customHeight="1" x14ac:dyDescent="0.25">
      <c r="A20" s="449" t="s">
        <v>22</v>
      </c>
      <c r="B20" s="447">
        <v>58.997480000000003</v>
      </c>
      <c r="C20" s="447">
        <v>65.327339999999992</v>
      </c>
      <c r="D20" s="447">
        <v>42.60859</v>
      </c>
      <c r="E20" s="608">
        <v>36.427169999999997</v>
      </c>
      <c r="F20" s="608">
        <v>27.952729999999999</v>
      </c>
      <c r="G20" s="227"/>
    </row>
    <row r="21" spans="1:8" ht="15.9" customHeight="1" x14ac:dyDescent="0.2">
      <c r="A21" s="96" t="s">
        <v>66</v>
      </c>
      <c r="B21" s="227"/>
      <c r="C21" s="227"/>
      <c r="D21" s="227"/>
      <c r="E21" s="610"/>
      <c r="F21" s="610"/>
      <c r="G21" s="227"/>
    </row>
    <row r="22" spans="1:8" ht="17.100000000000001" customHeight="1" x14ac:dyDescent="0.2">
      <c r="A22" s="96" t="s">
        <v>148</v>
      </c>
      <c r="B22" s="227">
        <v>4.2021499999999996</v>
      </c>
      <c r="C22" s="227">
        <v>5.6187500000000004</v>
      </c>
      <c r="D22" s="227">
        <v>0.98796000000000006</v>
      </c>
      <c r="E22" s="610">
        <v>0.76171</v>
      </c>
      <c r="F22" s="610">
        <v>0.76171</v>
      </c>
      <c r="G22" s="227"/>
    </row>
    <row r="23" spans="1:8" ht="17.100000000000001" customHeight="1" x14ac:dyDescent="0.2">
      <c r="A23" s="96" t="s">
        <v>77</v>
      </c>
      <c r="B23" s="227">
        <v>54.79533</v>
      </c>
      <c r="C23" s="227">
        <v>59.708589999999994</v>
      </c>
      <c r="D23" s="227">
        <v>41.102669999999996</v>
      </c>
      <c r="E23" s="610">
        <v>27.191020000000002</v>
      </c>
      <c r="F23" s="610">
        <v>27.191020000000002</v>
      </c>
      <c r="G23" s="227"/>
    </row>
    <row r="24" spans="1:8" ht="15.9" customHeight="1" x14ac:dyDescent="0.25">
      <c r="A24" s="443" t="s">
        <v>57</v>
      </c>
      <c r="B24" s="447">
        <v>1648.3124496679441</v>
      </c>
      <c r="C24" s="447">
        <v>1786.9531386292037</v>
      </c>
      <c r="D24" s="447">
        <v>1458.1218100553424</v>
      </c>
      <c r="E24" s="608">
        <v>1112.613874176245</v>
      </c>
      <c r="F24" s="608">
        <v>1185.70875</v>
      </c>
      <c r="G24" s="227"/>
    </row>
    <row r="25" spans="1:8" ht="15.9" customHeight="1" x14ac:dyDescent="0.2">
      <c r="A25" s="96" t="s">
        <v>66</v>
      </c>
      <c r="B25" s="288"/>
      <c r="C25" s="288"/>
      <c r="D25" s="288"/>
      <c r="E25" s="611"/>
      <c r="F25" s="611"/>
      <c r="G25" s="227"/>
      <c r="H25" s="227"/>
    </row>
    <row r="26" spans="1:8" ht="17.100000000000001" customHeight="1" x14ac:dyDescent="0.2">
      <c r="A26" s="96" t="s">
        <v>196</v>
      </c>
      <c r="B26" s="227">
        <v>125.49512</v>
      </c>
      <c r="C26" s="227">
        <v>120.98888000000001</v>
      </c>
      <c r="D26" s="227">
        <v>91.378070000000008</v>
      </c>
      <c r="E26" s="610">
        <v>77.114840000000001</v>
      </c>
      <c r="F26" s="610">
        <v>67.980500000000006</v>
      </c>
      <c r="G26" s="227"/>
    </row>
    <row r="27" spans="1:8" ht="17.100000000000001" customHeight="1" x14ac:dyDescent="0.2">
      <c r="A27" s="96" t="s">
        <v>146</v>
      </c>
      <c r="B27" s="227">
        <v>55.577129999999997</v>
      </c>
      <c r="C27" s="227">
        <v>54.150190000000002</v>
      </c>
      <c r="D27" s="227">
        <v>49.622579999999999</v>
      </c>
      <c r="E27" s="610">
        <v>46.687719999999999</v>
      </c>
      <c r="F27" s="610">
        <v>46.490079999999999</v>
      </c>
      <c r="G27" s="227"/>
    </row>
    <row r="28" spans="1:8" ht="17.100000000000001" customHeight="1" x14ac:dyDescent="0.2">
      <c r="A28" s="96" t="s">
        <v>147</v>
      </c>
      <c r="B28" s="227">
        <v>104.21278</v>
      </c>
      <c r="C28" s="227">
        <v>100.1097</v>
      </c>
      <c r="D28" s="227">
        <v>84.772589999999994</v>
      </c>
      <c r="E28" s="610">
        <v>50.46481</v>
      </c>
      <c r="F28" s="610">
        <v>46.973769999999995</v>
      </c>
      <c r="G28" s="227"/>
    </row>
    <row r="29" spans="1:8" ht="17.100000000000001" customHeight="1" x14ac:dyDescent="0.2">
      <c r="A29" s="96" t="s">
        <v>148</v>
      </c>
      <c r="B29" s="227">
        <v>172.47132999999999</v>
      </c>
      <c r="C29" s="227">
        <v>223.11604</v>
      </c>
      <c r="D29" s="227">
        <v>168.874</v>
      </c>
      <c r="E29" s="610">
        <v>74.010619999999989</v>
      </c>
      <c r="F29" s="610">
        <v>57.24389</v>
      </c>
      <c r="G29" s="227"/>
    </row>
    <row r="30" spans="1:8" ht="17.100000000000001" customHeight="1" x14ac:dyDescent="0.2">
      <c r="A30" s="96" t="s">
        <v>149</v>
      </c>
      <c r="B30" s="227">
        <v>420.09259000000003</v>
      </c>
      <c r="C30" s="227">
        <v>547.01310999999998</v>
      </c>
      <c r="D30" s="227">
        <v>364.58775000000003</v>
      </c>
      <c r="E30" s="610">
        <v>330.50193000000002</v>
      </c>
      <c r="F30" s="610">
        <v>550.09402999999998</v>
      </c>
      <c r="G30" s="227"/>
    </row>
    <row r="31" spans="1:8" ht="17.100000000000001" customHeight="1" x14ac:dyDescent="0.2">
      <c r="A31" s="96" t="s">
        <v>77</v>
      </c>
      <c r="B31" s="227">
        <v>132.12367</v>
      </c>
      <c r="C31" s="227">
        <v>137.18388000000002</v>
      </c>
      <c r="D31" s="227">
        <v>102.47024999999999</v>
      </c>
      <c r="E31" s="610">
        <v>93.402619999999999</v>
      </c>
      <c r="F31" s="610">
        <v>68.511939999999996</v>
      </c>
      <c r="G31" s="227"/>
    </row>
    <row r="32" spans="1:8" ht="17.100000000000001" customHeight="1" x14ac:dyDescent="0.2">
      <c r="A32" s="96" t="s">
        <v>155</v>
      </c>
      <c r="B32" s="227">
        <v>147.22735999999998</v>
      </c>
      <c r="C32" s="227">
        <v>101.92482000000001</v>
      </c>
      <c r="D32" s="227">
        <v>92.293869999999998</v>
      </c>
      <c r="E32" s="610">
        <v>74.162509999999997</v>
      </c>
      <c r="F32" s="610">
        <v>64.329160000000002</v>
      </c>
      <c r="G32" s="227"/>
    </row>
    <row r="33" spans="1:7" ht="17.100000000000001" customHeight="1" x14ac:dyDescent="0.2">
      <c r="A33" s="96" t="s">
        <v>156</v>
      </c>
      <c r="B33" s="227">
        <v>288.40165999999999</v>
      </c>
      <c r="C33" s="227">
        <v>294.17341999999996</v>
      </c>
      <c r="D33" s="227">
        <v>266.67009999999999</v>
      </c>
      <c r="E33" s="610">
        <v>204.41154</v>
      </c>
      <c r="F33" s="610">
        <v>158.97260999999997</v>
      </c>
      <c r="G33" s="227"/>
    </row>
    <row r="34" spans="1:7" ht="17.100000000000001" customHeight="1" x14ac:dyDescent="0.2">
      <c r="A34" s="96" t="s">
        <v>160</v>
      </c>
      <c r="B34" s="227">
        <v>35.195809999999994</v>
      </c>
      <c r="C34" s="227">
        <v>36.445599999999999</v>
      </c>
      <c r="D34" s="227">
        <v>28.791040000000002</v>
      </c>
      <c r="E34" s="610">
        <v>9.0339299999999998</v>
      </c>
      <c r="F34" s="610">
        <v>7.8887999999999998</v>
      </c>
      <c r="G34" s="227"/>
    </row>
    <row r="35" spans="1:7" ht="17.100000000000001" customHeight="1" x14ac:dyDescent="0.2">
      <c r="A35" s="96" t="s">
        <v>158</v>
      </c>
      <c r="B35" s="227">
        <v>10.60295</v>
      </c>
      <c r="C35" s="227">
        <v>9.4093900000000001</v>
      </c>
      <c r="D35" s="227">
        <v>6.9466899999999994</v>
      </c>
      <c r="E35" s="610">
        <v>6.0728</v>
      </c>
      <c r="F35" s="610">
        <v>7.8942800000000002</v>
      </c>
    </row>
    <row r="36" spans="1:7" ht="17.100000000000001" hidden="1" customHeight="1" x14ac:dyDescent="0.2">
      <c r="A36" s="96" t="s">
        <v>159</v>
      </c>
      <c r="B36" s="227"/>
      <c r="C36" s="227"/>
      <c r="D36" s="227"/>
      <c r="E36" s="610"/>
      <c r="F36" s="610"/>
    </row>
    <row r="37" spans="1:7" ht="15.9" customHeight="1" x14ac:dyDescent="0.25">
      <c r="A37" s="450" t="s">
        <v>46</v>
      </c>
      <c r="B37" s="447">
        <v>1.875</v>
      </c>
      <c r="C37" s="447">
        <v>1.379</v>
      </c>
      <c r="D37" s="447">
        <v>0.97899999999999998</v>
      </c>
      <c r="E37" s="608">
        <v>4</v>
      </c>
      <c r="F37" s="724" t="s">
        <v>40</v>
      </c>
    </row>
    <row r="38" spans="1:7" ht="17.100000000000001" customHeight="1" x14ac:dyDescent="0.2">
      <c r="A38" s="96" t="s">
        <v>148</v>
      </c>
      <c r="B38" s="227">
        <v>1.875</v>
      </c>
      <c r="C38" s="227">
        <v>1.379</v>
      </c>
      <c r="D38" s="227">
        <v>1</v>
      </c>
      <c r="E38" s="610">
        <v>4</v>
      </c>
      <c r="F38" s="725" t="s">
        <v>40</v>
      </c>
    </row>
    <row r="39" spans="1:7" ht="15.9" customHeight="1" x14ac:dyDescent="0.25">
      <c r="A39" s="451" t="s">
        <v>252</v>
      </c>
      <c r="B39" s="447">
        <v>4766.3291700000018</v>
      </c>
      <c r="C39" s="447">
        <v>4769.7429400000001</v>
      </c>
      <c r="D39" s="447">
        <v>4833.6551099999997</v>
      </c>
      <c r="E39" s="726">
        <v>4793.2616699999999</v>
      </c>
      <c r="F39" s="726">
        <v>4686.3999999999996</v>
      </c>
    </row>
    <row r="40" spans="1:7" ht="17.100000000000001" customHeight="1" x14ac:dyDescent="0.2">
      <c r="A40" s="96" t="s">
        <v>66</v>
      </c>
      <c r="B40" s="227"/>
      <c r="C40" s="227"/>
      <c r="D40" s="227"/>
      <c r="E40" s="610"/>
      <c r="F40" s="610"/>
    </row>
    <row r="41" spans="1:7" ht="17.100000000000001" customHeight="1" x14ac:dyDescent="0.2">
      <c r="A41" s="96" t="s">
        <v>146</v>
      </c>
      <c r="B41" s="227">
        <v>508.05494999999996</v>
      </c>
      <c r="C41" s="227">
        <v>506.28358000000003</v>
      </c>
      <c r="D41" s="227">
        <v>494.48558999999995</v>
      </c>
      <c r="E41" s="610">
        <v>530.23718999999994</v>
      </c>
      <c r="F41" s="610">
        <v>527.45071999999993</v>
      </c>
    </row>
    <row r="42" spans="1:7" ht="17.100000000000001" customHeight="1" x14ac:dyDescent="0.2">
      <c r="A42" s="96" t="s">
        <v>147</v>
      </c>
      <c r="B42" s="227">
        <v>64.038589999999999</v>
      </c>
      <c r="C42" s="227">
        <v>53.079519999999995</v>
      </c>
      <c r="D42" s="227">
        <v>61.042850000000001</v>
      </c>
      <c r="E42" s="610">
        <v>57.215809999999998</v>
      </c>
      <c r="F42" s="610">
        <v>31.88973</v>
      </c>
    </row>
    <row r="43" spans="1:7" ht="17.100000000000001" customHeight="1" x14ac:dyDescent="0.2">
      <c r="A43" s="96" t="s">
        <v>148</v>
      </c>
      <c r="B43" s="227">
        <v>580.46659</v>
      </c>
      <c r="C43" s="227">
        <v>493.38027999999997</v>
      </c>
      <c r="D43" s="227">
        <v>376.78661999999997</v>
      </c>
      <c r="E43" s="610">
        <v>416.59719999999993</v>
      </c>
      <c r="F43" s="610">
        <v>120.25206</v>
      </c>
    </row>
    <row r="44" spans="1:7" ht="17.100000000000001" customHeight="1" x14ac:dyDescent="0.2">
      <c r="A44" s="96" t="s">
        <v>149</v>
      </c>
      <c r="B44" s="227">
        <v>3563.6860300000003</v>
      </c>
      <c r="C44" s="227">
        <v>3667.0258900000003</v>
      </c>
      <c r="D44" s="227">
        <v>3201.0435499999999</v>
      </c>
      <c r="E44" s="610">
        <v>3731.5468799999999</v>
      </c>
      <c r="F44" s="610">
        <v>3917.9255199999998</v>
      </c>
    </row>
    <row r="45" spans="1:7" ht="17.100000000000001" customHeight="1" x14ac:dyDescent="0.2">
      <c r="A45" s="96" t="s">
        <v>77</v>
      </c>
      <c r="B45" s="227">
        <v>15.706809999999999</v>
      </c>
      <c r="C45" s="227">
        <v>15.782500000000001</v>
      </c>
      <c r="D45" s="227">
        <v>12.802290000000001</v>
      </c>
      <c r="E45" s="610">
        <v>10.071689999999998</v>
      </c>
      <c r="F45" s="610">
        <v>7.8520699999999994</v>
      </c>
    </row>
    <row r="46" spans="1:7" ht="5.0999999999999996" customHeight="1" x14ac:dyDescent="0.2">
      <c r="A46" s="382"/>
      <c r="B46" s="385"/>
      <c r="C46" s="385"/>
      <c r="D46" s="385"/>
      <c r="E46" s="385"/>
      <c r="F46" s="385"/>
    </row>
    <row r="47" spans="1:7" ht="15" customHeight="1" x14ac:dyDescent="0.2">
      <c r="A47" s="96"/>
      <c r="B47" s="92"/>
      <c r="C47" s="92"/>
      <c r="D47" s="92"/>
      <c r="E47" s="92"/>
      <c r="F47" s="92"/>
    </row>
    <row r="48" spans="1:7" ht="15" customHeight="1" x14ac:dyDescent="0.2">
      <c r="A48" s="96"/>
      <c r="B48" s="92"/>
      <c r="C48" s="92"/>
      <c r="D48" s="92"/>
      <c r="E48" s="92"/>
      <c r="F48" s="92"/>
    </row>
    <row r="49" spans="1:7" ht="15" customHeight="1" x14ac:dyDescent="0.25">
      <c r="A49" s="336" t="s">
        <v>277</v>
      </c>
      <c r="C49" s="82"/>
      <c r="D49" s="82"/>
      <c r="E49" s="82"/>
      <c r="F49" s="82"/>
    </row>
    <row r="50" spans="1:7" ht="15" customHeight="1" x14ac:dyDescent="0.25">
      <c r="A50" s="336" t="s">
        <v>276</v>
      </c>
      <c r="C50" s="82"/>
      <c r="D50" s="82"/>
      <c r="E50" s="82"/>
      <c r="F50" s="82"/>
    </row>
    <row r="51" spans="1:7" ht="15" customHeight="1" x14ac:dyDescent="0.25">
      <c r="A51" s="184"/>
      <c r="B51" s="106"/>
      <c r="C51" s="106"/>
      <c r="D51" s="106"/>
      <c r="E51" s="106"/>
      <c r="F51" s="106"/>
    </row>
    <row r="52" spans="1:7" ht="15" customHeight="1" x14ac:dyDescent="0.25">
      <c r="A52" s="101"/>
      <c r="B52" s="102"/>
      <c r="D52" s="675" t="s">
        <v>177</v>
      </c>
      <c r="E52" s="675"/>
      <c r="F52" s="675"/>
    </row>
    <row r="53" spans="1:7" ht="5.0999999999999996" customHeight="1" x14ac:dyDescent="0.25">
      <c r="A53" s="538"/>
      <c r="B53" s="539"/>
      <c r="C53" s="539"/>
      <c r="D53" s="539"/>
      <c r="E53" s="539"/>
      <c r="F53" s="539"/>
      <c r="G53" s="82"/>
    </row>
    <row r="54" spans="1:7" ht="5.0999999999999996" customHeight="1" x14ac:dyDescent="0.25">
      <c r="A54" s="538"/>
      <c r="B54" s="539"/>
      <c r="C54" s="539"/>
      <c r="D54" s="539"/>
      <c r="E54" s="539"/>
      <c r="F54" s="539"/>
      <c r="G54" s="82"/>
    </row>
    <row r="55" spans="1:7" ht="15" customHeight="1" x14ac:dyDescent="0.25">
      <c r="A55" s="654" t="s">
        <v>145</v>
      </c>
      <c r="B55" s="515">
        <v>2017</v>
      </c>
      <c r="C55" s="515">
        <v>2018</v>
      </c>
      <c r="D55" s="515">
        <v>2019</v>
      </c>
      <c r="E55" s="515">
        <v>2020</v>
      </c>
      <c r="F55" s="515">
        <v>2021</v>
      </c>
      <c r="G55" s="84"/>
    </row>
    <row r="56" spans="1:7" ht="5.0999999999999996" customHeight="1" x14ac:dyDescent="0.25">
      <c r="A56" s="86"/>
      <c r="B56" s="86"/>
      <c r="C56" s="661"/>
      <c r="D56" s="661"/>
      <c r="E56" s="661"/>
      <c r="F56" s="661"/>
      <c r="G56" s="84"/>
    </row>
    <row r="57" spans="1:7" ht="15.9" customHeight="1" x14ac:dyDescent="0.25">
      <c r="A57" s="450" t="s">
        <v>47</v>
      </c>
      <c r="B57" s="447">
        <v>2.4649999999999999</v>
      </c>
      <c r="C57" s="447">
        <v>4.2265999999999995</v>
      </c>
      <c r="D57" s="447">
        <v>5.2731000000000003</v>
      </c>
      <c r="E57" s="447">
        <v>14.4</v>
      </c>
      <c r="F57" s="447">
        <v>8.0337999999999994</v>
      </c>
      <c r="G57" s="100"/>
    </row>
    <row r="58" spans="1:7" ht="17.100000000000001" customHeight="1" x14ac:dyDescent="0.25">
      <c r="A58" s="96" t="s">
        <v>148</v>
      </c>
      <c r="B58" s="227">
        <v>2.4649999999999999</v>
      </c>
      <c r="C58" s="227">
        <v>4.2265999999999995</v>
      </c>
      <c r="D58" s="227">
        <v>5.3</v>
      </c>
      <c r="E58" s="227">
        <v>14.4</v>
      </c>
      <c r="F58" s="227">
        <v>8</v>
      </c>
      <c r="G58" s="100"/>
    </row>
    <row r="59" spans="1:7" s="107" customFormat="1" ht="15.9" customHeight="1" x14ac:dyDescent="0.25">
      <c r="A59" s="445" t="s">
        <v>45</v>
      </c>
      <c r="B59" s="452">
        <v>159.27911206607286</v>
      </c>
      <c r="C59" s="452">
        <v>159.75144570597203</v>
      </c>
      <c r="D59" s="452">
        <v>170.15584660710689</v>
      </c>
      <c r="E59" s="452">
        <v>153.52229354881601</v>
      </c>
      <c r="F59" s="452">
        <v>162.34053172266306</v>
      </c>
      <c r="G59" s="104"/>
    </row>
    <row r="60" spans="1:7" s="108" customFormat="1" ht="15.9" customHeight="1" x14ac:dyDescent="0.2">
      <c r="A60" s="96" t="s">
        <v>66</v>
      </c>
      <c r="B60" s="326"/>
      <c r="C60" s="326"/>
      <c r="D60" s="326"/>
      <c r="E60" s="326"/>
      <c r="F60" s="326"/>
      <c r="G60" s="175"/>
    </row>
    <row r="61" spans="1:7" ht="17.100000000000001" customHeight="1" x14ac:dyDescent="0.2">
      <c r="A61" s="96" t="s">
        <v>146</v>
      </c>
      <c r="B61" s="227">
        <v>5.2972900000000003</v>
      </c>
      <c r="C61" s="227">
        <v>8.0045699999999993</v>
      </c>
      <c r="D61" s="610">
        <v>0.89907999999999999</v>
      </c>
      <c r="E61" s="227">
        <v>5.1838100000000003</v>
      </c>
      <c r="F61" s="227">
        <v>5.1798700000000002</v>
      </c>
      <c r="G61" s="92"/>
    </row>
    <row r="62" spans="1:7" ht="17.100000000000001" customHeight="1" x14ac:dyDescent="0.2">
      <c r="A62" s="96" t="s">
        <v>148</v>
      </c>
      <c r="B62" s="227">
        <v>7.8132299999999999</v>
      </c>
      <c r="C62" s="227">
        <v>4.8350499999999998</v>
      </c>
      <c r="D62" s="227">
        <v>5.9757400000000001</v>
      </c>
      <c r="E62" s="227">
        <v>7.2740499999999999</v>
      </c>
      <c r="F62" s="227">
        <v>3.31358</v>
      </c>
      <c r="G62" s="92"/>
    </row>
    <row r="63" spans="1:7" ht="17.100000000000001" customHeight="1" x14ac:dyDescent="0.2">
      <c r="A63" s="96" t="s">
        <v>155</v>
      </c>
      <c r="B63" s="227">
        <v>2.6274000000000002</v>
      </c>
      <c r="C63" s="227">
        <v>2.74871</v>
      </c>
      <c r="D63" s="227">
        <v>6.3350900000000001</v>
      </c>
      <c r="E63" s="227">
        <v>3.3552600000000004</v>
      </c>
      <c r="F63" s="227">
        <v>2.97906</v>
      </c>
      <c r="G63" s="92"/>
    </row>
    <row r="64" spans="1:7" ht="17.100000000000001" customHeight="1" x14ac:dyDescent="0.2">
      <c r="A64" s="96" t="s">
        <v>151</v>
      </c>
      <c r="B64" s="227">
        <v>92.962232066072801</v>
      </c>
      <c r="C64" s="227">
        <v>106.35792570597199</v>
      </c>
      <c r="D64" s="227">
        <v>115.50231817272201</v>
      </c>
      <c r="E64" s="227">
        <v>111.801053548816</v>
      </c>
      <c r="F64" s="227">
        <v>129.115341722663</v>
      </c>
      <c r="G64" s="92"/>
    </row>
    <row r="65" spans="1:7" s="172" customFormat="1" ht="15.9" customHeight="1" x14ac:dyDescent="0.25">
      <c r="A65" s="451" t="s">
        <v>34</v>
      </c>
      <c r="B65" s="447">
        <v>4.0009100000000002</v>
      </c>
      <c r="C65" s="447">
        <v>4.2842200000000004</v>
      </c>
      <c r="D65" s="447">
        <v>2.6181900000000002</v>
      </c>
      <c r="E65" s="447">
        <v>2.4720599999999999</v>
      </c>
      <c r="F65" s="447">
        <v>2.4720599999999999</v>
      </c>
      <c r="G65" s="104"/>
    </row>
    <row r="66" spans="1:7" ht="17.100000000000001" customHeight="1" x14ac:dyDescent="0.2">
      <c r="A66" s="96" t="s">
        <v>150</v>
      </c>
      <c r="B66" s="227">
        <v>4.0009100000000002</v>
      </c>
      <c r="C66" s="227">
        <v>3.9040300000000001</v>
      </c>
      <c r="D66" s="227">
        <v>2.6181900000000002</v>
      </c>
      <c r="E66" s="227">
        <v>1.6616600000000001</v>
      </c>
      <c r="F66" s="227">
        <v>2.4720599999999999</v>
      </c>
      <c r="G66" s="92"/>
    </row>
    <row r="67" spans="1:7" s="173" customFormat="1" ht="15.9" customHeight="1" x14ac:dyDescent="0.25">
      <c r="A67" s="450" t="s">
        <v>0</v>
      </c>
      <c r="B67" s="447">
        <v>262.30711644192962</v>
      </c>
      <c r="C67" s="447">
        <v>254.31296</v>
      </c>
      <c r="D67" s="447">
        <v>232.12745000000004</v>
      </c>
      <c r="E67" s="447">
        <v>203.87627038751498</v>
      </c>
      <c r="F67" s="447">
        <v>250.23357999999999</v>
      </c>
      <c r="G67" s="104"/>
    </row>
    <row r="68" spans="1:7" s="110" customFormat="1" ht="15.9" customHeight="1" x14ac:dyDescent="0.2">
      <c r="A68" s="96" t="s">
        <v>66</v>
      </c>
      <c r="B68" s="227"/>
      <c r="C68" s="227"/>
      <c r="D68" s="227"/>
      <c r="E68" s="227"/>
      <c r="F68" s="227"/>
      <c r="G68" s="105"/>
    </row>
    <row r="69" spans="1:7" ht="17.100000000000001" customHeight="1" x14ac:dyDescent="0.2">
      <c r="A69" s="96" t="s">
        <v>196</v>
      </c>
      <c r="B69" s="227">
        <v>4.36036</v>
      </c>
      <c r="C69" s="227">
        <v>4.1657000000000002</v>
      </c>
      <c r="D69" s="227">
        <v>3.62744</v>
      </c>
      <c r="E69" s="227">
        <v>2.3565800000000001</v>
      </c>
      <c r="F69" s="227">
        <v>2.4718100000000001</v>
      </c>
      <c r="G69" s="92"/>
    </row>
    <row r="70" spans="1:7" ht="17.100000000000001" customHeight="1" x14ac:dyDescent="0.2">
      <c r="A70" s="96" t="s">
        <v>148</v>
      </c>
      <c r="B70" s="227">
        <v>8.5439500000000006</v>
      </c>
      <c r="C70" s="227">
        <v>7.28613</v>
      </c>
      <c r="D70" s="227">
        <v>6.6677299999999997</v>
      </c>
      <c r="E70" s="227">
        <v>5.7407299999999992</v>
      </c>
      <c r="F70" s="227">
        <v>4.94801</v>
      </c>
      <c r="G70" s="92"/>
    </row>
    <row r="71" spans="1:7" ht="17.100000000000001" customHeight="1" x14ac:dyDescent="0.2">
      <c r="A71" s="96" t="s">
        <v>149</v>
      </c>
      <c r="B71" s="227">
        <v>5.1773899999999999</v>
      </c>
      <c r="C71" s="227">
        <v>4.5797700000000008</v>
      </c>
      <c r="D71" s="227">
        <v>5.2669100000000002</v>
      </c>
      <c r="E71" s="227">
        <v>2.9645900000000003</v>
      </c>
      <c r="F71" s="227">
        <v>2.7529400000000002</v>
      </c>
      <c r="G71" s="92"/>
    </row>
    <row r="72" spans="1:7" ht="17.100000000000001" customHeight="1" x14ac:dyDescent="0.2">
      <c r="A72" s="96" t="s">
        <v>77</v>
      </c>
      <c r="B72" s="227">
        <v>7.3145899999999999</v>
      </c>
      <c r="C72" s="227">
        <v>6.4446199999999996</v>
      </c>
      <c r="D72" s="227">
        <v>6.0340400000000001</v>
      </c>
      <c r="E72" s="227">
        <v>3.7881499999999999</v>
      </c>
      <c r="F72" s="227">
        <v>3.57857</v>
      </c>
      <c r="G72" s="92"/>
    </row>
    <row r="73" spans="1:7" ht="17.100000000000001" customHeight="1" x14ac:dyDescent="0.2">
      <c r="A73" s="96" t="s">
        <v>155</v>
      </c>
      <c r="B73" s="227">
        <v>9.5874799999999993</v>
      </c>
      <c r="C73" s="227">
        <v>8.3832999999999984</v>
      </c>
      <c r="D73" s="227">
        <v>7.2946599999999995</v>
      </c>
      <c r="E73" s="227">
        <v>4.8512599999999999</v>
      </c>
      <c r="F73" s="227">
        <v>4.7040600000000001</v>
      </c>
      <c r="G73" s="92"/>
    </row>
    <row r="74" spans="1:7" ht="17.100000000000001" customHeight="1" x14ac:dyDescent="0.2">
      <c r="A74" s="96" t="s">
        <v>156</v>
      </c>
      <c r="B74" s="227">
        <v>43.809339999999999</v>
      </c>
      <c r="C74" s="227">
        <v>41.928260000000002</v>
      </c>
      <c r="D74" s="227">
        <v>40.340379999999996</v>
      </c>
      <c r="E74" s="227">
        <v>29.72231</v>
      </c>
      <c r="F74" s="227">
        <v>28.815549999999998</v>
      </c>
      <c r="G74" s="92"/>
    </row>
    <row r="75" spans="1:7" ht="17.100000000000001" customHeight="1" x14ac:dyDescent="0.2">
      <c r="A75" s="96" t="s">
        <v>157</v>
      </c>
      <c r="B75" s="227">
        <v>15.87049</v>
      </c>
      <c r="C75" s="227">
        <v>13.854200000000001</v>
      </c>
      <c r="D75" s="227">
        <v>11.98959</v>
      </c>
      <c r="E75" s="227">
        <v>5.0868700000000002</v>
      </c>
      <c r="F75" s="227">
        <v>5.2763100000000005</v>
      </c>
      <c r="G75" s="92"/>
    </row>
    <row r="76" spans="1:7" ht="17.100000000000001" customHeight="1" x14ac:dyDescent="0.2">
      <c r="A76" s="96" t="s">
        <v>158</v>
      </c>
      <c r="B76" s="227">
        <v>13.090639999999999</v>
      </c>
      <c r="C76" s="227">
        <v>12.92174</v>
      </c>
      <c r="D76" s="227">
        <v>13.033790000000002</v>
      </c>
      <c r="E76" s="227">
        <v>7.6597600000000003</v>
      </c>
      <c r="F76" s="227">
        <v>7.5781700000000001</v>
      </c>
      <c r="G76" s="92"/>
    </row>
    <row r="77" spans="1:7" ht="17.100000000000001" customHeight="1" x14ac:dyDescent="0.2">
      <c r="A77" s="96" t="s">
        <v>159</v>
      </c>
      <c r="B77" s="227">
        <v>97.460056441929595</v>
      </c>
      <c r="C77" s="227">
        <v>113.10469999999999</v>
      </c>
      <c r="D77" s="227">
        <v>106.1443</v>
      </c>
      <c r="E77" s="227">
        <v>120.213200387515</v>
      </c>
      <c r="F77" s="227">
        <v>127.1</v>
      </c>
      <c r="G77" s="92"/>
    </row>
    <row r="78" spans="1:7" s="81" customFormat="1" ht="15.9" customHeight="1" x14ac:dyDescent="0.25">
      <c r="A78" s="449" t="s">
        <v>51</v>
      </c>
      <c r="B78" s="447">
        <v>53.24013999999999</v>
      </c>
      <c r="C78" s="447">
        <v>48.551349999999999</v>
      </c>
      <c r="D78" s="447">
        <v>44.451630000000002</v>
      </c>
      <c r="E78" s="447">
        <v>40.310960000000009</v>
      </c>
      <c r="F78" s="447">
        <v>48.301690000000001</v>
      </c>
      <c r="G78" s="100"/>
    </row>
    <row r="79" spans="1:7" s="81" customFormat="1" ht="15.9" customHeight="1" x14ac:dyDescent="0.25">
      <c r="A79" s="96" t="s">
        <v>66</v>
      </c>
      <c r="B79" s="227"/>
      <c r="C79" s="227"/>
      <c r="D79" s="227"/>
      <c r="E79" s="227"/>
      <c r="F79" s="227"/>
      <c r="G79" s="100"/>
    </row>
    <row r="80" spans="1:7" s="81" customFormat="1" ht="17.100000000000001" customHeight="1" x14ac:dyDescent="0.25">
      <c r="A80" s="96" t="s">
        <v>146</v>
      </c>
      <c r="B80" s="227">
        <v>50.006080000000004</v>
      </c>
      <c r="C80" s="227">
        <v>46.507829999999998</v>
      </c>
      <c r="D80" s="227">
        <v>40.782789999999999</v>
      </c>
      <c r="E80" s="227">
        <v>39.139510000000001</v>
      </c>
      <c r="F80" s="227">
        <v>46.369839999999996</v>
      </c>
      <c r="G80" s="92"/>
    </row>
    <row r="81" spans="1:12" s="173" customFormat="1" ht="15.9" customHeight="1" x14ac:dyDescent="0.25">
      <c r="A81" s="450" t="s">
        <v>56</v>
      </c>
      <c r="B81" s="447">
        <v>80.654420880000018</v>
      </c>
      <c r="C81" s="447">
        <v>79.959416799999971</v>
      </c>
      <c r="D81" s="447">
        <v>73.414069999999995</v>
      </c>
      <c r="E81" s="447">
        <v>74.024529091000019</v>
      </c>
      <c r="F81" s="447">
        <v>62.06701726</v>
      </c>
      <c r="G81" s="104"/>
    </row>
    <row r="82" spans="1:12" s="110" customFormat="1" ht="15.9" customHeight="1" x14ac:dyDescent="0.2">
      <c r="A82" s="96" t="s">
        <v>66</v>
      </c>
      <c r="B82" s="227"/>
      <c r="C82" s="227"/>
      <c r="D82" s="227"/>
      <c r="E82" s="227"/>
      <c r="F82" s="227"/>
      <c r="G82" s="105"/>
    </row>
    <row r="83" spans="1:12" ht="17.100000000000001" customHeight="1" x14ac:dyDescent="0.2">
      <c r="A83" s="96" t="s">
        <v>151</v>
      </c>
      <c r="B83" s="227">
        <v>79.456380879999998</v>
      </c>
      <c r="C83" s="227">
        <v>78.849656799999991</v>
      </c>
      <c r="D83" s="227">
        <v>72.500799999999998</v>
      </c>
      <c r="E83" s="227">
        <v>72.953762400000002</v>
      </c>
      <c r="F83" s="227">
        <v>60.078603440000002</v>
      </c>
      <c r="G83" s="92"/>
    </row>
    <row r="84" spans="1:12" s="111" customFormat="1" ht="15.9" customHeight="1" x14ac:dyDescent="0.25">
      <c r="A84" s="451" t="s">
        <v>21</v>
      </c>
      <c r="B84" s="447">
        <v>158.96921000000003</v>
      </c>
      <c r="C84" s="447">
        <v>74.818429999999992</v>
      </c>
      <c r="D84" s="447">
        <v>82.071719999999999</v>
      </c>
      <c r="E84" s="447">
        <v>122.40401</v>
      </c>
      <c r="F84" s="447">
        <v>86.678869999999989</v>
      </c>
      <c r="G84" s="100"/>
    </row>
    <row r="85" spans="1:12" s="111" customFormat="1" ht="17.100000000000001" customHeight="1" x14ac:dyDescent="0.2">
      <c r="A85" s="185" t="s">
        <v>150</v>
      </c>
      <c r="B85" s="227">
        <v>116.191</v>
      </c>
      <c r="C85" s="227">
        <v>37.097529999999999</v>
      </c>
      <c r="D85" s="227">
        <v>25.655909999999999</v>
      </c>
      <c r="E85" s="227">
        <v>21.33201</v>
      </c>
      <c r="F85" s="227">
        <v>20.57197</v>
      </c>
      <c r="G85" s="103"/>
      <c r="H85" s="103"/>
      <c r="I85" s="103"/>
      <c r="J85" s="103"/>
      <c r="K85" s="103"/>
      <c r="L85" s="103"/>
    </row>
    <row r="86" spans="1:12" s="109" customFormat="1" ht="5.0999999999999996" customHeight="1" x14ac:dyDescent="0.2">
      <c r="A86" s="386"/>
      <c r="B86" s="386"/>
      <c r="C86" s="386"/>
      <c r="D86" s="386"/>
      <c r="E86" s="386"/>
      <c r="F86" s="386"/>
      <c r="G86" s="103"/>
      <c r="H86" s="103"/>
      <c r="I86" s="103"/>
      <c r="J86" s="103"/>
      <c r="K86" s="103"/>
      <c r="L86" s="103"/>
    </row>
    <row r="87" spans="1:12" s="110" customFormat="1" ht="5.0999999999999996" customHeight="1" x14ac:dyDescent="0.2">
      <c r="G87" s="103"/>
      <c r="H87" s="103"/>
      <c r="I87" s="103"/>
      <c r="J87" s="103"/>
      <c r="K87" s="103"/>
      <c r="L87" s="103"/>
    </row>
    <row r="88" spans="1:12" ht="14.1" customHeight="1" x14ac:dyDescent="0.25">
      <c r="A88" s="97" t="s">
        <v>221</v>
      </c>
    </row>
    <row r="89" spans="1:12" x14ac:dyDescent="0.25">
      <c r="A89" s="112" t="s">
        <v>316</v>
      </c>
      <c r="B89" s="113"/>
    </row>
    <row r="90" spans="1:12" x14ac:dyDescent="0.25">
      <c r="A90" s="103" t="s">
        <v>321</v>
      </c>
    </row>
  </sheetData>
  <mergeCells count="2">
    <mergeCell ref="D52:F52"/>
    <mergeCell ref="D4:F4"/>
  </mergeCells>
  <phoneticPr fontId="3" type="noConversion"/>
  <pageMargins left="0.59055118110236227" right="0.59055118110236227" top="1.1605511811023623" bottom="0.59055118110236227" header="0.59055118110236227" footer="0.59055118110236227"/>
  <pageSetup paperSize="9" scale="95" orientation="portrait" r:id="rId1"/>
  <headerFooter alignWithMargins="0"/>
  <rowBreaks count="1" manualBreakCount="1">
    <brk id="48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showGridLines="0" zoomScaleNormal="100" workbookViewId="0">
      <selection activeCell="I21" sqref="I21"/>
    </sheetView>
  </sheetViews>
  <sheetFormatPr baseColWidth="10" defaultColWidth="13" defaultRowHeight="11.4" x14ac:dyDescent="0.2"/>
  <cols>
    <col min="1" max="1" width="10.6640625" style="23" customWidth="1"/>
    <col min="2" max="2" width="10.6640625" style="79" customWidth="1"/>
    <col min="3" max="4" width="11.6640625" style="23" customWidth="1"/>
    <col min="5" max="5" width="11.33203125" style="23" customWidth="1"/>
    <col min="6" max="6" width="14.6640625" style="23" customWidth="1"/>
    <col min="7" max="7" width="11.6640625" style="23" customWidth="1"/>
    <col min="8" max="9" width="12.33203125" style="23" customWidth="1"/>
    <col min="10" max="10" width="13" style="23"/>
    <col min="11" max="11" width="48.109375" style="23" bestFit="1" customWidth="1"/>
    <col min="12" max="16384" width="13" style="23"/>
  </cols>
  <sheetData>
    <row r="1" spans="1:11" ht="15" customHeight="1" x14ac:dyDescent="0.25">
      <c r="A1" s="336" t="s">
        <v>249</v>
      </c>
      <c r="B1" s="114"/>
      <c r="C1" s="115"/>
      <c r="D1" s="116"/>
      <c r="E1" s="117"/>
      <c r="F1" s="117"/>
      <c r="G1" s="118"/>
      <c r="H1" s="118"/>
      <c r="I1" s="118"/>
    </row>
    <row r="2" spans="1:11" ht="15" customHeight="1" x14ac:dyDescent="0.25">
      <c r="A2" s="115"/>
      <c r="B2" s="114"/>
      <c r="C2" s="115"/>
      <c r="D2" s="116"/>
      <c r="E2" s="117"/>
      <c r="F2" s="117"/>
      <c r="G2" s="118"/>
      <c r="H2" s="118"/>
      <c r="I2" s="473"/>
    </row>
    <row r="3" spans="1:11" ht="5.0999999999999996" customHeight="1" x14ac:dyDescent="0.2">
      <c r="A3" s="535"/>
      <c r="B3" s="536"/>
      <c r="C3" s="535"/>
      <c r="D3" s="535"/>
      <c r="E3" s="537"/>
      <c r="F3" s="537"/>
      <c r="G3" s="537"/>
      <c r="H3" s="537"/>
      <c r="I3" s="390"/>
    </row>
    <row r="4" spans="1:11" ht="15" customHeight="1" x14ac:dyDescent="0.25">
      <c r="A4" s="511"/>
      <c r="B4" s="512"/>
      <c r="C4" s="512"/>
      <c r="D4" s="512" t="s">
        <v>82</v>
      </c>
      <c r="E4" s="513"/>
      <c r="F4" s="513"/>
      <c r="G4" s="513"/>
      <c r="H4" s="513"/>
      <c r="I4" s="474"/>
    </row>
    <row r="5" spans="1:11" ht="15" customHeight="1" x14ac:dyDescent="0.25">
      <c r="A5" s="511"/>
      <c r="B5" s="512"/>
      <c r="C5" s="512"/>
      <c r="D5" s="512" t="s">
        <v>37</v>
      </c>
      <c r="E5" s="513"/>
      <c r="F5" s="513" t="s">
        <v>84</v>
      </c>
      <c r="G5" s="513" t="s">
        <v>39</v>
      </c>
      <c r="H5" s="562" t="s">
        <v>12</v>
      </c>
      <c r="I5" s="475"/>
    </row>
    <row r="6" spans="1:11" ht="15" customHeight="1" x14ac:dyDescent="0.25">
      <c r="A6" s="511"/>
      <c r="B6" s="512" t="s">
        <v>8</v>
      </c>
      <c r="C6" s="512" t="s">
        <v>14</v>
      </c>
      <c r="D6" s="512" t="s">
        <v>15</v>
      </c>
      <c r="E6" s="513" t="s">
        <v>56</v>
      </c>
      <c r="F6" s="513" t="s">
        <v>17</v>
      </c>
      <c r="G6" s="513" t="s">
        <v>38</v>
      </c>
      <c r="H6" s="562" t="s">
        <v>16</v>
      </c>
      <c r="I6" s="475"/>
    </row>
    <row r="7" spans="1:11" ht="15" customHeight="1" x14ac:dyDescent="0.25">
      <c r="A7" s="563" t="s">
        <v>67</v>
      </c>
      <c r="B7" s="512" t="s">
        <v>282</v>
      </c>
      <c r="C7" s="512" t="s">
        <v>59</v>
      </c>
      <c r="D7" s="512" t="s">
        <v>25</v>
      </c>
      <c r="E7" s="513" t="s">
        <v>26</v>
      </c>
      <c r="F7" s="513" t="s">
        <v>83</v>
      </c>
      <c r="G7" s="513" t="s">
        <v>283</v>
      </c>
      <c r="H7" s="513" t="s">
        <v>10</v>
      </c>
      <c r="I7" s="474"/>
    </row>
    <row r="8" spans="1:11" ht="4.5" customHeight="1" x14ac:dyDescent="0.2">
      <c r="A8" s="389"/>
      <c r="B8" s="391"/>
      <c r="C8" s="387"/>
      <c r="D8" s="391"/>
      <c r="E8" s="388"/>
      <c r="F8" s="392"/>
      <c r="G8" s="388"/>
      <c r="H8" s="388"/>
      <c r="I8" s="474"/>
    </row>
    <row r="9" spans="1:11" ht="3.75" customHeight="1" x14ac:dyDescent="0.2">
      <c r="A9" s="187"/>
      <c r="B9" s="186"/>
      <c r="C9" s="270"/>
      <c r="D9" s="271"/>
      <c r="E9" s="270"/>
      <c r="F9" s="272"/>
      <c r="G9" s="270"/>
      <c r="H9" s="270"/>
      <c r="I9" s="270"/>
    </row>
    <row r="10" spans="1:11" ht="6" hidden="1" customHeight="1" x14ac:dyDescent="0.2">
      <c r="A10" s="94">
        <v>2014</v>
      </c>
      <c r="B10" s="119">
        <v>20.8</v>
      </c>
      <c r="C10" s="273">
        <v>8005.7</v>
      </c>
      <c r="D10" s="273">
        <v>70.017412492789717</v>
      </c>
      <c r="E10" s="273">
        <v>80.523694195527568</v>
      </c>
      <c r="F10" s="274">
        <v>183.53749999999999</v>
      </c>
      <c r="G10" s="273">
        <v>128.6692366721</v>
      </c>
      <c r="H10" s="273">
        <v>15.3</v>
      </c>
      <c r="I10" s="273"/>
    </row>
    <row r="11" spans="1:11" ht="20.100000000000001" hidden="1" customHeight="1" x14ac:dyDescent="0.2">
      <c r="A11" s="94">
        <v>2017</v>
      </c>
      <c r="B11" s="119">
        <v>19.25</v>
      </c>
      <c r="C11" s="273">
        <v>8895.4645</v>
      </c>
      <c r="D11" s="273">
        <v>92.962199999999996</v>
      </c>
      <c r="E11" s="273">
        <v>79.456380879999998</v>
      </c>
      <c r="F11" s="274">
        <v>170.36526999999998</v>
      </c>
      <c r="G11" s="273">
        <v>119.6</v>
      </c>
      <c r="H11" s="273">
        <v>8.89</v>
      </c>
      <c r="I11" s="273"/>
    </row>
    <row r="12" spans="1:11" s="58" customFormat="1" ht="20.100000000000001" customHeight="1" x14ac:dyDescent="0.25">
      <c r="A12" s="94">
        <v>2018</v>
      </c>
      <c r="B12" s="119">
        <v>17.899999999999999</v>
      </c>
      <c r="C12" s="273">
        <v>9012.59</v>
      </c>
      <c r="D12" s="273">
        <v>106.4</v>
      </c>
      <c r="E12" s="273">
        <v>78.8</v>
      </c>
      <c r="F12" s="274">
        <v>178.02719999999999</v>
      </c>
      <c r="G12" s="273">
        <v>112.53019999999999</v>
      </c>
      <c r="H12" s="273">
        <v>7.2</v>
      </c>
      <c r="I12" s="273"/>
      <c r="J12" s="472"/>
      <c r="K12" s="472"/>
    </row>
    <row r="13" spans="1:11" s="58" customFormat="1" ht="19.350000000000001" customHeight="1" x14ac:dyDescent="0.25">
      <c r="A13" s="94">
        <v>2019</v>
      </c>
      <c r="B13" s="119">
        <v>17.2</v>
      </c>
      <c r="C13" s="273">
        <v>9256.94</v>
      </c>
      <c r="D13" s="273">
        <v>115.50231817272201</v>
      </c>
      <c r="E13" s="273">
        <v>72.500799999999998</v>
      </c>
      <c r="F13" s="274">
        <v>165.33</v>
      </c>
      <c r="G13" s="273">
        <v>110.5161364767</v>
      </c>
      <c r="H13" s="273">
        <v>6.9</v>
      </c>
      <c r="I13" s="273"/>
      <c r="J13" s="119"/>
      <c r="K13" s="273"/>
    </row>
    <row r="14" spans="1:11" ht="20.100000000000001" customHeight="1" x14ac:dyDescent="0.2">
      <c r="A14" s="94">
        <v>2020</v>
      </c>
      <c r="B14" s="119">
        <v>16.7</v>
      </c>
      <c r="C14" s="273">
        <v>9428.0400000000009</v>
      </c>
      <c r="D14" s="273">
        <v>111.802053548816</v>
      </c>
      <c r="E14" s="273">
        <v>72.954762400000007</v>
      </c>
      <c r="F14" s="274">
        <v>166.9616</v>
      </c>
      <c r="G14" s="273">
        <v>113.6915904274</v>
      </c>
      <c r="H14" s="273">
        <v>7.7</v>
      </c>
      <c r="I14" s="273"/>
    </row>
    <row r="15" spans="1:11" ht="18.75" customHeight="1" x14ac:dyDescent="0.25">
      <c r="A15" s="94">
        <v>2021</v>
      </c>
      <c r="B15" s="685">
        <v>16.2</v>
      </c>
      <c r="C15" s="686">
        <v>8515.7000000000007</v>
      </c>
      <c r="D15" s="686">
        <v>129.115341722663</v>
      </c>
      <c r="E15" s="686">
        <v>60.078603440000002</v>
      </c>
      <c r="F15" s="686">
        <v>150.45740000000001</v>
      </c>
      <c r="G15" s="686">
        <v>109.639826382</v>
      </c>
      <c r="H15" s="686">
        <v>6.4380683740648283</v>
      </c>
      <c r="I15" s="476"/>
    </row>
    <row r="16" spans="1:11" ht="18.75" customHeight="1" x14ac:dyDescent="0.25">
      <c r="A16" s="393">
        <v>2022</v>
      </c>
      <c r="B16" s="687">
        <v>13.96</v>
      </c>
      <c r="C16" s="688">
        <v>8056.5</v>
      </c>
      <c r="D16" s="688" t="s">
        <v>1</v>
      </c>
      <c r="E16" s="688" t="s">
        <v>1</v>
      </c>
      <c r="F16" s="688">
        <v>139.40960000000001</v>
      </c>
      <c r="G16" s="688">
        <v>108.0331088123</v>
      </c>
      <c r="H16" s="688">
        <v>5.29</v>
      </c>
      <c r="I16" s="476"/>
    </row>
    <row r="17" spans="1:10" ht="5.0999999999999996" customHeight="1" x14ac:dyDescent="0.25">
      <c r="A17" s="120"/>
      <c r="B17" s="214"/>
      <c r="C17" s="275"/>
      <c r="D17" s="276"/>
      <c r="E17" s="276"/>
      <c r="F17" s="275"/>
      <c r="G17" s="275"/>
      <c r="H17" s="276"/>
      <c r="I17" s="476"/>
    </row>
    <row r="18" spans="1:10" ht="15" customHeight="1" x14ac:dyDescent="0.25">
      <c r="A18" s="3" t="s">
        <v>317</v>
      </c>
      <c r="B18" s="214"/>
      <c r="C18" s="275"/>
      <c r="D18" s="276"/>
      <c r="E18" s="276"/>
      <c r="F18" s="275"/>
      <c r="G18" s="275"/>
      <c r="H18" s="276"/>
      <c r="I18" s="476"/>
    </row>
    <row r="19" spans="1:10" ht="15" customHeight="1" x14ac:dyDescent="0.2">
      <c r="A19" s="121"/>
      <c r="B19" s="91"/>
      <c r="C19" s="277"/>
      <c r="D19" s="278"/>
      <c r="E19" s="277"/>
      <c r="F19" s="277"/>
      <c r="G19" s="277"/>
      <c r="H19" s="278"/>
      <c r="I19" s="270"/>
    </row>
    <row r="20" spans="1:10" ht="15" customHeight="1" x14ac:dyDescent="0.25">
      <c r="A20" s="336" t="s">
        <v>250</v>
      </c>
      <c r="B20" s="122"/>
      <c r="C20" s="279"/>
      <c r="D20" s="279"/>
      <c r="E20" s="280"/>
      <c r="F20" s="226"/>
      <c r="G20" s="226"/>
      <c r="H20" s="226"/>
      <c r="I20" s="228"/>
    </row>
    <row r="21" spans="1:10" ht="15" customHeight="1" x14ac:dyDescent="0.25">
      <c r="A21" s="123"/>
      <c r="B21" s="122"/>
      <c r="C21" s="279"/>
      <c r="D21" s="279"/>
      <c r="E21" s="280"/>
      <c r="F21" s="226"/>
      <c r="G21" s="226"/>
      <c r="H21" s="226"/>
      <c r="I21" s="228"/>
    </row>
    <row r="22" spans="1:10" ht="4.95" customHeight="1" x14ac:dyDescent="0.25">
      <c r="A22" s="123"/>
      <c r="B22" s="122"/>
      <c r="C22" s="279"/>
      <c r="D22" s="279"/>
      <c r="E22" s="281"/>
      <c r="F22" s="292"/>
      <c r="G22" s="292"/>
      <c r="H22" s="281"/>
      <c r="I22" s="282"/>
      <c r="J22" s="183"/>
    </row>
    <row r="23" spans="1:10" ht="4.95" customHeight="1" x14ac:dyDescent="0.25">
      <c r="A23" s="398"/>
      <c r="B23" s="399"/>
      <c r="C23" s="400"/>
      <c r="D23" s="400"/>
      <c r="E23" s="282"/>
      <c r="F23" s="292"/>
      <c r="G23" s="292"/>
      <c r="H23" s="282"/>
      <c r="I23" s="282"/>
      <c r="J23" s="183"/>
    </row>
    <row r="24" spans="1:10" ht="15" customHeight="1" x14ac:dyDescent="0.25">
      <c r="A24" s="712"/>
      <c r="B24" s="713" t="s">
        <v>251</v>
      </c>
      <c r="C24" s="714"/>
      <c r="D24" s="715"/>
      <c r="E24" s="715"/>
      <c r="F24" s="716"/>
      <c r="G24" s="716"/>
      <c r="H24" s="715"/>
      <c r="I24" s="477"/>
      <c r="J24" s="226"/>
    </row>
    <row r="25" spans="1:10" ht="4.95" customHeight="1" x14ac:dyDescent="0.25">
      <c r="A25" s="712"/>
      <c r="B25" s="713"/>
      <c r="C25" s="714"/>
      <c r="D25" s="715"/>
      <c r="E25" s="715"/>
      <c r="F25" s="716"/>
      <c r="G25" s="716"/>
      <c r="H25" s="715"/>
      <c r="I25" s="477"/>
    </row>
    <row r="26" spans="1:10" ht="15" customHeight="1" x14ac:dyDescent="0.25">
      <c r="A26" s="712"/>
      <c r="B26" s="717"/>
      <c r="C26" s="718"/>
      <c r="D26" s="719"/>
      <c r="E26" s="720"/>
      <c r="F26" s="720" t="s">
        <v>41</v>
      </c>
      <c r="G26" s="716"/>
      <c r="H26" s="720" t="s">
        <v>42</v>
      </c>
      <c r="I26" s="478"/>
    </row>
    <row r="27" spans="1:10" ht="15" customHeight="1" x14ac:dyDescent="0.25">
      <c r="A27" s="712"/>
      <c r="B27" s="721"/>
      <c r="C27" s="716"/>
      <c r="D27" s="720" t="s">
        <v>65</v>
      </c>
      <c r="E27" s="720"/>
      <c r="F27" s="720" t="s">
        <v>79</v>
      </c>
      <c r="G27" s="716"/>
      <c r="H27" s="720" t="s">
        <v>43</v>
      </c>
      <c r="I27" s="478"/>
    </row>
    <row r="28" spans="1:10" ht="15" customHeight="1" x14ac:dyDescent="0.25">
      <c r="A28" s="722" t="s">
        <v>61</v>
      </c>
      <c r="B28" s="723" t="s">
        <v>44</v>
      </c>
      <c r="C28" s="716"/>
      <c r="D28" s="720" t="s">
        <v>64</v>
      </c>
      <c r="E28" s="720"/>
      <c r="F28" s="720" t="s">
        <v>60</v>
      </c>
      <c r="G28" s="716"/>
      <c r="H28" s="720" t="s">
        <v>55</v>
      </c>
      <c r="I28" s="478"/>
    </row>
    <row r="29" spans="1:10" ht="4.95" customHeight="1" x14ac:dyDescent="0.2">
      <c r="A29" s="396"/>
      <c r="B29" s="397"/>
      <c r="C29" s="401"/>
      <c r="D29" s="395"/>
      <c r="E29" s="395"/>
      <c r="F29" s="395"/>
      <c r="G29" s="401"/>
      <c r="H29" s="395"/>
      <c r="I29" s="478"/>
      <c r="J29" s="183"/>
    </row>
    <row r="30" spans="1:10" ht="4.95" customHeight="1" x14ac:dyDescent="0.2">
      <c r="A30" s="124"/>
      <c r="B30" s="125"/>
      <c r="C30" s="292"/>
      <c r="D30" s="283"/>
      <c r="E30" s="284"/>
      <c r="F30" s="285"/>
      <c r="G30" s="292"/>
      <c r="H30" s="284"/>
      <c r="I30" s="479"/>
      <c r="J30" s="183"/>
    </row>
    <row r="31" spans="1:10" ht="20.100000000000001" hidden="1" customHeight="1" x14ac:dyDescent="0.2">
      <c r="A31" s="163">
        <v>2017</v>
      </c>
      <c r="B31" s="164">
        <v>301.7</v>
      </c>
      <c r="C31" s="226"/>
      <c r="D31" s="286">
        <v>188.9</v>
      </c>
      <c r="E31" s="287"/>
      <c r="F31" s="286">
        <v>1832.1</v>
      </c>
      <c r="G31" s="226"/>
      <c r="H31" s="482">
        <v>99.75</v>
      </c>
      <c r="I31" s="287"/>
    </row>
    <row r="32" spans="1:10" ht="20.100000000000001" customHeight="1" x14ac:dyDescent="0.2">
      <c r="A32" s="163">
        <v>2018</v>
      </c>
      <c r="B32" s="164">
        <v>306.11018353847885</v>
      </c>
      <c r="D32" s="164">
        <v>187.14</v>
      </c>
      <c r="E32" s="198"/>
      <c r="F32" s="286">
        <v>1858.8</v>
      </c>
      <c r="H32" s="482">
        <v>99.98</v>
      </c>
      <c r="I32" s="198"/>
    </row>
    <row r="33" spans="1:9" ht="20.100000000000001" customHeight="1" x14ac:dyDescent="0.2">
      <c r="A33" s="163">
        <v>2019</v>
      </c>
      <c r="B33" s="164">
        <v>304.8</v>
      </c>
      <c r="D33" s="164">
        <v>191.1</v>
      </c>
      <c r="E33" s="198"/>
      <c r="F33" s="286">
        <v>1849.6</v>
      </c>
      <c r="H33" s="482">
        <v>99.98</v>
      </c>
      <c r="I33" s="198"/>
    </row>
    <row r="34" spans="1:9" ht="20.100000000000001" customHeight="1" x14ac:dyDescent="0.2">
      <c r="A34" s="163">
        <v>2020</v>
      </c>
      <c r="B34" s="164">
        <v>291.53742858736632</v>
      </c>
      <c r="C34" s="164"/>
      <c r="D34" s="453">
        <v>193.4</v>
      </c>
      <c r="E34" s="198"/>
      <c r="F34" s="286">
        <v>1830.9</v>
      </c>
      <c r="H34" s="482">
        <v>99.98</v>
      </c>
      <c r="I34" s="198"/>
    </row>
    <row r="35" spans="1:9" ht="20.100000000000001" customHeight="1" x14ac:dyDescent="0.25">
      <c r="A35" s="163">
        <v>2021</v>
      </c>
      <c r="B35" s="164">
        <v>266.8</v>
      </c>
      <c r="C35" s="164"/>
      <c r="D35" s="453">
        <v>175.42</v>
      </c>
      <c r="E35" s="198"/>
      <c r="F35" s="286">
        <v>1741.19</v>
      </c>
      <c r="H35" s="482">
        <v>99.98</v>
      </c>
      <c r="I35" s="203"/>
    </row>
    <row r="36" spans="1:9" ht="20.100000000000001" customHeight="1" x14ac:dyDescent="0.25">
      <c r="A36" s="165">
        <v>2022</v>
      </c>
      <c r="B36" s="202">
        <v>254.9</v>
      </c>
      <c r="C36" s="202"/>
      <c r="D36" s="205">
        <v>164</v>
      </c>
      <c r="E36" s="203"/>
      <c r="F36" s="327">
        <v>1652.3</v>
      </c>
      <c r="H36" s="483">
        <v>99.98</v>
      </c>
      <c r="I36" s="203"/>
    </row>
    <row r="37" spans="1:9" ht="4.95" customHeight="1" x14ac:dyDescent="0.25">
      <c r="A37" s="402"/>
      <c r="B37" s="403"/>
      <c r="C37" s="404"/>
      <c r="D37" s="404"/>
      <c r="E37" s="405"/>
      <c r="F37" s="354"/>
      <c r="G37" s="354"/>
      <c r="H37" s="354"/>
      <c r="I37" s="480"/>
    </row>
    <row r="38" spans="1:9" ht="4.95" customHeight="1" x14ac:dyDescent="0.2">
      <c r="A38" s="122"/>
      <c r="B38" s="122"/>
      <c r="C38" s="122"/>
      <c r="D38" s="122"/>
      <c r="E38" s="64"/>
      <c r="I38" s="481"/>
    </row>
    <row r="39" spans="1:9" x14ac:dyDescent="0.2">
      <c r="A39" s="3" t="s">
        <v>318</v>
      </c>
      <c r="B39" s="126"/>
      <c r="C39" s="126"/>
      <c r="D39" s="126"/>
      <c r="E39" s="127"/>
      <c r="I39" s="481"/>
    </row>
    <row r="40" spans="1:9" x14ac:dyDescent="0.2">
      <c r="A40" s="3"/>
      <c r="B40" s="126"/>
      <c r="C40" s="126"/>
      <c r="D40" s="126"/>
      <c r="E40" s="127"/>
      <c r="I40" s="481"/>
    </row>
    <row r="41" spans="1:9" x14ac:dyDescent="0.2">
      <c r="A41" s="3"/>
      <c r="B41" s="126"/>
      <c r="C41" s="126"/>
      <c r="D41" s="126"/>
      <c r="E41" s="127"/>
      <c r="I41" s="481"/>
    </row>
    <row r="42" spans="1:9" x14ac:dyDescent="0.2">
      <c r="A42" s="3"/>
      <c r="B42" s="126"/>
      <c r="C42" s="126"/>
      <c r="D42" s="126"/>
      <c r="E42" s="127"/>
      <c r="I42" s="481"/>
    </row>
    <row r="43" spans="1:9" x14ac:dyDescent="0.2">
      <c r="A43" s="3"/>
      <c r="B43" s="126"/>
      <c r="C43" s="126"/>
      <c r="D43" s="126"/>
      <c r="E43" s="127"/>
      <c r="I43" s="481"/>
    </row>
    <row r="44" spans="1:9" x14ac:dyDescent="0.2">
      <c r="A44" s="3"/>
      <c r="B44" s="126"/>
      <c r="C44" s="126"/>
      <c r="D44" s="126"/>
      <c r="E44" s="127"/>
      <c r="I44" s="481"/>
    </row>
    <row r="45" spans="1:9" x14ac:dyDescent="0.2">
      <c r="A45" s="3"/>
      <c r="B45" s="126"/>
      <c r="C45" s="126"/>
      <c r="D45" s="126"/>
      <c r="E45" s="127"/>
      <c r="I45" s="481"/>
    </row>
    <row r="46" spans="1:9" x14ac:dyDescent="0.2">
      <c r="A46" s="3"/>
      <c r="B46" s="126"/>
      <c r="C46" s="126"/>
      <c r="D46" s="126"/>
      <c r="E46" s="127"/>
      <c r="I46" s="481"/>
    </row>
    <row r="47" spans="1:9" x14ac:dyDescent="0.2">
      <c r="A47" s="3"/>
      <c r="B47" s="126"/>
      <c r="C47" s="126"/>
      <c r="D47" s="126"/>
      <c r="E47" s="127"/>
      <c r="I47" s="481"/>
    </row>
    <row r="48" spans="1:9" x14ac:dyDescent="0.2">
      <c r="A48" s="3"/>
      <c r="B48" s="126"/>
      <c r="C48" s="126"/>
      <c r="D48" s="126"/>
      <c r="E48" s="127"/>
      <c r="I48" s="481"/>
    </row>
    <row r="49" spans="1:5" x14ac:dyDescent="0.2">
      <c r="A49" s="3"/>
      <c r="B49" s="126"/>
      <c r="C49" s="126"/>
      <c r="D49" s="126"/>
      <c r="E49" s="127"/>
    </row>
    <row r="50" spans="1:5" x14ac:dyDescent="0.2">
      <c r="A50" s="3"/>
      <c r="B50" s="126"/>
      <c r="C50" s="126"/>
      <c r="D50" s="126"/>
      <c r="E50" s="127"/>
    </row>
    <row r="51" spans="1:5" x14ac:dyDescent="0.2">
      <c r="A51" s="3"/>
      <c r="B51" s="126"/>
      <c r="C51" s="126"/>
      <c r="D51" s="126"/>
      <c r="E51" s="127"/>
    </row>
    <row r="52" spans="1:5" x14ac:dyDescent="0.2">
      <c r="A52" s="3"/>
      <c r="B52" s="126"/>
      <c r="C52" s="126"/>
      <c r="D52" s="126"/>
      <c r="E52" s="127"/>
    </row>
    <row r="53" spans="1:5" x14ac:dyDescent="0.2">
      <c r="A53" s="3"/>
      <c r="B53" s="126"/>
      <c r="C53" s="126"/>
      <c r="D53" s="126"/>
      <c r="E53" s="127"/>
    </row>
    <row r="54" spans="1:5" x14ac:dyDescent="0.2">
      <c r="A54" s="3"/>
      <c r="B54" s="126"/>
      <c r="C54" s="126"/>
      <c r="D54" s="126"/>
      <c r="E54" s="127"/>
    </row>
    <row r="55" spans="1:5" x14ac:dyDescent="0.2">
      <c r="A55" s="3"/>
      <c r="B55" s="126"/>
      <c r="C55" s="126"/>
      <c r="D55" s="126"/>
      <c r="E55" s="127"/>
    </row>
    <row r="56" spans="1:5" x14ac:dyDescent="0.2">
      <c r="B56" s="464"/>
    </row>
    <row r="57" spans="1:5" x14ac:dyDescent="0.2">
      <c r="A57" s="3"/>
      <c r="B57" s="126"/>
      <c r="C57" s="126"/>
      <c r="D57" s="126"/>
      <c r="E57" s="127"/>
    </row>
    <row r="58" spans="1:5" x14ac:dyDescent="0.2">
      <c r="A58" s="3"/>
      <c r="B58" s="126"/>
      <c r="C58" s="126"/>
      <c r="D58" s="126"/>
      <c r="E58" s="127"/>
    </row>
    <row r="59" spans="1:5" x14ac:dyDescent="0.2">
      <c r="A59" s="3"/>
      <c r="B59" s="126"/>
      <c r="C59" s="126"/>
      <c r="D59" s="126"/>
      <c r="E59" s="127"/>
    </row>
    <row r="60" spans="1:5" x14ac:dyDescent="0.2">
      <c r="A60" s="3"/>
      <c r="B60" s="126"/>
      <c r="C60" s="126"/>
      <c r="D60" s="126"/>
      <c r="E60" s="127"/>
    </row>
    <row r="61" spans="1:5" x14ac:dyDescent="0.2">
      <c r="A61" s="3"/>
      <c r="B61" s="126"/>
      <c r="C61" s="126"/>
      <c r="D61" s="126"/>
      <c r="E61" s="127"/>
    </row>
    <row r="62" spans="1:5" x14ac:dyDescent="0.2">
      <c r="A62" s="3"/>
      <c r="B62" s="126"/>
      <c r="C62" s="126"/>
      <c r="D62" s="126"/>
      <c r="E62" s="127"/>
    </row>
    <row r="63" spans="1:5" x14ac:dyDescent="0.2">
      <c r="A63" s="3"/>
      <c r="B63" s="126"/>
      <c r="C63" s="126"/>
      <c r="D63" s="126"/>
      <c r="E63" s="127"/>
    </row>
    <row r="64" spans="1:5" x14ac:dyDescent="0.2">
      <c r="A64" s="3"/>
      <c r="B64" s="126"/>
      <c r="C64" s="126"/>
      <c r="D64" s="126"/>
      <c r="E64" s="127"/>
    </row>
  </sheetData>
  <phoneticPr fontId="3" type="noConversion"/>
  <pageMargins left="0.59055118110236227" right="0.59055118110236227" top="1.1605511811023623" bottom="0.59055118110236227" header="0.59055118110236227" footer="0.59055118110236227"/>
  <pageSetup paperSize="9" scale="9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showGridLines="0" zoomScaleNormal="100" workbookViewId="0">
      <selection activeCell="I21" sqref="I21"/>
    </sheetView>
  </sheetViews>
  <sheetFormatPr baseColWidth="10" defaultColWidth="13" defaultRowHeight="11.4" x14ac:dyDescent="0.2"/>
  <cols>
    <col min="1" max="1" width="38" style="23" customWidth="1"/>
    <col min="2" max="5" width="14.109375" style="23" customWidth="1"/>
    <col min="6" max="6" width="14.6640625" style="23" customWidth="1"/>
    <col min="7" max="7" width="11.6640625" style="23" customWidth="1"/>
    <col min="8" max="9" width="12.33203125" style="23" customWidth="1"/>
    <col min="10" max="10" width="13" style="23"/>
    <col min="11" max="11" width="16.5546875" style="23" bestFit="1" customWidth="1"/>
    <col min="12" max="16384" width="13" style="23"/>
  </cols>
  <sheetData>
    <row r="1" spans="1:13" ht="15" customHeight="1" x14ac:dyDescent="0.25">
      <c r="A1" s="336" t="s">
        <v>331</v>
      </c>
      <c r="B1" s="188"/>
      <c r="C1" s="188"/>
      <c r="D1" s="188"/>
      <c r="E1" s="188"/>
      <c r="F1" s="188"/>
      <c r="G1" s="188"/>
      <c r="H1" s="188"/>
      <c r="I1" s="188"/>
    </row>
    <row r="2" spans="1:13" s="82" customFormat="1" ht="15" customHeight="1" x14ac:dyDescent="0.25">
      <c r="A2" s="336"/>
      <c r="B2" s="81"/>
      <c r="C2" s="81"/>
    </row>
    <row r="3" spans="1:13" ht="15" customHeight="1" x14ac:dyDescent="0.25">
      <c r="A3" s="189"/>
      <c r="B3" s="188"/>
      <c r="C3" s="188"/>
      <c r="D3" s="188"/>
      <c r="E3" s="10" t="s">
        <v>108</v>
      </c>
      <c r="F3" s="188"/>
      <c r="G3" s="188"/>
      <c r="H3" s="188"/>
      <c r="I3" s="188"/>
    </row>
    <row r="4" spans="1:13" ht="5.0999999999999996" customHeight="1" x14ac:dyDescent="0.25">
      <c r="A4" s="533" t="s">
        <v>85</v>
      </c>
      <c r="B4" s="534"/>
      <c r="C4" s="534"/>
      <c r="D4" s="534"/>
      <c r="E4" s="534"/>
      <c r="F4" s="188"/>
      <c r="G4" s="188"/>
      <c r="H4" s="188"/>
      <c r="I4" s="129"/>
    </row>
    <row r="5" spans="1:13" ht="4.95" customHeight="1" x14ac:dyDescent="0.25">
      <c r="A5" s="454"/>
      <c r="B5" s="426"/>
      <c r="C5" s="426"/>
      <c r="D5" s="426"/>
      <c r="E5" s="426"/>
      <c r="F5" s="188"/>
      <c r="G5" s="188"/>
      <c r="H5" s="188"/>
    </row>
    <row r="6" spans="1:13" ht="24" x14ac:dyDescent="0.25">
      <c r="A6" s="485" t="s">
        <v>263</v>
      </c>
      <c r="B6" s="486">
        <v>2021</v>
      </c>
      <c r="C6" s="486">
        <v>2022</v>
      </c>
      <c r="D6" s="487" t="s">
        <v>264</v>
      </c>
      <c r="E6" s="486" t="s">
        <v>265</v>
      </c>
      <c r="F6" s="188"/>
      <c r="G6" s="188"/>
      <c r="H6" s="188"/>
      <c r="L6" s="223"/>
      <c r="M6" s="178"/>
    </row>
    <row r="7" spans="1:13" ht="4.95" customHeight="1" x14ac:dyDescent="0.25">
      <c r="A7" s="554"/>
      <c r="B7" s="555"/>
      <c r="C7" s="555"/>
      <c r="D7" s="556"/>
      <c r="E7" s="555"/>
      <c r="F7" s="188"/>
      <c r="G7" s="188"/>
      <c r="H7" s="188"/>
      <c r="L7" s="223"/>
      <c r="M7" s="178"/>
    </row>
    <row r="8" spans="1:13" ht="19.95" customHeight="1" x14ac:dyDescent="0.25">
      <c r="A8" s="485" t="s">
        <v>284</v>
      </c>
      <c r="B8" s="489">
        <f>SUM(B10,B20)</f>
        <v>19350.2</v>
      </c>
      <c r="C8" s="489">
        <f>SUM(C10,C20)</f>
        <v>18322.800000000003</v>
      </c>
      <c r="D8" s="489">
        <f>C8-B8</f>
        <v>-1027.3999999999978</v>
      </c>
      <c r="E8" s="489">
        <f>C8/B8*100</f>
        <v>94.690494155099174</v>
      </c>
      <c r="F8" s="188"/>
      <c r="G8" s="188"/>
      <c r="H8" s="188"/>
    </row>
    <row r="9" spans="1:13" ht="5.0999999999999996" customHeight="1" x14ac:dyDescent="0.2">
      <c r="A9" s="488"/>
      <c r="B9" s="490"/>
      <c r="C9" s="490"/>
      <c r="D9" s="490"/>
      <c r="E9" s="490"/>
    </row>
    <row r="10" spans="1:13" ht="19.95" customHeight="1" x14ac:dyDescent="0.25">
      <c r="A10" s="485" t="s">
        <v>285</v>
      </c>
      <c r="B10" s="489">
        <f>SUM(B17:B19)</f>
        <v>17965.5</v>
      </c>
      <c r="C10" s="489">
        <f>SUM(C17:C19)</f>
        <v>15732.100000000002</v>
      </c>
      <c r="D10" s="489">
        <f t="shared" ref="D10:D35" si="0">C10-B10</f>
        <v>-2233.3999999999978</v>
      </c>
      <c r="E10" s="489">
        <f t="shared" ref="E10:E35" si="1">C10/B10*100</f>
        <v>87.568394979265832</v>
      </c>
    </row>
    <row r="11" spans="1:13" ht="12" hidden="1" x14ac:dyDescent="0.25">
      <c r="A11" s="488" t="s">
        <v>287</v>
      </c>
      <c r="B11" s="490">
        <v>15593.419</v>
      </c>
      <c r="C11" s="490"/>
      <c r="D11" s="489">
        <f t="shared" si="0"/>
        <v>-15593.419</v>
      </c>
      <c r="E11" s="489">
        <f t="shared" si="1"/>
        <v>0</v>
      </c>
    </row>
    <row r="12" spans="1:13" ht="12" hidden="1" x14ac:dyDescent="0.25">
      <c r="A12" s="488" t="s">
        <v>266</v>
      </c>
      <c r="B12" s="490">
        <v>4125.5959999999995</v>
      </c>
      <c r="C12" s="490"/>
      <c r="D12" s="489">
        <f t="shared" si="0"/>
        <v>-4125.5959999999995</v>
      </c>
      <c r="E12" s="489">
        <f t="shared" si="1"/>
        <v>0</v>
      </c>
    </row>
    <row r="13" spans="1:13" ht="12" hidden="1" x14ac:dyDescent="0.25">
      <c r="A13" s="488" t="s">
        <v>267</v>
      </c>
      <c r="B13" s="490">
        <v>1722.2070000000001</v>
      </c>
      <c r="C13" s="490"/>
      <c r="D13" s="489">
        <f t="shared" si="0"/>
        <v>-1722.2070000000001</v>
      </c>
      <c r="E13" s="489">
        <f t="shared" si="1"/>
        <v>0</v>
      </c>
    </row>
    <row r="14" spans="1:13" ht="19.350000000000001" hidden="1" customHeight="1" x14ac:dyDescent="0.25">
      <c r="A14" s="488" t="s">
        <v>268</v>
      </c>
      <c r="B14" s="490">
        <v>2403.3890000000001</v>
      </c>
      <c r="C14" s="490"/>
      <c r="D14" s="489">
        <f t="shared" si="0"/>
        <v>-2403.3890000000001</v>
      </c>
      <c r="E14" s="489">
        <f t="shared" si="1"/>
        <v>0</v>
      </c>
    </row>
    <row r="15" spans="1:13" ht="12" hidden="1" x14ac:dyDescent="0.25">
      <c r="A15" s="488" t="s">
        <v>286</v>
      </c>
      <c r="B15" s="490">
        <v>1511.4670000000001</v>
      </c>
      <c r="C15" s="490"/>
      <c r="D15" s="489">
        <f t="shared" si="0"/>
        <v>-1511.4670000000001</v>
      </c>
      <c r="E15" s="489">
        <f t="shared" si="1"/>
        <v>0</v>
      </c>
    </row>
    <row r="16" spans="1:13" ht="5.0999999999999996" customHeight="1" x14ac:dyDescent="0.2">
      <c r="A16" s="488"/>
      <c r="B16" s="490"/>
      <c r="C16" s="490"/>
      <c r="D16" s="490"/>
      <c r="E16" s="490"/>
    </row>
    <row r="17" spans="1:5" ht="19.95" customHeight="1" x14ac:dyDescent="0.2">
      <c r="A17" s="689" t="s">
        <v>332</v>
      </c>
      <c r="B17" s="690">
        <v>17104.900000000001</v>
      </c>
      <c r="C17" s="690">
        <v>15027.7</v>
      </c>
      <c r="D17" s="690">
        <f t="shared" si="0"/>
        <v>-2077.2000000000007</v>
      </c>
      <c r="E17" s="690">
        <f t="shared" si="1"/>
        <v>87.856111406672937</v>
      </c>
    </row>
    <row r="18" spans="1:5" ht="19.95" customHeight="1" x14ac:dyDescent="0.2">
      <c r="A18" s="689" t="s">
        <v>333</v>
      </c>
      <c r="B18" s="690">
        <v>752.6</v>
      </c>
      <c r="C18" s="690">
        <v>588.70000000000005</v>
      </c>
      <c r="D18" s="690">
        <f t="shared" si="0"/>
        <v>-163.89999999999998</v>
      </c>
      <c r="E18" s="690">
        <f t="shared" si="1"/>
        <v>78.222163167685366</v>
      </c>
    </row>
    <row r="19" spans="1:5" ht="19.95" customHeight="1" x14ac:dyDescent="0.2">
      <c r="A19" s="689" t="s">
        <v>334</v>
      </c>
      <c r="B19" s="690">
        <v>108</v>
      </c>
      <c r="C19" s="690">
        <v>115.7</v>
      </c>
      <c r="D19" s="690">
        <f t="shared" si="0"/>
        <v>7.7000000000000028</v>
      </c>
      <c r="E19" s="690">
        <f t="shared" si="1"/>
        <v>107.12962962962965</v>
      </c>
    </row>
    <row r="20" spans="1:5" ht="19.95" customHeight="1" x14ac:dyDescent="0.25">
      <c r="A20" s="485" t="s">
        <v>288</v>
      </c>
      <c r="B20" s="489">
        <f>SUM(B21)</f>
        <v>1384.7</v>
      </c>
      <c r="C20" s="489">
        <f>SUM(C21)</f>
        <v>2590.6999999999998</v>
      </c>
      <c r="D20" s="489">
        <f t="shared" si="0"/>
        <v>1205.9999999999998</v>
      </c>
      <c r="E20" s="489">
        <f t="shared" si="1"/>
        <v>187.0946775474832</v>
      </c>
    </row>
    <row r="21" spans="1:5" ht="19.95" customHeight="1" x14ac:dyDescent="0.2">
      <c r="A21" s="488" t="s">
        <v>296</v>
      </c>
      <c r="B21" s="490">
        <v>1384.7</v>
      </c>
      <c r="C21" s="490">
        <v>2590.6999999999998</v>
      </c>
      <c r="D21" s="490">
        <f t="shared" si="0"/>
        <v>1205.9999999999998</v>
      </c>
      <c r="E21" s="490">
        <f t="shared" si="1"/>
        <v>187.0946775474832</v>
      </c>
    </row>
    <row r="22" spans="1:5" ht="5.0999999999999996" customHeight="1" x14ac:dyDescent="0.2">
      <c r="A22" s="491"/>
      <c r="B22" s="492"/>
      <c r="C22" s="492"/>
      <c r="D22" s="490"/>
      <c r="E22" s="490"/>
    </row>
    <row r="23" spans="1:5" ht="19.95" customHeight="1" x14ac:dyDescent="0.25">
      <c r="A23" s="485" t="s">
        <v>289</v>
      </c>
      <c r="B23" s="489">
        <v>19350.2</v>
      </c>
      <c r="C23" s="489">
        <v>18322.800000000003</v>
      </c>
      <c r="D23" s="489">
        <f t="shared" si="0"/>
        <v>-1027.3999999999978</v>
      </c>
      <c r="E23" s="489">
        <f t="shared" si="1"/>
        <v>94.690494155099174</v>
      </c>
    </row>
    <row r="24" spans="1:5" ht="5.0999999999999996" customHeight="1" x14ac:dyDescent="0.2">
      <c r="A24" s="488"/>
      <c r="B24" s="490"/>
      <c r="C24" s="490"/>
      <c r="D24" s="490"/>
      <c r="E24" s="490"/>
    </row>
    <row r="25" spans="1:5" ht="19.95" customHeight="1" x14ac:dyDescent="0.25">
      <c r="A25" s="485" t="s">
        <v>290</v>
      </c>
      <c r="B25" s="489">
        <f>B26+B28</f>
        <v>15688.005000000001</v>
      </c>
      <c r="C25" s="489">
        <f>C26+C28</f>
        <v>14862.6</v>
      </c>
      <c r="D25" s="489">
        <f t="shared" si="0"/>
        <v>-825.40500000000065</v>
      </c>
      <c r="E25" s="489">
        <f t="shared" si="1"/>
        <v>94.738623553472863</v>
      </c>
    </row>
    <row r="26" spans="1:5" ht="19.95" customHeight="1" x14ac:dyDescent="0.2">
      <c r="A26" s="488" t="s">
        <v>291</v>
      </c>
      <c r="B26" s="490">
        <v>6619.9960000000001</v>
      </c>
      <c r="C26" s="490">
        <v>5971.5</v>
      </c>
      <c r="D26" s="490">
        <f t="shared" si="0"/>
        <v>-648.49600000000009</v>
      </c>
      <c r="E26" s="490">
        <f t="shared" si="1"/>
        <v>90.203981996363751</v>
      </c>
    </row>
    <row r="27" spans="1:5" ht="19.95" customHeight="1" x14ac:dyDescent="0.2">
      <c r="A27" s="488" t="s">
        <v>269</v>
      </c>
      <c r="B27" s="490">
        <v>1859.501</v>
      </c>
      <c r="C27" s="490">
        <v>1590.2</v>
      </c>
      <c r="D27" s="490">
        <f t="shared" si="0"/>
        <v>-269.30099999999993</v>
      </c>
      <c r="E27" s="490">
        <f t="shared" si="1"/>
        <v>85.517566271811631</v>
      </c>
    </row>
    <row r="28" spans="1:5" ht="19.95" customHeight="1" x14ac:dyDescent="0.2">
      <c r="A28" s="488" t="s">
        <v>292</v>
      </c>
      <c r="B28" s="490">
        <f>SUM(B29:B30)</f>
        <v>9068.009</v>
      </c>
      <c r="C28" s="490">
        <f>SUM(C29:C30)</f>
        <v>8891.1</v>
      </c>
      <c r="D28" s="490">
        <f t="shared" si="0"/>
        <v>-176.90899999999965</v>
      </c>
      <c r="E28" s="490">
        <f t="shared" si="1"/>
        <v>98.049086629711113</v>
      </c>
    </row>
    <row r="29" spans="1:5" ht="19.95" customHeight="1" x14ac:dyDescent="0.2">
      <c r="A29" s="488" t="s">
        <v>270</v>
      </c>
      <c r="B29" s="490">
        <v>8515.7090000000007</v>
      </c>
      <c r="C29" s="490">
        <v>8056.5</v>
      </c>
      <c r="D29" s="490">
        <f t="shared" si="0"/>
        <v>-459.20900000000074</v>
      </c>
      <c r="E29" s="490">
        <f t="shared" si="1"/>
        <v>94.607507137691044</v>
      </c>
    </row>
    <row r="30" spans="1:5" ht="19.95" customHeight="1" x14ac:dyDescent="0.2">
      <c r="A30" s="488" t="s">
        <v>271</v>
      </c>
      <c r="B30" s="490">
        <v>552.29999999999995</v>
      </c>
      <c r="C30" s="490">
        <v>834.6</v>
      </c>
      <c r="D30" s="490">
        <f t="shared" si="0"/>
        <v>282.30000000000007</v>
      </c>
      <c r="E30" s="490">
        <f t="shared" si="1"/>
        <v>151.11352525801195</v>
      </c>
    </row>
    <row r="31" spans="1:5" ht="19.95" customHeight="1" x14ac:dyDescent="0.25">
      <c r="A31" s="485" t="s">
        <v>238</v>
      </c>
      <c r="B31" s="489">
        <f>SUM(B32:B33)</f>
        <v>3623.1099999999997</v>
      </c>
      <c r="C31" s="489">
        <f>SUM(C32:C33)</f>
        <v>3427.66</v>
      </c>
      <c r="D31" s="489">
        <f t="shared" si="0"/>
        <v>-195.44999999999982</v>
      </c>
      <c r="E31" s="489">
        <f t="shared" si="1"/>
        <v>94.605463262225001</v>
      </c>
    </row>
    <row r="32" spans="1:5" ht="19.95" customHeight="1" x14ac:dyDescent="0.2">
      <c r="A32" s="488" t="s">
        <v>293</v>
      </c>
      <c r="B32" s="490">
        <v>650.49</v>
      </c>
      <c r="C32" s="490">
        <v>568.12</v>
      </c>
      <c r="D32" s="490">
        <f t="shared" si="0"/>
        <v>-82.37</v>
      </c>
      <c r="E32" s="490">
        <f t="shared" si="1"/>
        <v>87.337238082061219</v>
      </c>
    </row>
    <row r="33" spans="1:5" ht="19.95" customHeight="1" x14ac:dyDescent="0.2">
      <c r="A33" s="488" t="s">
        <v>294</v>
      </c>
      <c r="B33" s="490">
        <v>2972.62</v>
      </c>
      <c r="C33" s="490">
        <v>2859.54</v>
      </c>
      <c r="D33" s="490">
        <f t="shared" si="0"/>
        <v>-113.07999999999993</v>
      </c>
      <c r="E33" s="490">
        <f t="shared" si="1"/>
        <v>96.195948355322912</v>
      </c>
    </row>
    <row r="34" spans="1:5" ht="5.0999999999999996" customHeight="1" x14ac:dyDescent="0.2">
      <c r="A34" s="491"/>
      <c r="B34" s="484"/>
      <c r="C34" s="484"/>
      <c r="D34" s="490"/>
      <c r="E34" s="490"/>
    </row>
    <row r="35" spans="1:5" ht="19.95" customHeight="1" x14ac:dyDescent="0.25">
      <c r="A35" s="493" t="s">
        <v>295</v>
      </c>
      <c r="B35" s="494">
        <f>B8-B25-B31</f>
        <v>39.085000000000036</v>
      </c>
      <c r="C35" s="494">
        <f>C8-C25-C31</f>
        <v>32.540000000002692</v>
      </c>
      <c r="D35" s="489">
        <f t="shared" si="0"/>
        <v>-6.5449999999973443</v>
      </c>
      <c r="E35" s="489">
        <f t="shared" si="1"/>
        <v>83.254445439433695</v>
      </c>
    </row>
    <row r="36" spans="1:5" ht="5.0999999999999996" customHeight="1" x14ac:dyDescent="0.25">
      <c r="A36" s="614"/>
      <c r="B36" s="615"/>
      <c r="C36" s="615"/>
      <c r="D36" s="615"/>
      <c r="E36" s="615"/>
    </row>
    <row r="37" spans="1:5" ht="12" customHeight="1" x14ac:dyDescent="0.25">
      <c r="A37" s="491" t="s">
        <v>327</v>
      </c>
      <c r="B37" s="495"/>
      <c r="C37" s="495"/>
      <c r="D37" s="495"/>
      <c r="E37" s="495"/>
    </row>
    <row r="38" spans="1:5" ht="12" customHeight="1" x14ac:dyDescent="0.25">
      <c r="A38" s="491" t="s">
        <v>326</v>
      </c>
      <c r="B38" s="492"/>
      <c r="C38" s="495"/>
      <c r="D38" s="495"/>
      <c r="E38" s="495"/>
    </row>
    <row r="39" spans="1:5" ht="12" customHeight="1" x14ac:dyDescent="0.2"/>
  </sheetData>
  <pageMargins left="0.59055118110236227" right="0.59055118110236227" top="1.1605511811023623" bottom="0.59055118110236227" header="0.59055118110236227" footer="0.59055118110236227"/>
  <pageSetup paperSize="9" scale="95" orientation="portrait" r:id="rId1"/>
  <headerFooter alignWithMargins="0"/>
  <ignoredErrors>
    <ignoredError sqref="B28:C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11</vt:i4>
      </vt:variant>
    </vt:vector>
  </HeadingPairs>
  <TitlesOfParts>
    <vt:vector size="23" baseType="lpstr">
      <vt:lpstr>10.1</vt:lpstr>
      <vt:lpstr>10.2-4</vt:lpstr>
      <vt:lpstr>10.5</vt:lpstr>
      <vt:lpstr>10.6-7</vt:lpstr>
      <vt:lpstr>10.8-9</vt:lpstr>
      <vt:lpstr>10.10</vt:lpstr>
      <vt:lpstr>10.11</vt:lpstr>
      <vt:lpstr>10.12-13</vt:lpstr>
      <vt:lpstr>10.14</vt:lpstr>
      <vt:lpstr>10.15</vt:lpstr>
      <vt:lpstr>10.16-17</vt:lpstr>
      <vt:lpstr>10.18-19</vt:lpstr>
      <vt:lpstr>'10.10'!Área_de_impresión</vt:lpstr>
      <vt:lpstr>'10.11'!Área_de_impresión</vt:lpstr>
      <vt:lpstr>'10.12-13'!Área_de_impresión</vt:lpstr>
      <vt:lpstr>'10.14'!Área_de_impresión</vt:lpstr>
      <vt:lpstr>'10.15'!Área_de_impresión</vt:lpstr>
      <vt:lpstr>'10.16-17'!Área_de_impresión</vt:lpstr>
      <vt:lpstr>'10.18-19'!Área_de_impresión</vt:lpstr>
      <vt:lpstr>'10.2-4'!Área_de_impresión</vt:lpstr>
      <vt:lpstr>'10.5'!Área_de_impresión</vt:lpstr>
      <vt:lpstr>'10.6-7'!Área_de_impresión</vt:lpstr>
      <vt:lpstr>'10.8-9'!Área_de_impresión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ANAYS JIMENEZ</dc:creator>
  <cp:lastModifiedBy>Niurka Adelina Ramos Fernandez</cp:lastModifiedBy>
  <cp:lastPrinted>2023-07-03T15:39:49Z</cp:lastPrinted>
  <dcterms:created xsi:type="dcterms:W3CDTF">2004-08-09T22:11:42Z</dcterms:created>
  <dcterms:modified xsi:type="dcterms:W3CDTF">2023-07-03T15:59:35Z</dcterms:modified>
</cp:coreProperties>
</file>