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New Red pendrive Data backup\New Estimate\Phirangut Tamini ghat\Geo Testing MSRDC Pune\"/>
    </mc:Choice>
  </mc:AlternateContent>
  <xr:revisionPtr revIDLastSave="0" documentId="13_ncr:1_{E8C48FC4-64D8-4233-8C71-F4619DB413E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MUMBRA BYPASS BORELOG" sheetId="9" r:id="rId1"/>
    <sheet name="MUMBRA BYPASS MS" sheetId="11" r:id="rId2"/>
  </sheets>
  <definedNames>
    <definedName name="_xlnm.Print_Area" localSheetId="0">'MUMBRA BYPASS BORELOG'!$A$1:$AB$273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65" i="9" l="1"/>
  <c r="J253" i="9"/>
  <c r="K241" i="9"/>
  <c r="D269" i="9"/>
  <c r="T263" i="9"/>
  <c r="T259" i="9"/>
  <c r="T251" i="9"/>
  <c r="T247" i="9"/>
  <c r="T239" i="9"/>
  <c r="T235" i="9"/>
  <c r="H200" i="9"/>
  <c r="D216" i="9"/>
  <c r="K200" i="9"/>
  <c r="J204" i="9" s="1"/>
  <c r="K204" i="9" s="1"/>
  <c r="L204" i="9" s="1"/>
  <c r="M204" i="9" s="1"/>
  <c r="T198" i="9"/>
  <c r="T194" i="9"/>
  <c r="H171" i="9"/>
  <c r="H167" i="9"/>
  <c r="H163" i="9"/>
  <c r="H155" i="9"/>
  <c r="H151" i="9"/>
  <c r="T149" i="9"/>
  <c r="T145" i="9"/>
  <c r="H122" i="9"/>
  <c r="H118" i="9"/>
  <c r="H114" i="9"/>
  <c r="H110" i="9"/>
  <c r="H106" i="9"/>
  <c r="J106" i="9"/>
  <c r="K106" i="9" s="1"/>
  <c r="L106" i="9" s="1"/>
  <c r="M106" i="9" s="1"/>
  <c r="T96" i="9"/>
  <c r="T100" i="9"/>
  <c r="T104" i="9"/>
  <c r="H73" i="9"/>
  <c r="H69" i="9"/>
  <c r="H65" i="9"/>
  <c r="J57" i="9"/>
  <c r="K57" i="9" s="1"/>
  <c r="L57" i="9" s="1"/>
  <c r="M57" i="9" s="1"/>
  <c r="D53" i="9"/>
  <c r="W32" i="9"/>
  <c r="H32" i="9"/>
  <c r="H28" i="9"/>
  <c r="H24" i="9"/>
  <c r="K16" i="9"/>
  <c r="L16" i="9" s="1"/>
  <c r="M16" i="9" s="1"/>
  <c r="N16" i="9" s="1"/>
  <c r="O16" i="9" s="1"/>
  <c r="P16" i="9" s="1"/>
  <c r="Q16" i="9" s="1"/>
  <c r="D12" i="9"/>
  <c r="F24" i="9"/>
  <c r="G24" i="9" s="1"/>
  <c r="F28" i="9"/>
  <c r="G28" i="9" s="1"/>
  <c r="F32" i="9"/>
  <c r="G32" i="9" s="1"/>
  <c r="H265" i="9"/>
  <c r="F265" i="9"/>
  <c r="G265" i="9" s="1"/>
  <c r="H261" i="9"/>
  <c r="F261" i="9"/>
  <c r="G261" i="9" s="1"/>
  <c r="H257" i="9"/>
  <c r="F257" i="9"/>
  <c r="G257" i="9" s="1"/>
  <c r="H253" i="9"/>
  <c r="F253" i="9"/>
  <c r="G253" i="9" s="1"/>
  <c r="H249" i="9"/>
  <c r="F249" i="9"/>
  <c r="G249" i="9" s="1"/>
  <c r="H245" i="9"/>
  <c r="F245" i="9"/>
  <c r="G245" i="9" s="1"/>
  <c r="H241" i="9"/>
  <c r="F241" i="9"/>
  <c r="G241" i="9" s="1"/>
  <c r="H237" i="9"/>
  <c r="F237" i="9"/>
  <c r="G237" i="9" s="1"/>
  <c r="H233" i="9"/>
  <c r="F233" i="9"/>
  <c r="G233" i="9" s="1"/>
  <c r="D233" i="9"/>
  <c r="D237" i="9" s="1"/>
  <c r="D241" i="9" s="1"/>
  <c r="D245" i="9" s="1"/>
  <c r="D249" i="9" s="1"/>
  <c r="D253" i="9" s="1"/>
  <c r="D257" i="9" s="1"/>
  <c r="D261" i="9" s="1"/>
  <c r="D265" i="9" s="1"/>
  <c r="H229" i="9"/>
  <c r="F229" i="9"/>
  <c r="G229" i="9" s="1"/>
  <c r="H212" i="9"/>
  <c r="F212" i="9"/>
  <c r="G212" i="9" s="1"/>
  <c r="H208" i="9"/>
  <c r="F208" i="9"/>
  <c r="G208" i="9" s="1"/>
  <c r="H204" i="9"/>
  <c r="F204" i="9"/>
  <c r="G204" i="9" s="1"/>
  <c r="F200" i="9"/>
  <c r="G200" i="9" s="1"/>
  <c r="H196" i="9"/>
  <c r="F196" i="9"/>
  <c r="G196" i="9" s="1"/>
  <c r="H192" i="9"/>
  <c r="F192" i="9"/>
  <c r="G192" i="9" s="1"/>
  <c r="D192" i="9"/>
  <c r="D196" i="9" s="1"/>
  <c r="D200" i="9" s="1"/>
  <c r="D204" i="9" s="1"/>
  <c r="D208" i="9" s="1"/>
  <c r="D212" i="9" s="1"/>
  <c r="H188" i="9"/>
  <c r="F188" i="9"/>
  <c r="G188" i="9" s="1"/>
  <c r="F171" i="9"/>
  <c r="G171" i="9" s="1"/>
  <c r="F167" i="9"/>
  <c r="G167" i="9" s="1"/>
  <c r="F163" i="9"/>
  <c r="G163" i="9" s="1"/>
  <c r="H159" i="9"/>
  <c r="F159" i="9"/>
  <c r="G159" i="9" s="1"/>
  <c r="F155" i="9"/>
  <c r="G155" i="9" s="1"/>
  <c r="F151" i="9"/>
  <c r="G151" i="9" s="1"/>
  <c r="H147" i="9"/>
  <c r="F147" i="9"/>
  <c r="G147" i="9" s="1"/>
  <c r="H143" i="9"/>
  <c r="F143" i="9"/>
  <c r="G143" i="9" s="1"/>
  <c r="D143" i="9"/>
  <c r="D147" i="9" s="1"/>
  <c r="D151" i="9" s="1"/>
  <c r="H139" i="9"/>
  <c r="F139" i="9"/>
  <c r="G139" i="9" s="1"/>
  <c r="E7" i="11"/>
  <c r="J208" i="9" l="1"/>
  <c r="D155" i="9"/>
  <c r="D159" i="9" s="1"/>
  <c r="D163" i="9" s="1"/>
  <c r="D167" i="9" s="1"/>
  <c r="D171" i="9" s="1"/>
  <c r="D175" i="9" s="1"/>
  <c r="N106" i="9"/>
  <c r="J110" i="9" s="1"/>
  <c r="J61" i="9"/>
  <c r="K61" i="9" s="1"/>
  <c r="L61" i="9" s="1"/>
  <c r="M61" i="9" s="1"/>
  <c r="N61" i="9" s="1"/>
  <c r="O61" i="9" s="1"/>
  <c r="J20" i="9"/>
  <c r="K265" i="9"/>
  <c r="K151" i="9"/>
  <c r="F20" i="9"/>
  <c r="K208" i="9" l="1"/>
  <c r="L208" i="9" s="1"/>
  <c r="M208" i="9" s="1"/>
  <c r="J212" i="9" s="1"/>
  <c r="K212" i="9" s="1"/>
  <c r="L212" i="9" s="1"/>
  <c r="L151" i="9"/>
  <c r="M151" i="9" s="1"/>
  <c r="N151" i="9" s="1"/>
  <c r="K110" i="9"/>
  <c r="L110" i="9" s="1"/>
  <c r="M110" i="9" s="1"/>
  <c r="N110" i="9" s="1"/>
  <c r="F122" i="9"/>
  <c r="G122" i="9" s="1"/>
  <c r="F118" i="9"/>
  <c r="G118" i="9" s="1"/>
  <c r="F114" i="9"/>
  <c r="G114" i="9" s="1"/>
  <c r="F110" i="9"/>
  <c r="G110" i="9" s="1"/>
  <c r="F106" i="9"/>
  <c r="G106" i="9" s="1"/>
  <c r="H102" i="9"/>
  <c r="F102" i="9"/>
  <c r="G102" i="9" s="1"/>
  <c r="H98" i="9"/>
  <c r="F98" i="9"/>
  <c r="G98" i="9" s="1"/>
  <c r="H94" i="9"/>
  <c r="F94" i="9"/>
  <c r="G94" i="9" s="1"/>
  <c r="D94" i="9"/>
  <c r="D98" i="9" s="1"/>
  <c r="D102" i="9" s="1"/>
  <c r="D106" i="9" s="1"/>
  <c r="D110" i="9" s="1"/>
  <c r="D114" i="9" s="1"/>
  <c r="D118" i="9" s="1"/>
  <c r="D122" i="9" s="1"/>
  <c r="D126" i="9" s="1"/>
  <c r="H90" i="9"/>
  <c r="F90" i="9"/>
  <c r="G90" i="9" s="1"/>
  <c r="F73" i="9"/>
  <c r="G73" i="9" s="1"/>
  <c r="F69" i="9"/>
  <c r="G69" i="9" s="1"/>
  <c r="F65" i="9"/>
  <c r="G65" i="9" s="1"/>
  <c r="J65" i="9"/>
  <c r="H61" i="9"/>
  <c r="F61" i="9"/>
  <c r="G61" i="9" s="1"/>
  <c r="H57" i="9"/>
  <c r="F57" i="9"/>
  <c r="G57" i="9" s="1"/>
  <c r="H53" i="9"/>
  <c r="F53" i="9"/>
  <c r="G53" i="9" s="1"/>
  <c r="D57" i="9"/>
  <c r="D61" i="9" s="1"/>
  <c r="D65" i="9" s="1"/>
  <c r="D69" i="9" s="1"/>
  <c r="D73" i="9" s="1"/>
  <c r="D77" i="9" s="1"/>
  <c r="T51" i="9"/>
  <c r="H49" i="9"/>
  <c r="F49" i="9"/>
  <c r="G49" i="9" s="1"/>
  <c r="J155" i="9" l="1"/>
  <c r="J114" i="9"/>
  <c r="K65" i="9"/>
  <c r="L65" i="9" s="1"/>
  <c r="M65" i="9" s="1"/>
  <c r="N65" i="9" s="1"/>
  <c r="O65" i="9" s="1"/>
  <c r="P65" i="9" s="1"/>
  <c r="Q65" i="9" s="1"/>
  <c r="A12" i="11"/>
  <c r="A11" i="11"/>
  <c r="K12" i="11"/>
  <c r="K11" i="11"/>
  <c r="D12" i="11"/>
  <c r="G12" i="11" s="1"/>
  <c r="D11" i="11"/>
  <c r="G11" i="11" s="1"/>
  <c r="H20" i="9"/>
  <c r="H16" i="9"/>
  <c r="H12" i="9"/>
  <c r="X32" i="9"/>
  <c r="X33" i="9" s="1"/>
  <c r="X34" i="9" s="1"/>
  <c r="W28" i="9" s="1"/>
  <c r="X28" i="9" s="1"/>
  <c r="X29" i="9" s="1"/>
  <c r="X30" i="9" s="1"/>
  <c r="W24" i="9" s="1"/>
  <c r="X24" i="9" s="1"/>
  <c r="X25" i="9" s="1"/>
  <c r="X26" i="9" s="1"/>
  <c r="K155" i="9" l="1"/>
  <c r="L155" i="9" s="1"/>
  <c r="K114" i="9"/>
  <c r="L114" i="9" s="1"/>
  <c r="M114" i="9" s="1"/>
  <c r="N114" i="9" s="1"/>
  <c r="O114" i="9" s="1"/>
  <c r="P114" i="9" s="1"/>
  <c r="Q114" i="9" s="1"/>
  <c r="J69" i="9"/>
  <c r="K69" i="9" s="1"/>
  <c r="L69" i="9" s="1"/>
  <c r="M69" i="9" s="1"/>
  <c r="N69" i="9" s="1"/>
  <c r="O69" i="9" s="1"/>
  <c r="J159" i="9" l="1"/>
  <c r="J118" i="9"/>
  <c r="J73" i="9"/>
  <c r="K73" i="9" s="1"/>
  <c r="L73" i="9" s="1"/>
  <c r="M73" i="9" s="1"/>
  <c r="N73" i="9" s="1"/>
  <c r="O73" i="9" s="1"/>
  <c r="P73" i="9" s="1"/>
  <c r="Q73" i="9" s="1"/>
  <c r="K159" i="9" l="1"/>
  <c r="J163" i="9"/>
  <c r="K118" i="9"/>
  <c r="L118" i="9" s="1"/>
  <c r="M118" i="9" s="1"/>
  <c r="N118" i="9" s="1"/>
  <c r="O118" i="9" s="1"/>
  <c r="P118" i="9" s="1"/>
  <c r="T10" i="9"/>
  <c r="K163" i="9" l="1"/>
  <c r="L163" i="9" s="1"/>
  <c r="M163" i="9" s="1"/>
  <c r="N163" i="9" s="1"/>
  <c r="J122" i="9"/>
  <c r="K122" i="9" s="1"/>
  <c r="L122" i="9" s="1"/>
  <c r="M122" i="9" s="1"/>
  <c r="N122" i="9" s="1"/>
  <c r="J167" i="9" l="1"/>
  <c r="B2" i="11"/>
  <c r="E1" i="11"/>
  <c r="K167" i="9" l="1"/>
  <c r="L167" i="9" s="1"/>
  <c r="M167" i="9" s="1"/>
  <c r="N167" i="9" s="1"/>
  <c r="W20" i="9"/>
  <c r="X20" i="9" s="1"/>
  <c r="X21" i="9" s="1"/>
  <c r="X22" i="9" s="1"/>
  <c r="W16" i="9" s="1"/>
  <c r="X16" i="9" s="1"/>
  <c r="X17" i="9" s="1"/>
  <c r="X18" i="9" s="1"/>
  <c r="W12" i="9" s="1"/>
  <c r="X12" i="9" s="1"/>
  <c r="X13" i="9" s="1"/>
  <c r="X14" i="9" s="1"/>
  <c r="W73" i="9" s="1"/>
  <c r="J171" i="9" l="1"/>
  <c r="K171" i="9" s="1"/>
  <c r="L171" i="9" s="1"/>
  <c r="M171" i="9" s="1"/>
  <c r="N171" i="9" s="1"/>
  <c r="O171" i="9" s="1"/>
  <c r="X73" i="9"/>
  <c r="X74" i="9" s="1"/>
  <c r="X75" i="9" s="1"/>
  <c r="W69" i="9" s="1"/>
  <c r="X69" i="9" s="1"/>
  <c r="X70" i="9" s="1"/>
  <c r="X71" i="9" s="1"/>
  <c r="W65" i="9" s="1"/>
  <c r="X65" i="9" s="1"/>
  <c r="X66" i="9" s="1"/>
  <c r="X67" i="9" s="1"/>
  <c r="W61" i="9" s="1"/>
  <c r="X61" i="9" s="1"/>
  <c r="X62" i="9" s="1"/>
  <c r="X63" i="9" s="1"/>
  <c r="W57" i="9" s="1"/>
  <c r="X57" i="9" s="1"/>
  <c r="X58" i="9" s="1"/>
  <c r="X59" i="9" s="1"/>
  <c r="W53" i="9" s="1"/>
  <c r="X53" i="9" s="1"/>
  <c r="X54" i="9" s="1"/>
  <c r="X55" i="9" s="1"/>
  <c r="W122" i="9" s="1"/>
  <c r="X122" i="9" s="1"/>
  <c r="X123" i="9" s="1"/>
  <c r="X124" i="9" s="1"/>
  <c r="W118" i="9" s="1"/>
  <c r="X118" i="9" s="1"/>
  <c r="X119" i="9" s="1"/>
  <c r="X120" i="9" s="1"/>
  <c r="W114" i="9" s="1"/>
  <c r="X114" i="9" s="1"/>
  <c r="X115" i="9" s="1"/>
  <c r="X116" i="9" s="1"/>
  <c r="W110" i="9" s="1"/>
  <c r="X110" i="9" s="1"/>
  <c r="X111" i="9" s="1"/>
  <c r="X112" i="9" s="1"/>
  <c r="W106" i="9" s="1"/>
  <c r="X106" i="9" s="1"/>
  <c r="X107" i="9" s="1"/>
  <c r="X108" i="9" s="1"/>
  <c r="W102" i="9" s="1"/>
  <c r="X102" i="9" s="1"/>
  <c r="X103" i="9" s="1"/>
  <c r="X104" i="9" s="1"/>
  <c r="W98" i="9" s="1"/>
  <c r="X98" i="9" s="1"/>
  <c r="X99" i="9" s="1"/>
  <c r="X100" i="9" s="1"/>
  <c r="W94" i="9" s="1"/>
  <c r="X94" i="9" s="1"/>
  <c r="X95" i="9" s="1"/>
  <c r="X96" i="9" s="1"/>
  <c r="G20" i="9"/>
  <c r="F16" i="9"/>
  <c r="G16" i="9" s="1"/>
  <c r="F12" i="9"/>
  <c r="G12" i="9" s="1"/>
  <c r="D16" i="9"/>
  <c r="D20" i="9" s="1"/>
  <c r="D24" i="9" s="1"/>
  <c r="D28" i="9" s="1"/>
  <c r="D32" i="9" s="1"/>
  <c r="D36" i="9" s="1"/>
  <c r="H8" i="9"/>
  <c r="F8" i="9"/>
  <c r="G8" i="9" s="1"/>
  <c r="W171" i="9" l="1"/>
  <c r="X171" i="9" s="1"/>
  <c r="X172" i="9" s="1"/>
  <c r="X173" i="9" s="1"/>
  <c r="W167" i="9" s="1"/>
  <c r="X167" i="9" s="1"/>
  <c r="X168" i="9" s="1"/>
  <c r="X169" i="9" s="1"/>
  <c r="W163" i="9" s="1"/>
  <c r="X163" i="9" s="1"/>
  <c r="X164" i="9" s="1"/>
  <c r="X165" i="9" s="1"/>
  <c r="W159" i="9" s="1"/>
  <c r="X159" i="9" s="1"/>
  <c r="X160" i="9" s="1"/>
  <c r="X161" i="9" s="1"/>
  <c r="W155" i="9" s="1"/>
  <c r="X155" i="9" s="1"/>
  <c r="X156" i="9" s="1"/>
  <c r="X157" i="9" s="1"/>
  <c r="W151" i="9" s="1"/>
  <c r="X151" i="9" s="1"/>
  <c r="X152" i="9" s="1"/>
  <c r="X153" i="9" s="1"/>
  <c r="W147" i="9" l="1"/>
  <c r="X147" i="9" s="1"/>
  <c r="X148" i="9" s="1"/>
  <c r="X149" i="9" s="1"/>
  <c r="W143" i="9" s="1"/>
  <c r="X143" i="9" s="1"/>
  <c r="X144" i="9" s="1"/>
  <c r="X145" i="9" s="1"/>
  <c r="J7" i="11"/>
  <c r="I7" i="11"/>
  <c r="H7" i="11"/>
  <c r="F7" i="11"/>
  <c r="D7" i="11"/>
  <c r="G6" i="11"/>
  <c r="G5" i="11"/>
  <c r="G4" i="11"/>
  <c r="W212" i="9" l="1"/>
  <c r="X212" i="9" s="1"/>
  <c r="X213" i="9" s="1"/>
  <c r="X214" i="9" s="1"/>
  <c r="W208" i="9" s="1"/>
  <c r="X208" i="9" s="1"/>
  <c r="X209" i="9" s="1"/>
  <c r="X210" i="9" s="1"/>
  <c r="W204" i="9" s="1"/>
  <c r="X204" i="9" s="1"/>
  <c r="X205" i="9" s="1"/>
  <c r="X206" i="9" s="1"/>
  <c r="W200" i="9" s="1"/>
  <c r="X200" i="9" s="1"/>
  <c r="X201" i="9" s="1"/>
  <c r="X202" i="9" s="1"/>
  <c r="W196" i="9" s="1"/>
  <c r="X196" i="9" s="1"/>
  <c r="X197" i="9" s="1"/>
  <c r="X198" i="9" s="1"/>
  <c r="W192" i="9" s="1"/>
  <c r="X192" i="9" s="1"/>
  <c r="X193" i="9" s="1"/>
  <c r="X194" i="9" s="1"/>
  <c r="G7" i="11"/>
  <c r="W265" i="9" l="1"/>
  <c r="X265" i="9" s="1"/>
  <c r="X266" i="9" s="1"/>
  <c r="X267" i="9" s="1"/>
  <c r="W261" i="9" s="1"/>
  <c r="X261" i="9" s="1"/>
  <c r="X262" i="9" s="1"/>
  <c r="X263" i="9" s="1"/>
  <c r="W257" i="9" s="1"/>
  <c r="X257" i="9" s="1"/>
  <c r="X258" i="9" s="1"/>
  <c r="X259" i="9" s="1"/>
  <c r="W253" i="9" s="1"/>
  <c r="X253" i="9" s="1"/>
  <c r="X254" i="9" s="1"/>
  <c r="X255" i="9" s="1"/>
  <c r="W249" i="9" s="1"/>
  <c r="X249" i="9" s="1"/>
  <c r="X250" i="9" s="1"/>
  <c r="X251" i="9" s="1"/>
  <c r="W245" i="9" s="1"/>
  <c r="X245" i="9" s="1"/>
  <c r="X246" i="9" s="1"/>
  <c r="X247" i="9" s="1"/>
  <c r="W241" i="9" s="1"/>
  <c r="X241" i="9" s="1"/>
  <c r="X242" i="9" s="1"/>
  <c r="X243" i="9" s="1"/>
  <c r="W237" i="9" s="1"/>
  <c r="X237" i="9" s="1"/>
  <c r="X238" i="9" s="1"/>
  <c r="X239" i="9" s="1"/>
  <c r="W233" i="9" s="1"/>
  <c r="X233" i="9" s="1"/>
  <c r="X234" i="9" s="1"/>
  <c r="X235" i="9" s="1"/>
  <c r="K20" i="9"/>
  <c r="L20" i="9" l="1"/>
  <c r="M20" i="9" s="1"/>
  <c r="N20" i="9" s="1"/>
  <c r="O20" i="9" s="1"/>
  <c r="P20" i="9" s="1"/>
  <c r="Q20" i="9" s="1"/>
  <c r="R20" i="9" s="1"/>
  <c r="S20" i="9" s="1"/>
  <c r="J24" i="9" l="1"/>
  <c r="K24" i="9" s="1"/>
  <c r="L24" i="9" s="1"/>
  <c r="M24" i="9" s="1"/>
  <c r="N24" i="9" s="1"/>
  <c r="O24" i="9" s="1"/>
  <c r="P24" i="9" s="1"/>
  <c r="Q24" i="9" s="1"/>
  <c r="R24" i="9" s="1"/>
  <c r="S24" i="9" s="1"/>
  <c r="T24" i="9" s="1"/>
  <c r="U24" i="9" s="1"/>
  <c r="J28" i="9" l="1"/>
  <c r="K28" i="9" l="1"/>
  <c r="L28" i="9" s="1"/>
  <c r="M28" i="9" s="1"/>
  <c r="N28" i="9" s="1"/>
  <c r="O28" i="9" s="1"/>
  <c r="J32" i="9" l="1"/>
  <c r="K32" i="9" l="1"/>
  <c r="L32" i="9" s="1"/>
  <c r="M32" i="9" s="1"/>
  <c r="N32" i="9" s="1"/>
  <c r="O32" i="9" s="1"/>
  <c r="P32" i="9" s="1"/>
  <c r="Q32" i="9" s="1"/>
  <c r="R32" i="9" s="1"/>
</calcChain>
</file>

<file path=xl/sharedStrings.xml><?xml version="1.0" encoding="utf-8"?>
<sst xmlns="http://schemas.openxmlformats.org/spreadsheetml/2006/main" count="602" uniqueCount="110">
  <si>
    <t>Date</t>
  </si>
  <si>
    <t>Size of Hole</t>
  </si>
  <si>
    <t xml:space="preserve">Depth of Casing </t>
  </si>
  <si>
    <t xml:space="preserve">Depth of Hole </t>
  </si>
  <si>
    <t xml:space="preserve">Length Drilled </t>
  </si>
  <si>
    <t xml:space="preserve">Core Run </t>
  </si>
  <si>
    <t>Core Recovery %</t>
  </si>
  <si>
    <t>Description of Strata</t>
  </si>
  <si>
    <t>Other Drilling Notes</t>
  </si>
  <si>
    <t>Percolation Test</t>
  </si>
  <si>
    <t>Inspection Officer</t>
  </si>
  <si>
    <t xml:space="preserve">Pressure </t>
  </si>
  <si>
    <t>Initial Reading</t>
  </si>
  <si>
    <t>Final Reading</t>
  </si>
  <si>
    <t xml:space="preserve">Loss in Liters </t>
  </si>
  <si>
    <t xml:space="preserve">Time </t>
  </si>
  <si>
    <t xml:space="preserve">Lugeon </t>
  </si>
  <si>
    <t>mm</t>
  </si>
  <si>
    <t>m</t>
  </si>
  <si>
    <t>%</t>
  </si>
  <si>
    <t>Type</t>
  </si>
  <si>
    <t>No</t>
  </si>
  <si>
    <t>kg/s</t>
  </si>
  <si>
    <t>L</t>
  </si>
  <si>
    <t>min</t>
  </si>
  <si>
    <t>G.L.</t>
  </si>
  <si>
    <t>FINAL DEPTH :</t>
  </si>
  <si>
    <t>BH NO.</t>
  </si>
  <si>
    <t>CHAINAGE</t>
  </si>
  <si>
    <t>SOIL</t>
  </si>
  <si>
    <t>ROCK</t>
  </si>
  <si>
    <t>TOTAL</t>
  </si>
  <si>
    <t>CORE BOX</t>
  </si>
  <si>
    <t>PACKER TEST</t>
  </si>
  <si>
    <t>SHIFTING</t>
  </si>
  <si>
    <t>TOTAL :</t>
  </si>
  <si>
    <t>Proprietor</t>
  </si>
  <si>
    <t>SUB DIVISIONAL ENGINEER</t>
  </si>
  <si>
    <t>EXECUTIVE ENGINEER</t>
  </si>
  <si>
    <t>CH - 175</t>
  </si>
  <si>
    <t>CH - 180</t>
  </si>
  <si>
    <t>CH - 185</t>
  </si>
  <si>
    <t>JUNIOR ENGINEER</t>
  </si>
  <si>
    <t>MEASUREMENT SHEET FOR</t>
  </si>
  <si>
    <t>75 NX</t>
  </si>
  <si>
    <t>RQD %</t>
  </si>
  <si>
    <t>SOFT/ WEATHERED ROCK/ FRACTURE RHYOLITE &amp; BASALT</t>
  </si>
  <si>
    <t>SPT 1</t>
  </si>
  <si>
    <t>N VALUE</t>
  </si>
  <si>
    <t>R</t>
  </si>
  <si>
    <t>SP 1</t>
  </si>
  <si>
    <t>SP 2</t>
  </si>
  <si>
    <t>SP 3</t>
  </si>
  <si>
    <t>SP 4</t>
  </si>
  <si>
    <t>CONTRACTOR</t>
  </si>
  <si>
    <t>OVERBURDEN (FILDUP MATERIAL + BOULDER)</t>
  </si>
  <si>
    <t>I;:=:=:;I</t>
  </si>
  <si>
    <t>|0;0;0|</t>
  </si>
  <si>
    <t>|//////|</t>
  </si>
  <si>
    <t>FILDUP MURUM + BOULDER</t>
  </si>
  <si>
    <t>|[0];[0]|</t>
  </si>
  <si>
    <t>GRAYIESH BLACK MODREATLY WEATHERED BASALT</t>
  </si>
  <si>
    <t>Mtr</t>
  </si>
  <si>
    <t>SP 5</t>
  </si>
  <si>
    <t>CO-ORDINATES :  18°30'22.83"N  73°42'14.28"E
                                   18.506348          73.703971</t>
  </si>
  <si>
    <t>PROJECT : Survey &amp; Investigation Work For Rehabilitation and Up-gradation to 2 Lane with Paved Shoulder/4 Lane Standards of  National  Highway  NH-753F  section  from  Pune  to  Male  Village  (Shende Patilwada)  from  Ch.km  1  +275  to  Ch.  69+000  (Design  Length-67.275  Km)  in  the state of Maharashtra.</t>
  </si>
  <si>
    <t>CLIENT : Executive Engineer, Maharashtra State Road Development Corporation (MSRDC), Pune.</t>
  </si>
  <si>
    <t>START DATE:- 12/01/2025</t>
  </si>
  <si>
    <t>END DATE:- 16/01/2025</t>
  </si>
  <si>
    <t>BORE HOLE NO. : 01 ( Phirangut Ghat CH- Km 10/050)</t>
  </si>
  <si>
    <t>CO-ORDINATES :  18°30'22.06"N   73°42'16.22"E
                                   18.506128          73.704506</t>
  </si>
  <si>
    <t>BORE HOLE NO. : 02 ( Phirangut Ghat CH- Km 10/000 )</t>
  </si>
  <si>
    <t>BORE HOLE NO. : 03 ( Tamini Ghat TATA Power CH- Km 63/050)</t>
  </si>
  <si>
    <t>BORE HOLE NO. : 04 ( Tamini Ghat TATA Power CH- Km 63/100)</t>
  </si>
  <si>
    <t>BORE HOLE NO. : 05 ( Tamini Ghat Sunset Point CH- Km 64/100)</t>
  </si>
  <si>
    <t>BORE HOLE NO. : 06 ( Tamini Ghat Sunset Point CH- Km 64/200)</t>
  </si>
  <si>
    <t>CO-ORDINATES :  18°27'52.3"N    73°24'26.8"E
                                   18.464531         73.407433</t>
  </si>
  <si>
    <t>CO-ORDINATES :  18°27'52.2"N    73°24'25.7"E
                                   18.464500         73.407133</t>
  </si>
  <si>
    <t>CO-ORDINATES :  18°26'41.3"N     73°24'11.7"E
                                   18.444811           73.403247</t>
  </si>
  <si>
    <t>CO-ORDINATES :  18°26'41.9"N     73°24'11.5"E
                                   18.444972           73.403194</t>
  </si>
  <si>
    <t>GRAYIESH BROWN HIGHLY WEATHERED BASALT</t>
  </si>
  <si>
    <t>START DATE:- 13/01/2025</t>
  </si>
  <si>
    <t>END DATE:- 17/01/2025</t>
  </si>
  <si>
    <t>FILDUP BOULDER+ COMPLETELY WEATHERED REDISH BROWN BASALT (MURUM )</t>
  </si>
  <si>
    <t>Refrence No. : MSRDC/NH/EE/2025/ 178 OF 2024-25 Dated 10/01/2025.
AGENCY : R.  K.  Drillers,  Mumbai.</t>
  </si>
  <si>
    <t>WATER TABLE DEPTH: No water table observed upto 10 mtr depth below ground level.</t>
  </si>
  <si>
    <t>M/s R. K. Drillers</t>
  </si>
  <si>
    <t>Mumbai.</t>
  </si>
  <si>
    <t>Credible Management &amp; Consultant</t>
  </si>
  <si>
    <t>Pvt. Ltd. Pirangut, Pune.</t>
  </si>
  <si>
    <t>Maharashtra State Road Development Corporation</t>
  </si>
  <si>
    <t>(MSRDC), Pune.</t>
  </si>
  <si>
    <t>CONSULTANT</t>
  </si>
  <si>
    <t>Soil Pit taking on Road ( Disturb Sample Collected)</t>
  </si>
  <si>
    <t>SPT 2</t>
  </si>
  <si>
    <t>SPT 3</t>
  </si>
  <si>
    <t>WATER TABLE DEPTH: No water table observed upto 13 mtr depth below ground level.</t>
  </si>
  <si>
    <t>START DATE:- 18/01/2025</t>
  </si>
  <si>
    <t>END DATE:- 21/01/2025</t>
  </si>
  <si>
    <t>START DATE:- 19/01/2025</t>
  </si>
  <si>
    <t>END DATE:- 22/01/2025</t>
  </si>
  <si>
    <t>START DATE:- 23/01/2025</t>
  </si>
  <si>
    <t>END DATE:- 26/01/2025</t>
  </si>
  <si>
    <t>END DATE:- 27/01/2025</t>
  </si>
  <si>
    <t>START DATE:- 24/01/2025</t>
  </si>
  <si>
    <t>GRAYIESH BROWN HIGHLY WEATHERED BASALT WITH SECONDARY MINERAL INCLUSION</t>
  </si>
  <si>
    <t>GRAYIESH BLACK MODREATLY WEATHERED BASALT WITH SECONDARY MINERAL INCLUSION</t>
  </si>
  <si>
    <t>SPT 4</t>
  </si>
  <si>
    <t>SPT 5</t>
  </si>
  <si>
    <t>SPT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</si>
</sst>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3" x14ac:knownFonts="1">
    <font>
      <sz val="11"/>
      <color theme="1"/>
      <name val="Calibri"/>
      <family val="2"/>
      <scheme val="minor"/>
    </font>
    <font>
      <sz val="10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name val="Cambria"/>
      <family val="1"/>
    </font>
    <font>
      <b/>
      <sz val="10"/>
      <name val="Calibri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b/>
      <sz val="9"/>
      <name val="Arial"/>
      <family val="2"/>
    </font>
    <font>
      <b/>
      <sz val="12"/>
      <name val="Times New Roman"/>
      <family val="1"/>
    </font>
    <font>
      <sz val="12"/>
      <name val="Calibri"/>
      <family val="2"/>
      <scheme val="minor"/>
    </font>
    <font>
      <b/>
      <sz val="12"/>
      <name val="Arial Narrow"/>
      <family val="2"/>
    </font>
    <font>
      <sz val="11"/>
      <name val="Calibri"/>
      <family val="2"/>
    </font>
    <font>
      <b/>
      <u/>
      <sz val="11"/>
      <name val="Calibri"/>
      <family val="2"/>
    </font>
    <font>
      <b/>
      <sz val="11"/>
      <name val="Calibri"/>
      <family val="2"/>
    </font>
    <font>
      <u/>
      <sz val="11"/>
      <name val="Calibri"/>
      <family val="2"/>
    </font>
    <font>
      <sz val="11"/>
      <name val="Arial"/>
      <family val="2"/>
    </font>
    <font>
      <b/>
      <sz val="11"/>
      <name val="Arial"/>
      <family val="2"/>
    </font>
    <font>
      <sz val="9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6">
    <xf numFmtId="0" fontId="0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</cellStyleXfs>
  <cellXfs count="228">
    <xf numFmtId="0" fontId="0" fillId="0" borderId="0" xfId="0"/>
    <xf numFmtId="0" fontId="8" fillId="0" borderId="0" xfId="0" applyFont="1"/>
    <xf numFmtId="0" fontId="2" fillId="0" borderId="0" xfId="4" applyFont="1" applyAlignment="1">
      <alignment vertical="center"/>
    </xf>
    <xf numFmtId="0" fontId="3" fillId="0" borderId="0" xfId="4" applyFont="1" applyAlignment="1">
      <alignment vertical="center"/>
    </xf>
    <xf numFmtId="0" fontId="2" fillId="0" borderId="0" xfId="4" applyFont="1" applyAlignment="1">
      <alignment horizontal="center" vertical="center"/>
    </xf>
    <xf numFmtId="0" fontId="8" fillId="0" borderId="0" xfId="0" applyFont="1" applyAlignment="1">
      <alignment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2" fontId="4" fillId="0" borderId="3" xfId="0" applyNumberFormat="1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2" fontId="1" fillId="0" borderId="3" xfId="0" applyNumberFormat="1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2" fontId="4" fillId="0" borderId="16" xfId="0" applyNumberFormat="1" applyFont="1" applyBorder="1" applyAlignment="1">
      <alignment horizontal="center" vertical="center"/>
    </xf>
    <xf numFmtId="2" fontId="4" fillId="0" borderId="17" xfId="0" applyNumberFormat="1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9" fillId="0" borderId="0" xfId="0" applyFont="1"/>
    <xf numFmtId="0" fontId="3" fillId="0" borderId="0" xfId="4" applyFont="1" applyAlignment="1">
      <alignment horizontal="center" vertical="center"/>
    </xf>
    <xf numFmtId="0" fontId="1" fillId="0" borderId="0" xfId="1" applyFont="1" applyAlignment="1">
      <alignment horizontal="center" vertical="center" wrapText="1"/>
    </xf>
    <xf numFmtId="0" fontId="1" fillId="0" borderId="0" xfId="1" applyFont="1" applyAlignment="1">
      <alignment vertical="center"/>
    </xf>
    <xf numFmtId="164" fontId="2" fillId="0" borderId="0" xfId="4" applyNumberFormat="1" applyFont="1" applyAlignment="1">
      <alignment vertical="center"/>
    </xf>
    <xf numFmtId="2" fontId="2" fillId="0" borderId="0" xfId="4" applyNumberFormat="1" applyFont="1" applyAlignment="1">
      <alignment vertical="center"/>
    </xf>
    <xf numFmtId="0" fontId="1" fillId="0" borderId="0" xfId="1" applyFont="1" applyAlignment="1">
      <alignment horizontal="center" vertical="center"/>
    </xf>
    <xf numFmtId="0" fontId="8" fillId="0" borderId="0" xfId="0" applyFont="1" applyAlignment="1">
      <alignment vertical="top"/>
    </xf>
    <xf numFmtId="0" fontId="10" fillId="0" borderId="0" xfId="4" applyFont="1" applyAlignment="1">
      <alignment vertical="top"/>
    </xf>
    <xf numFmtId="0" fontId="12" fillId="0" borderId="0" xfId="0" applyFont="1"/>
    <xf numFmtId="0" fontId="13" fillId="0" borderId="3" xfId="1" applyFont="1" applyBorder="1" applyAlignment="1">
      <alignment horizontal="center" vertical="center" textRotation="90"/>
    </xf>
    <xf numFmtId="0" fontId="13" fillId="0" borderId="3" xfId="1" applyFont="1" applyBorder="1" applyAlignment="1">
      <alignment horizontal="center" vertical="center"/>
    </xf>
    <xf numFmtId="0" fontId="13" fillId="0" borderId="1" xfId="1" applyFont="1" applyBorder="1" applyAlignment="1">
      <alignment horizontal="center" vertical="center"/>
    </xf>
    <xf numFmtId="0" fontId="13" fillId="0" borderId="1" xfId="1" applyFont="1" applyBorder="1" applyAlignment="1">
      <alignment horizontal="center" vertical="center" wrapText="1"/>
    </xf>
    <xf numFmtId="0" fontId="14" fillId="0" borderId="1" xfId="1" applyFont="1" applyBorder="1" applyAlignment="1">
      <alignment horizontal="center" vertical="center"/>
    </xf>
    <xf numFmtId="2" fontId="14" fillId="2" borderId="23" xfId="1" applyNumberFormat="1" applyFont="1" applyFill="1" applyBorder="1" applyAlignment="1">
      <alignment horizontal="center" vertical="center"/>
    </xf>
    <xf numFmtId="0" fontId="14" fillId="0" borderId="12" xfId="1" applyFont="1" applyBorder="1" applyAlignment="1">
      <alignment horizontal="center" vertical="center"/>
    </xf>
    <xf numFmtId="164" fontId="14" fillId="0" borderId="1" xfId="1" applyNumberFormat="1" applyFont="1" applyBorder="1" applyAlignment="1">
      <alignment horizontal="center" vertical="center"/>
    </xf>
    <xf numFmtId="2" fontId="14" fillId="0" borderId="1" xfId="1" applyNumberFormat="1" applyFont="1" applyBorder="1" applyAlignment="1">
      <alignment horizontal="center" vertical="center"/>
    </xf>
    <xf numFmtId="0" fontId="14" fillId="0" borderId="2" xfId="1" applyFont="1" applyBorder="1" applyAlignment="1">
      <alignment horizontal="center" vertical="center"/>
    </xf>
    <xf numFmtId="0" fontId="14" fillId="2" borderId="24" xfId="1" quotePrefix="1" applyFont="1" applyFill="1" applyBorder="1" applyAlignment="1">
      <alignment horizontal="center" vertical="center"/>
    </xf>
    <xf numFmtId="0" fontId="14" fillId="0" borderId="5" xfId="1" applyFont="1" applyBorder="1" applyAlignment="1">
      <alignment horizontal="center" vertical="center"/>
    </xf>
    <xf numFmtId="164" fontId="14" fillId="0" borderId="2" xfId="1" applyNumberFormat="1" applyFont="1" applyBorder="1" applyAlignment="1">
      <alignment horizontal="center" vertical="center"/>
    </xf>
    <xf numFmtId="0" fontId="14" fillId="0" borderId="4" xfId="1" applyFont="1" applyBorder="1" applyAlignment="1">
      <alignment vertical="center"/>
    </xf>
    <xf numFmtId="2" fontId="14" fillId="0" borderId="2" xfId="1" applyNumberFormat="1" applyFont="1" applyBorder="1" applyAlignment="1">
      <alignment horizontal="center" vertical="center"/>
    </xf>
    <xf numFmtId="0" fontId="14" fillId="0" borderId="6" xfId="1" applyFont="1" applyBorder="1" applyAlignment="1">
      <alignment horizontal="center" vertical="center"/>
    </xf>
    <xf numFmtId="0" fontId="14" fillId="0" borderId="9" xfId="1" applyFont="1" applyBorder="1" applyAlignment="1">
      <alignment horizontal="center" vertical="center"/>
    </xf>
    <xf numFmtId="164" fontId="14" fillId="0" borderId="6" xfId="1" applyNumberFormat="1" applyFont="1" applyBorder="1" applyAlignment="1">
      <alignment horizontal="center" vertical="center"/>
    </xf>
    <xf numFmtId="2" fontId="14" fillId="0" borderId="6" xfId="1" applyNumberFormat="1" applyFont="1" applyBorder="1" applyAlignment="1">
      <alignment horizontal="center" vertical="center"/>
    </xf>
    <xf numFmtId="0" fontId="14" fillId="0" borderId="10" xfId="1" applyFont="1" applyBorder="1" applyAlignment="1">
      <alignment horizontal="center" vertical="center"/>
    </xf>
    <xf numFmtId="164" fontId="14" fillId="0" borderId="12" xfId="1" applyNumberFormat="1" applyFont="1" applyBorder="1" applyAlignment="1">
      <alignment horizontal="center" vertical="center"/>
    </xf>
    <xf numFmtId="0" fontId="17" fillId="0" borderId="11" xfId="1" applyFont="1" applyBorder="1" applyAlignment="1">
      <alignment horizontal="center" vertical="center" wrapText="1"/>
    </xf>
    <xf numFmtId="0" fontId="17" fillId="0" borderId="12" xfId="1" applyFont="1" applyBorder="1" applyAlignment="1">
      <alignment horizontal="center" vertical="center" wrapText="1"/>
    </xf>
    <xf numFmtId="0" fontId="14" fillId="0" borderId="4" xfId="1" applyFont="1" applyBorder="1" applyAlignment="1">
      <alignment horizontal="center" vertical="center"/>
    </xf>
    <xf numFmtId="164" fontId="14" fillId="0" borderId="5" xfId="1" applyNumberFormat="1" applyFont="1" applyBorder="1" applyAlignment="1">
      <alignment horizontal="center" vertical="center"/>
    </xf>
    <xf numFmtId="0" fontId="14" fillId="0" borderId="0" xfId="1" applyFont="1" applyAlignment="1">
      <alignment horizontal="center" vertical="center" wrapText="1"/>
    </xf>
    <xf numFmtId="0" fontId="14" fillId="0" borderId="5" xfId="1" applyFont="1" applyBorder="1" applyAlignment="1">
      <alignment horizontal="center" vertical="center" wrapText="1"/>
    </xf>
    <xf numFmtId="0" fontId="17" fillId="0" borderId="0" xfId="1" applyFont="1" applyAlignment="1">
      <alignment horizontal="center" vertical="center" wrapText="1"/>
    </xf>
    <xf numFmtId="0" fontId="17" fillId="0" borderId="5" xfId="1" applyFont="1" applyBorder="1" applyAlignment="1">
      <alignment horizontal="center" vertical="center" wrapText="1"/>
    </xf>
    <xf numFmtId="164" fontId="14" fillId="0" borderId="4" xfId="1" applyNumberFormat="1" applyFont="1" applyBorder="1" applyAlignment="1">
      <alignment horizontal="center" vertical="center"/>
    </xf>
    <xf numFmtId="0" fontId="14" fillId="0" borderId="7" xfId="1" applyFont="1" applyBorder="1" applyAlignment="1">
      <alignment horizontal="center" vertical="center"/>
    </xf>
    <xf numFmtId="164" fontId="14" fillId="0" borderId="9" xfId="1" applyNumberFormat="1" applyFont="1" applyBorder="1" applyAlignment="1">
      <alignment horizontal="center" vertical="center"/>
    </xf>
    <xf numFmtId="0" fontId="14" fillId="0" borderId="8" xfId="1" applyFont="1" applyBorder="1" applyAlignment="1">
      <alignment horizontal="center" vertical="center" wrapText="1"/>
    </xf>
    <xf numFmtId="0" fontId="14" fillId="0" borderId="9" xfId="1" applyFont="1" applyBorder="1" applyAlignment="1">
      <alignment horizontal="center" vertical="center" wrapText="1"/>
    </xf>
    <xf numFmtId="164" fontId="18" fillId="0" borderId="6" xfId="4" applyNumberFormat="1" applyFont="1" applyBorder="1" applyAlignment="1">
      <alignment vertical="center"/>
    </xf>
    <xf numFmtId="2" fontId="18" fillId="0" borderId="6" xfId="4" applyNumberFormat="1" applyFont="1" applyBorder="1" applyAlignment="1">
      <alignment vertical="center"/>
    </xf>
    <xf numFmtId="0" fontId="18" fillId="0" borderId="6" xfId="4" applyFont="1" applyBorder="1" applyAlignment="1">
      <alignment vertical="center"/>
    </xf>
    <xf numFmtId="0" fontId="18" fillId="0" borderId="9" xfId="4" applyFont="1" applyBorder="1" applyAlignment="1">
      <alignment vertical="center"/>
    </xf>
    <xf numFmtId="0" fontId="14" fillId="0" borderId="10" xfId="1" applyFont="1" applyBorder="1" applyAlignment="1">
      <alignment vertical="center"/>
    </xf>
    <xf numFmtId="0" fontId="14" fillId="4" borderId="24" xfId="1" applyFont="1" applyFill="1" applyBorder="1" applyAlignment="1">
      <alignment horizontal="center" vertical="center"/>
    </xf>
    <xf numFmtId="164" fontId="8" fillId="0" borderId="2" xfId="4" applyNumberFormat="1" applyFont="1" applyBorder="1" applyAlignment="1">
      <alignment horizontal="center" vertical="center"/>
    </xf>
    <xf numFmtId="0" fontId="18" fillId="0" borderId="2" xfId="4" applyFont="1" applyBorder="1" applyAlignment="1">
      <alignment vertical="center"/>
    </xf>
    <xf numFmtId="0" fontId="14" fillId="0" borderId="7" xfId="1" applyFont="1" applyBorder="1" applyAlignment="1">
      <alignment vertical="center"/>
    </xf>
    <xf numFmtId="0" fontId="18" fillId="0" borderId="5" xfId="4" applyFont="1" applyBorder="1" applyAlignment="1">
      <alignment vertical="center"/>
    </xf>
    <xf numFmtId="164" fontId="18" fillId="0" borderId="2" xfId="4" applyNumberFormat="1" applyFont="1" applyBorder="1" applyAlignment="1">
      <alignment vertical="center"/>
    </xf>
    <xf numFmtId="2" fontId="18" fillId="0" borderId="2" xfId="4" applyNumberFormat="1" applyFont="1" applyBorder="1" applyAlignment="1">
      <alignment vertical="center"/>
    </xf>
    <xf numFmtId="0" fontId="14" fillId="0" borderId="12" xfId="1" applyFont="1" applyBorder="1" applyAlignment="1">
      <alignment horizontal="center" vertical="center" wrapText="1"/>
    </xf>
    <xf numFmtId="164" fontId="8" fillId="0" borderId="1" xfId="4" applyNumberFormat="1" applyFont="1" applyBorder="1" applyAlignment="1">
      <alignment horizontal="center" vertical="center"/>
    </xf>
    <xf numFmtId="0" fontId="14" fillId="3" borderId="24" xfId="1" applyFont="1" applyFill="1" applyBorder="1" applyAlignment="1">
      <alignment horizontal="center" vertical="center"/>
    </xf>
    <xf numFmtId="0" fontId="14" fillId="5" borderId="24" xfId="1" applyFont="1" applyFill="1" applyBorder="1" applyAlignment="1">
      <alignment horizontal="center" vertical="center"/>
    </xf>
    <xf numFmtId="0" fontId="17" fillId="0" borderId="10" xfId="1" applyFont="1" applyBorder="1" applyAlignment="1">
      <alignment horizontal="center" vertical="center" wrapText="1"/>
    </xf>
    <xf numFmtId="0" fontId="14" fillId="0" borderId="4" xfId="1" applyFont="1" applyBorder="1" applyAlignment="1">
      <alignment horizontal="center" vertical="center" wrapText="1"/>
    </xf>
    <xf numFmtId="0" fontId="20" fillId="0" borderId="0" xfId="0" applyFont="1" applyAlignment="1">
      <alignment vertical="top"/>
    </xf>
    <xf numFmtId="0" fontId="12" fillId="0" borderId="0" xfId="0" applyFont="1" applyAlignment="1">
      <alignment wrapText="1"/>
    </xf>
    <xf numFmtId="0" fontId="14" fillId="4" borderId="25" xfId="1" applyFont="1" applyFill="1" applyBorder="1" applyAlignment="1">
      <alignment horizontal="center" vertical="center"/>
    </xf>
    <xf numFmtId="0" fontId="14" fillId="3" borderId="25" xfId="1" applyFont="1" applyFill="1" applyBorder="1" applyAlignment="1">
      <alignment horizontal="center" vertical="center"/>
    </xf>
    <xf numFmtId="0" fontId="14" fillId="5" borderId="25" xfId="1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164" fontId="16" fillId="0" borderId="10" xfId="1" applyNumberFormat="1" applyFont="1" applyBorder="1" applyAlignment="1">
      <alignment horizontal="center" vertical="center"/>
    </xf>
    <xf numFmtId="0" fontId="16" fillId="0" borderId="4" xfId="1" applyFont="1" applyBorder="1" applyAlignment="1">
      <alignment horizontal="center" vertical="center"/>
    </xf>
    <xf numFmtId="0" fontId="21" fillId="0" borderId="0" xfId="0" applyFont="1" applyAlignment="1">
      <alignment horizontal="center"/>
    </xf>
    <xf numFmtId="164" fontId="16" fillId="0" borderId="1" xfId="1" applyNumberFormat="1" applyFont="1" applyBorder="1" applyAlignment="1">
      <alignment horizontal="center" vertical="center"/>
    </xf>
    <xf numFmtId="0" fontId="16" fillId="0" borderId="2" xfId="1" applyFont="1" applyBorder="1" applyAlignment="1">
      <alignment horizontal="center" vertical="center"/>
    </xf>
    <xf numFmtId="0" fontId="16" fillId="0" borderId="7" xfId="1" applyFont="1" applyBorder="1" applyAlignment="1">
      <alignment horizontal="center" vertical="center"/>
    </xf>
    <xf numFmtId="0" fontId="5" fillId="0" borderId="0" xfId="1" applyFont="1" applyAlignment="1">
      <alignment horizontal="center" vertical="center"/>
    </xf>
    <xf numFmtId="0" fontId="13" fillId="0" borderId="13" xfId="1" applyFont="1" applyBorder="1" applyAlignment="1">
      <alignment horizontal="center" vertical="center"/>
    </xf>
    <xf numFmtId="0" fontId="13" fillId="0" borderId="14" xfId="1" applyFont="1" applyBorder="1" applyAlignment="1">
      <alignment horizontal="center" vertical="center"/>
    </xf>
    <xf numFmtId="0" fontId="14" fillId="0" borderId="35" xfId="1" applyFont="1" applyBorder="1" applyAlignment="1">
      <alignment horizontal="center" vertical="center"/>
    </xf>
    <xf numFmtId="0" fontId="14" fillId="0" borderId="26" xfId="1" applyFont="1" applyBorder="1" applyAlignment="1">
      <alignment horizontal="center" vertical="center"/>
    </xf>
    <xf numFmtId="0" fontId="14" fillId="0" borderId="37" xfId="1" applyFont="1" applyBorder="1" applyAlignment="1">
      <alignment horizontal="center" vertical="center"/>
    </xf>
    <xf numFmtId="0" fontId="14" fillId="0" borderId="27" xfId="1" applyFont="1" applyBorder="1" applyAlignment="1">
      <alignment horizontal="center" vertical="center"/>
    </xf>
    <xf numFmtId="0" fontId="14" fillId="0" borderId="36" xfId="1" applyFont="1" applyBorder="1" applyAlignment="1">
      <alignment horizontal="center" vertical="center"/>
    </xf>
    <xf numFmtId="0" fontId="14" fillId="0" borderId="28" xfId="1" applyFont="1" applyBorder="1" applyAlignment="1">
      <alignment horizontal="center" vertical="center"/>
    </xf>
    <xf numFmtId="0" fontId="14" fillId="0" borderId="37" xfId="1" applyFont="1" applyBorder="1" applyAlignment="1">
      <alignment vertical="center"/>
    </xf>
    <xf numFmtId="0" fontId="14" fillId="0" borderId="27" xfId="1" applyFont="1" applyBorder="1" applyAlignment="1">
      <alignment vertical="center"/>
    </xf>
    <xf numFmtId="0" fontId="14" fillId="0" borderId="28" xfId="1" applyFont="1" applyBorder="1" applyAlignment="1">
      <alignment vertical="center"/>
    </xf>
    <xf numFmtId="0" fontId="14" fillId="0" borderId="35" xfId="1" applyFont="1" applyBorder="1" applyAlignment="1">
      <alignment vertical="center"/>
    </xf>
    <xf numFmtId="0" fontId="14" fillId="0" borderId="36" xfId="1" applyFont="1" applyBorder="1" applyAlignment="1">
      <alignment vertical="center"/>
    </xf>
    <xf numFmtId="0" fontId="14" fillId="0" borderId="26" xfId="1" applyFont="1" applyBorder="1" applyAlignment="1">
      <alignment vertical="center"/>
    </xf>
    <xf numFmtId="164" fontId="16" fillId="0" borderId="16" xfId="1" applyNumberFormat="1" applyFont="1" applyBorder="1" applyAlignment="1">
      <alignment horizontal="center" vertical="center"/>
    </xf>
    <xf numFmtId="0" fontId="16" fillId="0" borderId="16" xfId="1" applyFont="1" applyBorder="1" applyAlignment="1">
      <alignment horizontal="center" vertical="center"/>
    </xf>
    <xf numFmtId="0" fontId="14" fillId="0" borderId="38" xfId="1" applyFont="1" applyBorder="1" applyAlignment="1">
      <alignment horizontal="center" vertical="center"/>
    </xf>
    <xf numFmtId="0" fontId="14" fillId="0" borderId="39" xfId="1" applyFont="1" applyBorder="1" applyAlignment="1">
      <alignment horizontal="center" vertical="center"/>
    </xf>
    <xf numFmtId="0" fontId="16" fillId="0" borderId="39" xfId="1" applyFont="1" applyBorder="1" applyAlignment="1">
      <alignment horizontal="center" vertical="center"/>
    </xf>
    <xf numFmtId="0" fontId="14" fillId="0" borderId="39" xfId="1" applyFont="1" applyBorder="1" applyAlignment="1">
      <alignment vertical="center"/>
    </xf>
    <xf numFmtId="0" fontId="14" fillId="0" borderId="40" xfId="1" applyFont="1" applyBorder="1" applyAlignment="1">
      <alignment vertical="center"/>
    </xf>
    <xf numFmtId="0" fontId="14" fillId="0" borderId="16" xfId="1" applyFont="1" applyBorder="1" applyAlignment="1">
      <alignment vertical="center"/>
    </xf>
    <xf numFmtId="0" fontId="14" fillId="0" borderId="17" xfId="1" applyFont="1" applyBorder="1" applyAlignment="1">
      <alignment vertical="center"/>
    </xf>
    <xf numFmtId="164" fontId="16" fillId="0" borderId="39" xfId="1" applyNumberFormat="1" applyFont="1" applyBorder="1" applyAlignment="1">
      <alignment horizontal="center" vertical="center"/>
    </xf>
    <xf numFmtId="0" fontId="14" fillId="0" borderId="39" xfId="1" applyFont="1" applyBorder="1" applyAlignment="1">
      <alignment horizontal="center" vertical="center" wrapText="1"/>
    </xf>
    <xf numFmtId="0" fontId="17" fillId="0" borderId="39" xfId="1" applyFont="1" applyBorder="1" applyAlignment="1">
      <alignment horizontal="center" vertical="center" wrapText="1"/>
    </xf>
    <xf numFmtId="0" fontId="17" fillId="0" borderId="40" xfId="1" applyFont="1" applyBorder="1" applyAlignment="1">
      <alignment horizontal="center" vertical="center" wrapText="1"/>
    </xf>
    <xf numFmtId="0" fontId="14" fillId="0" borderId="40" xfId="1" applyFont="1" applyBorder="1" applyAlignment="1">
      <alignment horizontal="center" vertical="center"/>
    </xf>
    <xf numFmtId="0" fontId="14" fillId="0" borderId="16" xfId="1" applyFont="1" applyBorder="1" applyAlignment="1">
      <alignment horizontal="center" vertical="center"/>
    </xf>
    <xf numFmtId="0" fontId="16" fillId="0" borderId="40" xfId="1" applyFont="1" applyBorder="1" applyAlignment="1">
      <alignment horizontal="center" vertical="center"/>
    </xf>
    <xf numFmtId="0" fontId="17" fillId="0" borderId="42" xfId="1" applyFont="1" applyBorder="1" applyAlignment="1">
      <alignment horizontal="center" vertical="center" wrapText="1"/>
    </xf>
    <xf numFmtId="0" fontId="14" fillId="0" borderId="43" xfId="1" applyFont="1" applyBorder="1" applyAlignment="1">
      <alignment horizontal="center" vertical="center" wrapText="1"/>
    </xf>
    <xf numFmtId="0" fontId="17" fillId="0" borderId="43" xfId="1" applyFont="1" applyBorder="1" applyAlignment="1">
      <alignment horizontal="center" vertical="center" wrapText="1"/>
    </xf>
    <xf numFmtId="0" fontId="14" fillId="0" borderId="44" xfId="1" applyFont="1" applyBorder="1" applyAlignment="1">
      <alignment horizontal="center" vertical="center" wrapText="1"/>
    </xf>
    <xf numFmtId="0" fontId="15" fillId="0" borderId="42" xfId="1" applyFont="1" applyBorder="1" applyAlignment="1">
      <alignment horizontal="center" vertical="center" wrapText="1"/>
    </xf>
    <xf numFmtId="0" fontId="15" fillId="0" borderId="11" xfId="1" applyFont="1" applyBorder="1" applyAlignment="1">
      <alignment horizontal="center" vertical="center" wrapText="1"/>
    </xf>
    <xf numFmtId="0" fontId="15" fillId="0" borderId="12" xfId="1" applyFont="1" applyBorder="1" applyAlignment="1">
      <alignment horizontal="center" vertical="center" wrapText="1"/>
    </xf>
    <xf numFmtId="0" fontId="15" fillId="0" borderId="43" xfId="1" applyFont="1" applyBorder="1" applyAlignment="1">
      <alignment horizontal="center" vertical="center" wrapText="1"/>
    </xf>
    <xf numFmtId="0" fontId="15" fillId="0" borderId="0" xfId="1" applyFont="1" applyAlignment="1">
      <alignment horizontal="center" vertical="center" wrapText="1"/>
    </xf>
    <xf numFmtId="0" fontId="15" fillId="0" borderId="5" xfId="1" applyFont="1" applyBorder="1" applyAlignment="1">
      <alignment horizontal="center" vertical="center" wrapText="1"/>
    </xf>
    <xf numFmtId="0" fontId="15" fillId="0" borderId="44" xfId="1" applyFont="1" applyBorder="1" applyAlignment="1">
      <alignment horizontal="center" vertical="center" wrapText="1"/>
    </xf>
    <xf numFmtId="0" fontId="15" fillId="0" borderId="8" xfId="1" applyFont="1" applyBorder="1" applyAlignment="1">
      <alignment horizontal="center" vertical="center" wrapText="1"/>
    </xf>
    <xf numFmtId="0" fontId="15" fillId="0" borderId="9" xfId="1" applyFont="1" applyBorder="1" applyAlignment="1">
      <alignment horizontal="center" vertical="center" wrapText="1"/>
    </xf>
    <xf numFmtId="0" fontId="14" fillId="2" borderId="23" xfId="1" quotePrefix="1" applyFont="1" applyFill="1" applyBorder="1" applyAlignment="1">
      <alignment horizontal="center" vertical="center" textRotation="90" wrapText="1"/>
    </xf>
    <xf numFmtId="0" fontId="14" fillId="2" borderId="24" xfId="1" quotePrefix="1" applyFont="1" applyFill="1" applyBorder="1" applyAlignment="1">
      <alignment horizontal="center" vertical="center" textRotation="90" wrapText="1"/>
    </xf>
    <xf numFmtId="0" fontId="14" fillId="3" borderId="23" xfId="1" applyFont="1" applyFill="1" applyBorder="1" applyAlignment="1">
      <alignment horizontal="center" vertical="center" textRotation="90" wrapText="1"/>
    </xf>
    <xf numFmtId="0" fontId="14" fillId="3" borderId="24" xfId="1" applyFont="1" applyFill="1" applyBorder="1" applyAlignment="1">
      <alignment horizontal="center" vertical="center" textRotation="90" wrapText="1"/>
    </xf>
    <xf numFmtId="0" fontId="14" fillId="3" borderId="25" xfId="1" applyFont="1" applyFill="1" applyBorder="1" applyAlignment="1">
      <alignment horizontal="center" vertical="center" textRotation="90" wrapText="1"/>
    </xf>
    <xf numFmtId="0" fontId="16" fillId="0" borderId="41" xfId="1" applyFont="1" applyBorder="1" applyAlignment="1">
      <alignment horizontal="right" vertical="center"/>
    </xf>
    <xf numFmtId="0" fontId="16" fillId="0" borderId="39" xfId="1" applyFont="1" applyBorder="1" applyAlignment="1">
      <alignment horizontal="right" vertical="center"/>
    </xf>
    <xf numFmtId="0" fontId="10" fillId="0" borderId="0" xfId="4" applyFont="1" applyAlignment="1">
      <alignment horizontal="center" vertical="top" wrapText="1"/>
    </xf>
    <xf numFmtId="0" fontId="10" fillId="0" borderId="0" xfId="4" applyFont="1" applyAlignment="1">
      <alignment horizontal="center" vertical="top"/>
    </xf>
    <xf numFmtId="0" fontId="14" fillId="0" borderId="10" xfId="1" applyFont="1" applyBorder="1" applyAlignment="1">
      <alignment horizontal="center" vertical="center" wrapText="1"/>
    </xf>
    <xf numFmtId="0" fontId="14" fillId="0" borderId="12" xfId="1" applyFont="1" applyBorder="1" applyAlignment="1">
      <alignment horizontal="center" vertical="center" wrapText="1"/>
    </xf>
    <xf numFmtId="0" fontId="14" fillId="0" borderId="7" xfId="1" applyFont="1" applyBorder="1" applyAlignment="1">
      <alignment horizontal="center" vertical="center" wrapText="1"/>
    </xf>
    <xf numFmtId="0" fontId="14" fillId="0" borderId="9" xfId="1" applyFont="1" applyBorder="1" applyAlignment="1">
      <alignment horizontal="center" vertical="center" wrapText="1"/>
    </xf>
    <xf numFmtId="0" fontId="15" fillId="0" borderId="10" xfId="1" applyFont="1" applyBorder="1" applyAlignment="1">
      <alignment horizontal="center" vertical="center" wrapText="1"/>
    </xf>
    <xf numFmtId="0" fontId="15" fillId="0" borderId="7" xfId="1" applyFont="1" applyBorder="1" applyAlignment="1">
      <alignment horizontal="center" vertical="center" wrapText="1"/>
    </xf>
    <xf numFmtId="0" fontId="16" fillId="0" borderId="10" xfId="1" applyFont="1" applyBorder="1" applyAlignment="1">
      <alignment horizontal="center" vertical="center" wrapText="1"/>
    </xf>
    <xf numFmtId="0" fontId="16" fillId="0" borderId="12" xfId="1" applyFont="1" applyBorder="1" applyAlignment="1">
      <alignment horizontal="center" vertical="center" wrapText="1"/>
    </xf>
    <xf numFmtId="0" fontId="16" fillId="0" borderId="7" xfId="1" applyFont="1" applyBorder="1" applyAlignment="1">
      <alignment horizontal="center" vertical="center" wrapText="1"/>
    </xf>
    <xf numFmtId="0" fontId="16" fillId="0" borderId="9" xfId="1" applyFont="1" applyBorder="1" applyAlignment="1">
      <alignment horizontal="center" vertical="center" wrapText="1"/>
    </xf>
    <xf numFmtId="0" fontId="19" fillId="0" borderId="0" xfId="4" applyFont="1" applyAlignment="1">
      <alignment horizontal="center" vertical="top"/>
    </xf>
    <xf numFmtId="0" fontId="14" fillId="0" borderId="3" xfId="1" applyFont="1" applyBorder="1" applyAlignment="1">
      <alignment horizontal="center" vertical="center" wrapText="1"/>
    </xf>
    <xf numFmtId="0" fontId="14" fillId="0" borderId="1" xfId="1" applyFont="1" applyBorder="1" applyAlignment="1">
      <alignment horizontal="center" vertical="center" wrapText="1"/>
    </xf>
    <xf numFmtId="0" fontId="16" fillId="0" borderId="4" xfId="1" applyFont="1" applyBorder="1" applyAlignment="1">
      <alignment horizontal="center" vertical="center" wrapText="1"/>
    </xf>
    <xf numFmtId="0" fontId="16" fillId="0" borderId="5" xfId="1" applyFont="1" applyBorder="1" applyAlignment="1">
      <alignment horizontal="center" vertical="center" wrapText="1"/>
    </xf>
    <xf numFmtId="0" fontId="14" fillId="4" borderId="23" xfId="1" applyFont="1" applyFill="1" applyBorder="1" applyAlignment="1">
      <alignment horizontal="center" vertical="center" textRotation="90" wrapText="1"/>
    </xf>
    <xf numFmtId="0" fontId="14" fillId="4" borderId="24" xfId="1" applyFont="1" applyFill="1" applyBorder="1" applyAlignment="1">
      <alignment horizontal="center" vertical="center" textRotation="90" wrapText="1"/>
    </xf>
    <xf numFmtId="0" fontId="14" fillId="4" borderId="25" xfId="1" applyFont="1" applyFill="1" applyBorder="1" applyAlignment="1">
      <alignment horizontal="center" vertical="center" textRotation="90" wrapText="1"/>
    </xf>
    <xf numFmtId="0" fontId="14" fillId="5" borderId="23" xfId="1" applyFont="1" applyFill="1" applyBorder="1" applyAlignment="1">
      <alignment horizontal="center" vertical="center" textRotation="90" wrapText="1"/>
    </xf>
    <xf numFmtId="0" fontId="14" fillId="5" borderId="24" xfId="1" applyFont="1" applyFill="1" applyBorder="1" applyAlignment="1">
      <alignment horizontal="center" vertical="center" textRotation="90" wrapText="1"/>
    </xf>
    <xf numFmtId="0" fontId="13" fillId="0" borderId="18" xfId="1" applyFont="1" applyBorder="1" applyAlignment="1">
      <alignment horizontal="center" vertical="center" wrapText="1"/>
    </xf>
    <xf numFmtId="0" fontId="13" fillId="0" borderId="19" xfId="1" applyFont="1" applyBorder="1" applyAlignment="1">
      <alignment horizontal="center" vertical="center" wrapText="1"/>
    </xf>
    <xf numFmtId="0" fontId="13" fillId="0" borderId="20" xfId="1" applyFont="1" applyBorder="1" applyAlignment="1">
      <alignment horizontal="center" vertical="center" wrapText="1"/>
    </xf>
    <xf numFmtId="0" fontId="14" fillId="0" borderId="26" xfId="1" applyFont="1" applyBorder="1" applyAlignment="1">
      <alignment horizontal="center" vertical="center" textRotation="90"/>
    </xf>
    <xf numFmtId="0" fontId="14" fillId="0" borderId="27" xfId="1" applyFont="1" applyBorder="1" applyAlignment="1">
      <alignment horizontal="center" vertical="center" textRotation="90"/>
    </xf>
    <xf numFmtId="0" fontId="14" fillId="0" borderId="28" xfId="1" applyFont="1" applyBorder="1" applyAlignment="1">
      <alignment horizontal="center" vertical="center" textRotation="90"/>
    </xf>
    <xf numFmtId="0" fontId="15" fillId="0" borderId="20" xfId="1" applyFont="1" applyBorder="1" applyAlignment="1">
      <alignment horizontal="center" vertical="center" wrapText="1"/>
    </xf>
    <xf numFmtId="0" fontId="15" fillId="0" borderId="3" xfId="1" applyFont="1" applyBorder="1" applyAlignment="1">
      <alignment horizontal="center" vertical="center" wrapText="1"/>
    </xf>
    <xf numFmtId="0" fontId="15" fillId="0" borderId="1" xfId="1" applyFont="1" applyBorder="1" applyAlignment="1">
      <alignment horizontal="center" vertical="center" wrapText="1"/>
    </xf>
    <xf numFmtId="0" fontId="11" fillId="0" borderId="21" xfId="1" applyFont="1" applyBorder="1" applyAlignment="1">
      <alignment horizontal="left" vertical="center" wrapText="1"/>
    </xf>
    <xf numFmtId="0" fontId="11" fillId="0" borderId="19" xfId="1" applyFont="1" applyBorder="1" applyAlignment="1">
      <alignment horizontal="left" vertical="center" wrapText="1"/>
    </xf>
    <xf numFmtId="0" fontId="11" fillId="0" borderId="20" xfId="1" applyFont="1" applyBorder="1" applyAlignment="1">
      <alignment horizontal="left" vertical="center" wrapText="1"/>
    </xf>
    <xf numFmtId="0" fontId="11" fillId="0" borderId="3" xfId="1" applyFont="1" applyBorder="1" applyAlignment="1">
      <alignment horizontal="left" vertical="center" wrapText="1"/>
    </xf>
    <xf numFmtId="0" fontId="11" fillId="0" borderId="14" xfId="1" applyFont="1" applyBorder="1" applyAlignment="1">
      <alignment horizontal="left" vertical="center" wrapText="1"/>
    </xf>
    <xf numFmtId="0" fontId="11" fillId="0" borderId="18" xfId="1" applyFont="1" applyBorder="1" applyAlignment="1">
      <alignment horizontal="left" vertical="center" wrapText="1"/>
    </xf>
    <xf numFmtId="0" fontId="11" fillId="0" borderId="22" xfId="1" applyFont="1" applyBorder="1" applyAlignment="1">
      <alignment horizontal="left" vertical="center" wrapText="1"/>
    </xf>
    <xf numFmtId="0" fontId="13" fillId="0" borderId="35" xfId="1" applyFont="1" applyBorder="1" applyAlignment="1">
      <alignment horizontal="center" vertical="center" textRotation="90"/>
    </xf>
    <xf numFmtId="0" fontId="13" fillId="0" borderId="36" xfId="1" applyFont="1" applyBorder="1" applyAlignment="1">
      <alignment horizontal="center" vertical="center" textRotation="90"/>
    </xf>
    <xf numFmtId="0" fontId="13" fillId="0" borderId="1" xfId="1" applyFont="1" applyBorder="1" applyAlignment="1">
      <alignment horizontal="center" vertical="center" textRotation="90"/>
    </xf>
    <xf numFmtId="0" fontId="13" fillId="0" borderId="6" xfId="1" applyFont="1" applyBorder="1" applyAlignment="1">
      <alignment horizontal="center" vertical="center" textRotation="90"/>
    </xf>
    <xf numFmtId="0" fontId="13" fillId="0" borderId="1" xfId="1" applyFont="1" applyBorder="1" applyAlignment="1">
      <alignment horizontal="center" vertical="center" wrapText="1"/>
    </xf>
    <xf numFmtId="0" fontId="13" fillId="0" borderId="6" xfId="1" applyFont="1" applyBorder="1" applyAlignment="1">
      <alignment horizontal="center" vertical="center" wrapText="1"/>
    </xf>
    <xf numFmtId="0" fontId="13" fillId="0" borderId="10" xfId="1" applyFont="1" applyBorder="1" applyAlignment="1">
      <alignment horizontal="center" vertical="center" wrapText="1"/>
    </xf>
    <xf numFmtId="0" fontId="13" fillId="0" borderId="11" xfId="1" applyFont="1" applyBorder="1" applyAlignment="1">
      <alignment horizontal="center" vertical="center" wrapText="1"/>
    </xf>
    <xf numFmtId="0" fontId="13" fillId="0" borderId="12" xfId="1" applyFont="1" applyBorder="1" applyAlignment="1">
      <alignment horizontal="center" vertical="center" wrapText="1"/>
    </xf>
    <xf numFmtId="0" fontId="13" fillId="0" borderId="7" xfId="1" applyFont="1" applyBorder="1" applyAlignment="1">
      <alignment horizontal="center" vertical="center" wrapText="1"/>
    </xf>
    <xf numFmtId="0" fontId="13" fillId="0" borderId="8" xfId="1" applyFont="1" applyBorder="1" applyAlignment="1">
      <alignment horizontal="center" vertical="center" wrapText="1"/>
    </xf>
    <xf numFmtId="0" fontId="13" fillId="0" borderId="9" xfId="1" applyFont="1" applyBorder="1" applyAlignment="1">
      <alignment horizontal="center" vertical="center" wrapText="1"/>
    </xf>
    <xf numFmtId="0" fontId="13" fillId="0" borderId="18" xfId="1" applyFont="1" applyBorder="1" applyAlignment="1">
      <alignment horizontal="center" vertical="center"/>
    </xf>
    <xf numFmtId="0" fontId="13" fillId="0" borderId="19" xfId="1" applyFont="1" applyBorder="1" applyAlignment="1">
      <alignment horizontal="center" vertical="center"/>
    </xf>
    <xf numFmtId="0" fontId="13" fillId="0" borderId="20" xfId="1" applyFont="1" applyBorder="1" applyAlignment="1">
      <alignment horizontal="center" vertical="center"/>
    </xf>
    <xf numFmtId="0" fontId="13" fillId="0" borderId="26" xfId="1" applyFont="1" applyBorder="1" applyAlignment="1">
      <alignment horizontal="center" vertical="center" textRotation="90"/>
    </xf>
    <xf numFmtId="0" fontId="13" fillId="0" borderId="28" xfId="1" applyFont="1" applyBorder="1" applyAlignment="1">
      <alignment horizontal="center" vertical="center" textRotation="90"/>
    </xf>
    <xf numFmtId="0" fontId="11" fillId="0" borderId="30" xfId="1" applyFont="1" applyBorder="1" applyAlignment="1">
      <alignment horizontal="left" vertical="center" wrapText="1"/>
    </xf>
    <xf numFmtId="0" fontId="11" fillId="0" borderId="31" xfId="1" applyFont="1" applyBorder="1" applyAlignment="1">
      <alignment horizontal="left" vertical="center" wrapText="1"/>
    </xf>
    <xf numFmtId="0" fontId="11" fillId="0" borderId="32" xfId="1" applyFont="1" applyBorder="1" applyAlignment="1">
      <alignment horizontal="left" vertical="center" wrapText="1"/>
    </xf>
    <xf numFmtId="0" fontId="11" fillId="0" borderId="33" xfId="1" applyFont="1" applyBorder="1" applyAlignment="1">
      <alignment horizontal="left" vertical="top" wrapText="1"/>
    </xf>
    <xf numFmtId="0" fontId="11" fillId="0" borderId="34" xfId="1" applyFont="1" applyBorder="1" applyAlignment="1">
      <alignment horizontal="left" vertical="top" wrapText="1"/>
    </xf>
    <xf numFmtId="0" fontId="14" fillId="2" borderId="45" xfId="1" quotePrefix="1" applyFont="1" applyFill="1" applyBorder="1" applyAlignment="1">
      <alignment horizontal="center" vertical="center" textRotation="90" wrapText="1"/>
    </xf>
    <xf numFmtId="0" fontId="14" fillId="5" borderId="45" xfId="1" applyFont="1" applyFill="1" applyBorder="1" applyAlignment="1">
      <alignment horizontal="center" vertical="center" textRotation="90" wrapText="1"/>
    </xf>
    <xf numFmtId="0" fontId="15" fillId="0" borderId="13" xfId="1" applyFont="1" applyBorder="1" applyAlignment="1">
      <alignment horizontal="center" vertical="center" wrapText="1"/>
    </xf>
    <xf numFmtId="0" fontId="16" fillId="0" borderId="3" xfId="1" applyFont="1" applyBorder="1" applyAlignment="1">
      <alignment horizontal="center" vertical="center" wrapText="1"/>
    </xf>
    <xf numFmtId="0" fontId="16" fillId="0" borderId="1" xfId="1" applyFont="1" applyBorder="1" applyAlignment="1">
      <alignment horizontal="center" vertical="center" wrapText="1"/>
    </xf>
    <xf numFmtId="0" fontId="16" fillId="0" borderId="15" xfId="1" applyFont="1" applyBorder="1" applyAlignment="1">
      <alignment horizontal="right" vertical="center"/>
    </xf>
    <xf numFmtId="0" fontId="16" fillId="0" borderId="16" xfId="1" applyFont="1" applyBorder="1" applyAlignment="1">
      <alignment horizontal="right" vertical="center"/>
    </xf>
    <xf numFmtId="0" fontId="4" fillId="0" borderId="21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21" xfId="0" applyFont="1" applyBorder="1" applyAlignment="1">
      <alignment horizontal="right" vertical="top"/>
    </xf>
    <xf numFmtId="0" fontId="4" fillId="0" borderId="19" xfId="0" applyFont="1" applyBorder="1" applyAlignment="1">
      <alignment horizontal="right" vertical="top"/>
    </xf>
    <xf numFmtId="0" fontId="4" fillId="0" borderId="19" xfId="0" applyFont="1" applyBorder="1" applyAlignment="1">
      <alignment horizontal="left" vertical="top" wrapText="1"/>
    </xf>
    <xf numFmtId="0" fontId="4" fillId="0" borderId="22" xfId="0" applyFont="1" applyBorder="1" applyAlignment="1">
      <alignment horizontal="left" vertical="top" wrapText="1"/>
    </xf>
    <xf numFmtId="0" fontId="16" fillId="0" borderId="46" xfId="1" applyFont="1" applyBorder="1" applyAlignment="1">
      <alignment horizontal="right" vertical="center"/>
    </xf>
    <xf numFmtId="0" fontId="15" fillId="0" borderId="0" xfId="1" applyFont="1" applyBorder="1" applyAlignment="1">
      <alignment horizontal="center" vertical="center" wrapText="1"/>
    </xf>
    <xf numFmtId="0" fontId="14" fillId="4" borderId="29" xfId="1" applyFont="1" applyFill="1" applyBorder="1" applyAlignment="1">
      <alignment horizontal="center" vertical="center" textRotation="90" wrapText="1"/>
    </xf>
    <xf numFmtId="0" fontId="14" fillId="4" borderId="45" xfId="1" applyFont="1" applyFill="1" applyBorder="1" applyAlignment="1">
      <alignment horizontal="center" vertical="center" textRotation="90" wrapText="1"/>
    </xf>
    <xf numFmtId="0" fontId="14" fillId="3" borderId="29" xfId="1" applyFont="1" applyFill="1" applyBorder="1" applyAlignment="1">
      <alignment horizontal="center" vertical="center" textRotation="90" wrapText="1"/>
    </xf>
    <xf numFmtId="0" fontId="14" fillId="3" borderId="45" xfId="1" applyFont="1" applyFill="1" applyBorder="1" applyAlignment="1">
      <alignment horizontal="center" vertical="center" textRotation="90" wrapText="1"/>
    </xf>
    <xf numFmtId="0" fontId="14" fillId="5" borderId="29" xfId="1" applyFont="1" applyFill="1" applyBorder="1" applyAlignment="1">
      <alignment horizontal="center" vertical="center" textRotation="90" wrapText="1"/>
    </xf>
    <xf numFmtId="0" fontId="17" fillId="0" borderId="0" xfId="1" applyFont="1" applyBorder="1" applyAlignment="1">
      <alignment horizontal="center" vertical="center" wrapText="1"/>
    </xf>
    <xf numFmtId="0" fontId="14" fillId="4" borderId="45" xfId="1" applyFont="1" applyFill="1" applyBorder="1" applyAlignment="1">
      <alignment horizontal="center" vertical="center"/>
    </xf>
  </cellXfs>
  <cellStyles count="6">
    <cellStyle name="Normal" xfId="0" builtinId="0"/>
    <cellStyle name="Normal 2" xfId="1" xr:uid="{00000000-0005-0000-0000-000001000000}"/>
    <cellStyle name="Normal 3" xfId="2" xr:uid="{00000000-0005-0000-0000-000002000000}"/>
    <cellStyle name="Normal 3 2" xfId="3" xr:uid="{00000000-0005-0000-0000-000003000000}"/>
    <cellStyle name="Normal 3 2 2" xfId="4" xr:uid="{00000000-0005-0000-0000-000004000000}"/>
    <cellStyle name="Normal 3 3" xfId="5" xr:uid="{00000000-0005-0000-0000-000005000000}"/>
  </cellStyles>
  <dxfs count="0"/>
  <tableStyles count="0" defaultTableStyle="TableStyleMedium9" defaultPivotStyle="PivotStyleLight16"/>
  <colors>
    <mruColors>
      <color rgb="FFECC386"/>
      <color rgb="FFEAD08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273"/>
  <sheetViews>
    <sheetView tabSelected="1" view="pageBreakPreview" topLeftCell="A142" zoomScaleNormal="100" zoomScaleSheetLayoutView="100" workbookViewId="0">
      <selection activeCell="R153" sqref="R153"/>
    </sheetView>
  </sheetViews>
  <sheetFormatPr defaultColWidth="9.28515625" defaultRowHeight="15" x14ac:dyDescent="0.25"/>
  <cols>
    <col min="1" max="2" width="5.28515625" style="1" customWidth="1"/>
    <col min="3" max="3" width="9.85546875" style="1" customWidth="1"/>
    <col min="4" max="5" width="6.85546875" style="87" customWidth="1"/>
    <col min="6" max="6" width="6.85546875" style="86" customWidth="1"/>
    <col min="7" max="7" width="6.85546875" style="87" customWidth="1"/>
    <col min="8" max="8" width="6.85546875" style="90" customWidth="1"/>
    <col min="9" max="9" width="12.140625" style="1" customWidth="1"/>
    <col min="10" max="21" width="6" style="1" customWidth="1"/>
    <col min="22" max="22" width="4.140625" style="1" customWidth="1"/>
    <col min="23" max="25" width="8.85546875" style="1" customWidth="1"/>
    <col min="26" max="27" width="3.7109375" style="1" customWidth="1"/>
    <col min="28" max="28" width="3.140625" style="1" customWidth="1"/>
    <col min="29" max="16384" width="9.28515625" style="1"/>
  </cols>
  <sheetData>
    <row r="1" spans="1:28" s="28" customFormat="1" ht="89.25" customHeight="1" x14ac:dyDescent="0.25">
      <c r="A1" s="200" t="s">
        <v>65</v>
      </c>
      <c r="B1" s="201"/>
      <c r="C1" s="201"/>
      <c r="D1" s="201"/>
      <c r="E1" s="201"/>
      <c r="F1" s="201"/>
      <c r="G1" s="201"/>
      <c r="H1" s="201"/>
      <c r="I1" s="202"/>
      <c r="J1" s="203" t="s">
        <v>66</v>
      </c>
      <c r="K1" s="203"/>
      <c r="L1" s="203"/>
      <c r="M1" s="203"/>
      <c r="N1" s="203"/>
      <c r="O1" s="203"/>
      <c r="P1" s="203"/>
      <c r="Q1" s="203"/>
      <c r="R1" s="203"/>
      <c r="S1" s="203"/>
      <c r="T1" s="203"/>
      <c r="U1" s="203"/>
      <c r="V1" s="203"/>
      <c r="W1" s="203"/>
      <c r="X1" s="203"/>
      <c r="Y1" s="203"/>
      <c r="Z1" s="203"/>
      <c r="AA1" s="203"/>
      <c r="AB1" s="204"/>
    </row>
    <row r="2" spans="1:28" s="28" customFormat="1" ht="32.25" customHeight="1" x14ac:dyDescent="0.25">
      <c r="A2" s="176" t="s">
        <v>64</v>
      </c>
      <c r="B2" s="177"/>
      <c r="C2" s="177"/>
      <c r="D2" s="177"/>
      <c r="E2" s="177"/>
      <c r="F2" s="177"/>
      <c r="G2" s="177"/>
      <c r="H2" s="177"/>
      <c r="I2" s="178"/>
      <c r="J2" s="179" t="s">
        <v>84</v>
      </c>
      <c r="K2" s="179"/>
      <c r="L2" s="179"/>
      <c r="M2" s="179"/>
      <c r="N2" s="179"/>
      <c r="O2" s="179"/>
      <c r="P2" s="179"/>
      <c r="Q2" s="179"/>
      <c r="R2" s="179"/>
      <c r="S2" s="179"/>
      <c r="T2" s="179"/>
      <c r="U2" s="179"/>
      <c r="V2" s="179"/>
      <c r="W2" s="179"/>
      <c r="X2" s="179"/>
      <c r="Y2" s="179"/>
      <c r="Z2" s="179"/>
      <c r="AA2" s="179"/>
      <c r="AB2" s="180"/>
    </row>
    <row r="3" spans="1:28" s="28" customFormat="1" ht="18.75" customHeight="1" x14ac:dyDescent="0.25">
      <c r="A3" s="176" t="s">
        <v>69</v>
      </c>
      <c r="B3" s="177"/>
      <c r="C3" s="177"/>
      <c r="D3" s="177"/>
      <c r="E3" s="177"/>
      <c r="F3" s="177"/>
      <c r="G3" s="177"/>
      <c r="H3" s="177"/>
      <c r="I3" s="178"/>
      <c r="J3" s="181" t="s">
        <v>85</v>
      </c>
      <c r="K3" s="177"/>
      <c r="L3" s="177"/>
      <c r="M3" s="177"/>
      <c r="N3" s="177"/>
      <c r="O3" s="177"/>
      <c r="P3" s="177"/>
      <c r="Q3" s="177"/>
      <c r="R3" s="177"/>
      <c r="S3" s="177"/>
      <c r="T3" s="177"/>
      <c r="U3" s="177"/>
      <c r="V3" s="177"/>
      <c r="W3" s="177"/>
      <c r="X3" s="177"/>
      <c r="Y3" s="177"/>
      <c r="Z3" s="177"/>
      <c r="AA3" s="177"/>
      <c r="AB3" s="182"/>
    </row>
    <row r="4" spans="1:28" s="28" customFormat="1" ht="18.75" customHeight="1" x14ac:dyDescent="0.25">
      <c r="A4" s="176" t="s">
        <v>67</v>
      </c>
      <c r="B4" s="177"/>
      <c r="C4" s="177"/>
      <c r="D4" s="177"/>
      <c r="E4" s="177"/>
      <c r="F4" s="177"/>
      <c r="G4" s="177"/>
      <c r="H4" s="177"/>
      <c r="I4" s="178"/>
      <c r="J4" s="177" t="s">
        <v>68</v>
      </c>
      <c r="K4" s="177"/>
      <c r="L4" s="177"/>
      <c r="M4" s="177"/>
      <c r="N4" s="177"/>
      <c r="O4" s="177"/>
      <c r="P4" s="177"/>
      <c r="Q4" s="177"/>
      <c r="R4" s="177"/>
      <c r="S4" s="177"/>
      <c r="T4" s="177"/>
      <c r="U4" s="177"/>
      <c r="V4" s="177"/>
      <c r="W4" s="177"/>
      <c r="X4" s="177"/>
      <c r="Y4" s="177"/>
      <c r="Z4" s="177"/>
      <c r="AA4" s="177"/>
      <c r="AB4" s="182"/>
    </row>
    <row r="5" spans="1:28" s="28" customFormat="1" ht="15" customHeight="1" x14ac:dyDescent="0.25">
      <c r="A5" s="183" t="s">
        <v>0</v>
      </c>
      <c r="B5" s="185" t="s">
        <v>1</v>
      </c>
      <c r="C5" s="185" t="s">
        <v>2</v>
      </c>
      <c r="D5" s="185" t="s">
        <v>3</v>
      </c>
      <c r="E5" s="185" t="s">
        <v>4</v>
      </c>
      <c r="F5" s="185" t="s">
        <v>5</v>
      </c>
      <c r="G5" s="185" t="s">
        <v>6</v>
      </c>
      <c r="H5" s="185" t="s">
        <v>45</v>
      </c>
      <c r="I5" s="187" t="s">
        <v>7</v>
      </c>
      <c r="J5" s="189" t="s">
        <v>8</v>
      </c>
      <c r="K5" s="190"/>
      <c r="L5" s="190"/>
      <c r="M5" s="190"/>
      <c r="N5" s="190"/>
      <c r="O5" s="190"/>
      <c r="P5" s="190"/>
      <c r="Q5" s="190"/>
      <c r="R5" s="190"/>
      <c r="S5" s="190"/>
      <c r="T5" s="190"/>
      <c r="U5" s="191"/>
      <c r="V5" s="195" t="s">
        <v>9</v>
      </c>
      <c r="W5" s="196"/>
      <c r="X5" s="196"/>
      <c r="Y5" s="196"/>
      <c r="Z5" s="196"/>
      <c r="AA5" s="197"/>
      <c r="AB5" s="198" t="s">
        <v>10</v>
      </c>
    </row>
    <row r="6" spans="1:28" s="28" customFormat="1" ht="83.25" customHeight="1" x14ac:dyDescent="0.25">
      <c r="A6" s="184"/>
      <c r="B6" s="186"/>
      <c r="C6" s="186"/>
      <c r="D6" s="186"/>
      <c r="E6" s="186"/>
      <c r="F6" s="186"/>
      <c r="G6" s="186"/>
      <c r="H6" s="186"/>
      <c r="I6" s="188"/>
      <c r="J6" s="192"/>
      <c r="K6" s="193"/>
      <c r="L6" s="193"/>
      <c r="M6" s="193"/>
      <c r="N6" s="193"/>
      <c r="O6" s="193"/>
      <c r="P6" s="193"/>
      <c r="Q6" s="193"/>
      <c r="R6" s="193"/>
      <c r="S6" s="193"/>
      <c r="T6" s="193"/>
      <c r="U6" s="194"/>
      <c r="V6" s="29" t="s">
        <v>11</v>
      </c>
      <c r="W6" s="29" t="s">
        <v>12</v>
      </c>
      <c r="X6" s="29" t="s">
        <v>13</v>
      </c>
      <c r="Y6" s="29" t="s">
        <v>14</v>
      </c>
      <c r="Z6" s="29" t="s">
        <v>15</v>
      </c>
      <c r="AA6" s="29" t="s">
        <v>16</v>
      </c>
      <c r="AB6" s="199"/>
    </row>
    <row r="7" spans="1:28" s="28" customFormat="1" ht="21" customHeight="1" thickBot="1" x14ac:dyDescent="0.3">
      <c r="A7" s="95"/>
      <c r="B7" s="30" t="s">
        <v>17</v>
      </c>
      <c r="C7" s="31" t="s">
        <v>18</v>
      </c>
      <c r="D7" s="30" t="s">
        <v>18</v>
      </c>
      <c r="E7" s="30" t="s">
        <v>18</v>
      </c>
      <c r="F7" s="30" t="s">
        <v>18</v>
      </c>
      <c r="G7" s="30" t="s">
        <v>19</v>
      </c>
      <c r="H7" s="30"/>
      <c r="I7" s="32" t="s">
        <v>20</v>
      </c>
      <c r="J7" s="167" t="s">
        <v>21</v>
      </c>
      <c r="K7" s="168"/>
      <c r="L7" s="168"/>
      <c r="M7" s="168"/>
      <c r="N7" s="168"/>
      <c r="O7" s="168"/>
      <c r="P7" s="168"/>
      <c r="Q7" s="168"/>
      <c r="R7" s="168"/>
      <c r="S7" s="168"/>
      <c r="T7" s="168"/>
      <c r="U7" s="169"/>
      <c r="V7" s="30" t="s">
        <v>22</v>
      </c>
      <c r="W7" s="30" t="s">
        <v>21</v>
      </c>
      <c r="X7" s="30" t="s">
        <v>21</v>
      </c>
      <c r="Y7" s="30" t="s">
        <v>23</v>
      </c>
      <c r="Z7" s="30" t="s">
        <v>24</v>
      </c>
      <c r="AA7" s="30"/>
      <c r="AB7" s="96"/>
    </row>
    <row r="8" spans="1:28" ht="15.75" customHeight="1" x14ac:dyDescent="0.25">
      <c r="A8" s="97"/>
      <c r="B8" s="170" t="s">
        <v>44</v>
      </c>
      <c r="C8" s="34">
        <v>4.5</v>
      </c>
      <c r="D8" s="35" t="s">
        <v>25</v>
      </c>
      <c r="E8" s="33">
        <v>1.5</v>
      </c>
      <c r="F8" s="33">
        <f>J9+K9+L9+M9+N9+O9+P9+Q9+R9+S9+T9+U9+J11+K11+L11+M11+N11+O11+P11+Q11+R11+S11+T11+U11</f>
        <v>0</v>
      </c>
      <c r="G8" s="36">
        <f>F8/E8</f>
        <v>0</v>
      </c>
      <c r="H8" s="88">
        <f>(K9+L9+M9+N9+O9+P9)/E8</f>
        <v>0</v>
      </c>
      <c r="I8" s="138" t="s">
        <v>55</v>
      </c>
      <c r="J8" s="207" t="s">
        <v>47</v>
      </c>
      <c r="K8" s="174"/>
      <c r="L8" s="158">
        <v>15</v>
      </c>
      <c r="M8" s="158"/>
      <c r="N8" s="158">
        <v>30</v>
      </c>
      <c r="O8" s="158"/>
      <c r="P8" s="158">
        <v>45</v>
      </c>
      <c r="Q8" s="158"/>
      <c r="R8" s="158">
        <v>60</v>
      </c>
      <c r="S8" s="158"/>
      <c r="T8" s="151" t="s">
        <v>48</v>
      </c>
      <c r="U8" s="131"/>
      <c r="V8" s="35"/>
      <c r="W8" s="36"/>
      <c r="X8" s="36"/>
      <c r="Y8" s="37"/>
      <c r="Z8" s="33"/>
      <c r="AA8" s="33"/>
      <c r="AB8" s="98"/>
    </row>
    <row r="9" spans="1:28" ht="15.75" customHeight="1" x14ac:dyDescent="0.25">
      <c r="A9" s="99"/>
      <c r="B9" s="171"/>
      <c r="C9" s="39" t="s">
        <v>56</v>
      </c>
      <c r="D9" s="40"/>
      <c r="E9" s="38"/>
      <c r="F9" s="38"/>
      <c r="G9" s="41"/>
      <c r="H9" s="89"/>
      <c r="I9" s="139"/>
      <c r="J9" s="207"/>
      <c r="K9" s="174"/>
      <c r="L9" s="158"/>
      <c r="M9" s="158"/>
      <c r="N9" s="158"/>
      <c r="O9" s="158"/>
      <c r="P9" s="158"/>
      <c r="Q9" s="158"/>
      <c r="R9" s="158"/>
      <c r="S9" s="158"/>
      <c r="T9" s="152"/>
      <c r="U9" s="137"/>
      <c r="V9" s="40"/>
      <c r="W9" s="41"/>
      <c r="X9" s="41"/>
      <c r="Y9" s="43"/>
      <c r="Z9" s="38"/>
      <c r="AA9" s="38"/>
      <c r="AB9" s="100"/>
    </row>
    <row r="10" spans="1:28" ht="15.75" customHeight="1" x14ac:dyDescent="0.25">
      <c r="A10" s="99"/>
      <c r="B10" s="171"/>
      <c r="C10" s="39" t="s">
        <v>56</v>
      </c>
      <c r="D10" s="40"/>
      <c r="E10" s="38"/>
      <c r="F10" s="38"/>
      <c r="G10" s="41"/>
      <c r="H10" s="89"/>
      <c r="I10" s="139"/>
      <c r="J10" s="207"/>
      <c r="K10" s="174"/>
      <c r="L10" s="158">
        <v>12</v>
      </c>
      <c r="M10" s="158"/>
      <c r="N10" s="158">
        <v>24</v>
      </c>
      <c r="O10" s="158"/>
      <c r="P10" s="158">
        <v>27</v>
      </c>
      <c r="Q10" s="158"/>
      <c r="R10" s="208" t="s">
        <v>49</v>
      </c>
      <c r="S10" s="208"/>
      <c r="T10" s="153">
        <f>N10+P10</f>
        <v>51</v>
      </c>
      <c r="U10" s="154"/>
      <c r="V10" s="40"/>
      <c r="W10" s="41"/>
      <c r="X10" s="41"/>
      <c r="Y10" s="43"/>
      <c r="Z10" s="38"/>
      <c r="AA10" s="38"/>
      <c r="AB10" s="100"/>
    </row>
    <row r="11" spans="1:28" ht="15.75" customHeight="1" thickBot="1" x14ac:dyDescent="0.3">
      <c r="A11" s="101"/>
      <c r="B11" s="172"/>
      <c r="C11" s="39" t="s">
        <v>56</v>
      </c>
      <c r="D11" s="45"/>
      <c r="E11" s="44"/>
      <c r="F11" s="44"/>
      <c r="G11" s="46"/>
      <c r="H11" s="89"/>
      <c r="I11" s="139"/>
      <c r="J11" s="207"/>
      <c r="K11" s="174"/>
      <c r="L11" s="158"/>
      <c r="M11" s="158"/>
      <c r="N11" s="158"/>
      <c r="O11" s="158"/>
      <c r="P11" s="159"/>
      <c r="Q11" s="159"/>
      <c r="R11" s="209"/>
      <c r="S11" s="209"/>
      <c r="T11" s="160"/>
      <c r="U11" s="161"/>
      <c r="V11" s="45"/>
      <c r="W11" s="46"/>
      <c r="X11" s="46"/>
      <c r="Y11" s="47"/>
      <c r="Z11" s="44"/>
      <c r="AA11" s="44"/>
      <c r="AB11" s="102"/>
    </row>
    <row r="12" spans="1:28" ht="15.75" customHeight="1" x14ac:dyDescent="0.25">
      <c r="A12" s="97"/>
      <c r="B12" s="48"/>
      <c r="C12" s="68" t="s">
        <v>57</v>
      </c>
      <c r="D12" s="49">
        <f>E8</f>
        <v>1.5</v>
      </c>
      <c r="E12" s="33">
        <v>1.5</v>
      </c>
      <c r="F12" s="33">
        <f>J13+K13+L13+M13+N13+O13+P13+Q13+R13+S13+T13+U13+J15+K15+L15+M15+N15+O15+P15+Q15+R15+S15+T15+U15</f>
        <v>11</v>
      </c>
      <c r="G12" s="36">
        <f>F12/E12</f>
        <v>7.333333333333333</v>
      </c>
      <c r="H12" s="88">
        <f>(0)/E12</f>
        <v>0</v>
      </c>
      <c r="I12" s="162" t="s">
        <v>83</v>
      </c>
      <c r="J12" s="125" t="s">
        <v>50</v>
      </c>
      <c r="K12" s="50" t="s">
        <v>51</v>
      </c>
      <c r="L12" s="50" t="s">
        <v>52</v>
      </c>
      <c r="M12" s="50" t="s">
        <v>53</v>
      </c>
      <c r="N12" s="50" t="s">
        <v>63</v>
      </c>
      <c r="O12" s="50"/>
      <c r="P12" s="50"/>
      <c r="Q12" s="50"/>
      <c r="R12" s="50"/>
      <c r="S12" s="50"/>
      <c r="T12" s="50"/>
      <c r="U12" s="51"/>
      <c r="V12" s="35">
        <v>1</v>
      </c>
      <c r="W12" s="36">
        <f>X18+1.3</f>
        <v>154.80000000000004</v>
      </c>
      <c r="X12" s="36">
        <f>W12+Y12</f>
        <v>166.60000000000005</v>
      </c>
      <c r="Y12" s="37">
        <v>11.8</v>
      </c>
      <c r="Z12" s="33">
        <v>5</v>
      </c>
      <c r="AA12" s="33"/>
      <c r="AB12" s="98"/>
    </row>
    <row r="13" spans="1:28" ht="15.75" customHeight="1" x14ac:dyDescent="0.25">
      <c r="A13" s="99"/>
      <c r="B13" s="52"/>
      <c r="C13" s="68" t="s">
        <v>57</v>
      </c>
      <c r="D13" s="53"/>
      <c r="E13" s="38"/>
      <c r="F13" s="38"/>
      <c r="G13" s="41"/>
      <c r="H13" s="89"/>
      <c r="I13" s="163"/>
      <c r="J13" s="126">
        <v>1</v>
      </c>
      <c r="K13" s="54">
        <v>2</v>
      </c>
      <c r="L13" s="54">
        <v>1</v>
      </c>
      <c r="M13" s="54">
        <v>3</v>
      </c>
      <c r="N13" s="54">
        <v>4</v>
      </c>
      <c r="O13" s="54"/>
      <c r="P13" s="54"/>
      <c r="Q13" s="54"/>
      <c r="R13" s="54"/>
      <c r="S13" s="54"/>
      <c r="T13" s="54"/>
      <c r="U13" s="55"/>
      <c r="V13" s="40">
        <v>2</v>
      </c>
      <c r="W13" s="41"/>
      <c r="X13" s="41">
        <f>X12+Y13</f>
        <v>178.00000000000006</v>
      </c>
      <c r="Y13" s="43">
        <v>11.4</v>
      </c>
      <c r="Z13" s="38">
        <v>5</v>
      </c>
      <c r="AA13" s="38"/>
      <c r="AB13" s="100"/>
    </row>
    <row r="14" spans="1:28" ht="15.75" customHeight="1" x14ac:dyDescent="0.25">
      <c r="A14" s="99"/>
      <c r="B14" s="52"/>
      <c r="C14" s="68" t="s">
        <v>57</v>
      </c>
      <c r="D14" s="53"/>
      <c r="E14" s="38"/>
      <c r="F14" s="38"/>
      <c r="G14" s="41"/>
      <c r="H14" s="89"/>
      <c r="I14" s="163"/>
      <c r="J14" s="127"/>
      <c r="K14" s="56"/>
      <c r="L14" s="56"/>
      <c r="M14" s="56"/>
      <c r="N14" s="56"/>
      <c r="O14" s="56"/>
      <c r="P14" s="56"/>
      <c r="Q14" s="56"/>
      <c r="R14" s="56"/>
      <c r="S14" s="56"/>
      <c r="T14" s="56"/>
      <c r="U14" s="57"/>
      <c r="V14" s="40">
        <v>3</v>
      </c>
      <c r="W14" s="41"/>
      <c r="X14" s="41">
        <f>X13+Y14</f>
        <v>189.10000000000005</v>
      </c>
      <c r="Y14" s="43">
        <v>11.1</v>
      </c>
      <c r="Z14" s="38">
        <v>5</v>
      </c>
      <c r="AA14" s="38"/>
      <c r="AB14" s="100"/>
    </row>
    <row r="15" spans="1:28" ht="15.75" customHeight="1" x14ac:dyDescent="0.25">
      <c r="A15" s="101"/>
      <c r="B15" s="59"/>
      <c r="C15" s="68" t="s">
        <v>57</v>
      </c>
      <c r="D15" s="60"/>
      <c r="E15" s="44"/>
      <c r="F15" s="44"/>
      <c r="G15" s="46"/>
      <c r="H15" s="89"/>
      <c r="I15" s="163"/>
      <c r="J15" s="128"/>
      <c r="K15" s="61"/>
      <c r="L15" s="61"/>
      <c r="M15" s="61"/>
      <c r="N15" s="61"/>
      <c r="O15" s="61"/>
      <c r="P15" s="61"/>
      <c r="Q15" s="61"/>
      <c r="R15" s="54"/>
      <c r="S15" s="54"/>
      <c r="T15" s="54"/>
      <c r="U15" s="55"/>
      <c r="V15" s="66"/>
      <c r="W15" s="63"/>
      <c r="X15" s="63"/>
      <c r="Y15" s="64"/>
      <c r="Z15" s="65"/>
      <c r="AA15" s="44"/>
      <c r="AB15" s="102"/>
    </row>
    <row r="16" spans="1:28" ht="15.75" customHeight="1" x14ac:dyDescent="0.25">
      <c r="A16" s="97"/>
      <c r="B16" s="48"/>
      <c r="C16" s="68" t="s">
        <v>57</v>
      </c>
      <c r="D16" s="49">
        <f>D12+E12</f>
        <v>3</v>
      </c>
      <c r="E16" s="33">
        <v>1.5</v>
      </c>
      <c r="F16" s="33">
        <f>J17+K17+L17+M17+N17+O17+P17+Q17+R17+S17+T17+U17+J19+K19+L19+M19+N19+O19+P19+Q19+R19+S19+T19+U19</f>
        <v>32</v>
      </c>
      <c r="G16" s="36">
        <f>F16/E16</f>
        <v>21.333333333333332</v>
      </c>
      <c r="H16" s="88">
        <f>(0)/E16</f>
        <v>0</v>
      </c>
      <c r="I16" s="163"/>
      <c r="J16" s="56">
        <v>1</v>
      </c>
      <c r="K16" s="56">
        <f>J16+1</f>
        <v>2</v>
      </c>
      <c r="L16" s="56">
        <f>K16+1</f>
        <v>3</v>
      </c>
      <c r="M16" s="56">
        <f t="shared" ref="M16:O16" si="0">L16+1</f>
        <v>4</v>
      </c>
      <c r="N16" s="56">
        <f t="shared" si="0"/>
        <v>5</v>
      </c>
      <c r="O16" s="56">
        <f t="shared" si="0"/>
        <v>6</v>
      </c>
      <c r="P16" s="56">
        <f>O16+1</f>
        <v>7</v>
      </c>
      <c r="Q16" s="56">
        <f>P16+1</f>
        <v>8</v>
      </c>
      <c r="R16" s="50"/>
      <c r="S16" s="50"/>
      <c r="T16" s="50"/>
      <c r="U16" s="51"/>
      <c r="V16" s="35">
        <v>1</v>
      </c>
      <c r="W16" s="36">
        <f>X22+1.3</f>
        <v>122.20000000000002</v>
      </c>
      <c r="X16" s="36">
        <f>W16+Y16</f>
        <v>133.10000000000002</v>
      </c>
      <c r="Y16" s="37">
        <v>10.9</v>
      </c>
      <c r="Z16" s="33">
        <v>5</v>
      </c>
      <c r="AA16" s="33"/>
      <c r="AB16" s="98"/>
    </row>
    <row r="17" spans="1:28" ht="15.75" customHeight="1" x14ac:dyDescent="0.25">
      <c r="A17" s="103"/>
      <c r="B17" s="42"/>
      <c r="C17" s="68" t="s">
        <v>57</v>
      </c>
      <c r="D17" s="53"/>
      <c r="E17" s="38"/>
      <c r="F17" s="38"/>
      <c r="G17" s="38"/>
      <c r="H17" s="89"/>
      <c r="I17" s="163"/>
      <c r="J17" s="54">
        <v>3</v>
      </c>
      <c r="K17" s="54">
        <v>7</v>
      </c>
      <c r="L17" s="54">
        <v>3</v>
      </c>
      <c r="M17" s="54">
        <v>5</v>
      </c>
      <c r="N17" s="54">
        <v>1</v>
      </c>
      <c r="O17" s="54">
        <v>6</v>
      </c>
      <c r="P17" s="54">
        <v>3</v>
      </c>
      <c r="Q17" s="54">
        <v>4</v>
      </c>
      <c r="R17" s="54"/>
      <c r="S17" s="54"/>
      <c r="T17" s="54"/>
      <c r="U17" s="55"/>
      <c r="V17" s="40">
        <v>2</v>
      </c>
      <c r="W17" s="38"/>
      <c r="X17" s="41">
        <f>X16+Y17</f>
        <v>143.60000000000002</v>
      </c>
      <c r="Y17" s="43">
        <v>10.5</v>
      </c>
      <c r="Z17" s="38">
        <v>5</v>
      </c>
      <c r="AA17" s="38"/>
      <c r="AB17" s="104"/>
    </row>
    <row r="18" spans="1:28" ht="15.75" customHeight="1" x14ac:dyDescent="0.25">
      <c r="A18" s="103"/>
      <c r="B18" s="42"/>
      <c r="C18" s="68" t="s">
        <v>57</v>
      </c>
      <c r="D18" s="53"/>
      <c r="E18" s="38"/>
      <c r="F18" s="38"/>
      <c r="G18" s="38"/>
      <c r="H18" s="89"/>
      <c r="I18" s="163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57"/>
      <c r="V18" s="40">
        <v>3</v>
      </c>
      <c r="W18" s="38"/>
      <c r="X18" s="41">
        <f>X17+Y18</f>
        <v>153.50000000000003</v>
      </c>
      <c r="Y18" s="43">
        <v>9.9</v>
      </c>
      <c r="Z18" s="38">
        <v>5</v>
      </c>
      <c r="AA18" s="38"/>
      <c r="AB18" s="104"/>
    </row>
    <row r="19" spans="1:28" ht="15.75" customHeight="1" thickBot="1" x14ac:dyDescent="0.3">
      <c r="A19" s="103"/>
      <c r="B19" s="42"/>
      <c r="C19" s="83" t="s">
        <v>57</v>
      </c>
      <c r="D19" s="53"/>
      <c r="E19" s="44"/>
      <c r="F19" s="44"/>
      <c r="G19" s="44"/>
      <c r="H19" s="89"/>
      <c r="I19" s="164"/>
      <c r="J19" s="61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2"/>
      <c r="V19" s="66"/>
      <c r="W19" s="65"/>
      <c r="X19" s="63"/>
      <c r="Y19" s="64"/>
      <c r="Z19" s="65"/>
      <c r="AA19" s="44"/>
      <c r="AB19" s="105"/>
    </row>
    <row r="20" spans="1:28" ht="15.75" customHeight="1" x14ac:dyDescent="0.25">
      <c r="A20" s="106"/>
      <c r="B20" s="67"/>
      <c r="C20" s="77" t="s">
        <v>60</v>
      </c>
      <c r="D20" s="49">
        <f>D16+E16</f>
        <v>4.5</v>
      </c>
      <c r="E20" s="33">
        <v>1.5</v>
      </c>
      <c r="F20" s="33">
        <f>J21+K21+L21+M21+N21+O21+P21+Q21+R21+S21+T21+U21+J23+K23+L23+M23+N23+O23+P23+Q23+R23+S23+T23+U23</f>
        <v>38</v>
      </c>
      <c r="G20" s="36">
        <f>F20/E20</f>
        <v>25.333333333333332</v>
      </c>
      <c r="H20" s="88">
        <f>(0)/E20</f>
        <v>0</v>
      </c>
      <c r="I20" s="140" t="s">
        <v>80</v>
      </c>
      <c r="J20" s="56">
        <f>MAX(J16:U16)+1</f>
        <v>9</v>
      </c>
      <c r="K20" s="56">
        <f>J20+1</f>
        <v>10</v>
      </c>
      <c r="L20" s="56">
        <f t="shared" ref="L20:R20" si="1">K20+1</f>
        <v>11</v>
      </c>
      <c r="M20" s="56">
        <f t="shared" si="1"/>
        <v>12</v>
      </c>
      <c r="N20" s="56">
        <f t="shared" si="1"/>
        <v>13</v>
      </c>
      <c r="O20" s="56">
        <f t="shared" si="1"/>
        <v>14</v>
      </c>
      <c r="P20" s="56">
        <f t="shared" si="1"/>
        <v>15</v>
      </c>
      <c r="Q20" s="56">
        <f t="shared" si="1"/>
        <v>16</v>
      </c>
      <c r="R20" s="56">
        <f t="shared" si="1"/>
        <v>17</v>
      </c>
      <c r="S20" s="56">
        <f>R20+1</f>
        <v>18</v>
      </c>
      <c r="T20" s="56"/>
      <c r="U20" s="56"/>
      <c r="V20" s="33">
        <v>1</v>
      </c>
      <c r="W20" s="69">
        <f>X26+1.2</f>
        <v>93.100000000000023</v>
      </c>
      <c r="X20" s="69">
        <f>W20+Y20</f>
        <v>102.60000000000002</v>
      </c>
      <c r="Y20" s="37">
        <v>9.5</v>
      </c>
      <c r="Z20" s="33">
        <v>5</v>
      </c>
      <c r="AA20" s="38"/>
      <c r="AB20" s="104"/>
    </row>
    <row r="21" spans="1:28" ht="15.75" customHeight="1" x14ac:dyDescent="0.25">
      <c r="A21" s="103"/>
      <c r="B21" s="42"/>
      <c r="C21" s="77" t="s">
        <v>60</v>
      </c>
      <c r="D21" s="53"/>
      <c r="E21" s="38"/>
      <c r="F21" s="38"/>
      <c r="G21" s="38"/>
      <c r="H21" s="89"/>
      <c r="I21" s="141"/>
      <c r="J21" s="54">
        <v>6</v>
      </c>
      <c r="K21" s="54">
        <v>3</v>
      </c>
      <c r="L21" s="54">
        <v>3</v>
      </c>
      <c r="M21" s="54">
        <v>7</v>
      </c>
      <c r="N21" s="54">
        <v>3</v>
      </c>
      <c r="O21" s="54">
        <v>2</v>
      </c>
      <c r="P21" s="54">
        <v>4</v>
      </c>
      <c r="Q21" s="54">
        <v>3</v>
      </c>
      <c r="R21" s="54">
        <v>5</v>
      </c>
      <c r="S21" s="54">
        <v>2</v>
      </c>
      <c r="T21" s="54"/>
      <c r="U21" s="55"/>
      <c r="V21" s="40">
        <v>2</v>
      </c>
      <c r="W21" s="70"/>
      <c r="X21" s="69">
        <f>X20+Y21</f>
        <v>111.90000000000002</v>
      </c>
      <c r="Y21" s="43">
        <v>9.3000000000000007</v>
      </c>
      <c r="Z21" s="38">
        <v>5</v>
      </c>
      <c r="AA21" s="38"/>
      <c r="AB21" s="104"/>
    </row>
    <row r="22" spans="1:28" ht="15.75" customHeight="1" x14ac:dyDescent="0.25">
      <c r="A22" s="103"/>
      <c r="B22" s="42"/>
      <c r="C22" s="77" t="s">
        <v>60</v>
      </c>
      <c r="D22" s="53"/>
      <c r="E22" s="38"/>
      <c r="F22" s="38"/>
      <c r="G22" s="38"/>
      <c r="H22" s="89"/>
      <c r="I22" s="141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4"/>
      <c r="U22" s="55"/>
      <c r="V22" s="40">
        <v>3</v>
      </c>
      <c r="W22" s="70"/>
      <c r="X22" s="69">
        <f>X21+Y22</f>
        <v>120.90000000000002</v>
      </c>
      <c r="Y22" s="43">
        <v>9</v>
      </c>
      <c r="Z22" s="38">
        <v>5</v>
      </c>
      <c r="AA22" s="38"/>
      <c r="AB22" s="104"/>
    </row>
    <row r="23" spans="1:28" ht="15.75" customHeight="1" x14ac:dyDescent="0.25">
      <c r="A23" s="107"/>
      <c r="B23" s="71"/>
      <c r="C23" s="77" t="s">
        <v>60</v>
      </c>
      <c r="D23" s="53"/>
      <c r="E23" s="38"/>
      <c r="F23" s="38"/>
      <c r="G23" s="38"/>
      <c r="H23" s="89"/>
      <c r="I23" s="141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5"/>
      <c r="V23" s="72"/>
      <c r="W23" s="70"/>
      <c r="X23" s="73"/>
      <c r="Y23" s="74"/>
      <c r="Z23" s="70"/>
      <c r="AA23" s="38"/>
      <c r="AB23" s="104"/>
    </row>
    <row r="24" spans="1:28" ht="15.75" customHeight="1" x14ac:dyDescent="0.25">
      <c r="A24" s="97"/>
      <c r="B24" s="48"/>
      <c r="C24" s="77" t="s">
        <v>60</v>
      </c>
      <c r="D24" s="49">
        <f>D20+E20</f>
        <v>6</v>
      </c>
      <c r="E24" s="33">
        <v>1.5</v>
      </c>
      <c r="F24" s="33">
        <f>J25+K25+L25+M25+N25+O25+P25+Q25+R25+S25+T25+U25+J27+K27+L27+M27+N27+O27+P27+Q27+R27+S27+T27+U27</f>
        <v>64</v>
      </c>
      <c r="G24" s="36">
        <f>F24/E24</f>
        <v>42.666666666666664</v>
      </c>
      <c r="H24" s="88">
        <f>(U25)/E24</f>
        <v>8</v>
      </c>
      <c r="I24" s="141"/>
      <c r="J24" s="50">
        <f>MAX(J20:U20)+1</f>
        <v>19</v>
      </c>
      <c r="K24" s="50">
        <f>J24+1</f>
        <v>20</v>
      </c>
      <c r="L24" s="50">
        <f t="shared" ref="L24:U24" si="2">K24+1</f>
        <v>21</v>
      </c>
      <c r="M24" s="50">
        <f t="shared" si="2"/>
        <v>22</v>
      </c>
      <c r="N24" s="50">
        <f t="shared" si="2"/>
        <v>23</v>
      </c>
      <c r="O24" s="50">
        <f t="shared" si="2"/>
        <v>24</v>
      </c>
      <c r="P24" s="50">
        <f t="shared" si="2"/>
        <v>25</v>
      </c>
      <c r="Q24" s="50">
        <f t="shared" si="2"/>
        <v>26</v>
      </c>
      <c r="R24" s="50">
        <f t="shared" si="2"/>
        <v>27</v>
      </c>
      <c r="S24" s="50">
        <f t="shared" si="2"/>
        <v>28</v>
      </c>
      <c r="T24" s="50">
        <f>S24+1</f>
        <v>29</v>
      </c>
      <c r="U24" s="50">
        <f t="shared" si="2"/>
        <v>30</v>
      </c>
      <c r="V24" s="33">
        <v>1</v>
      </c>
      <c r="W24" s="36">
        <f>X30+1.2</f>
        <v>66.600000000000009</v>
      </c>
      <c r="X24" s="36">
        <f>W24+Y24</f>
        <v>75.300000000000011</v>
      </c>
      <c r="Y24" s="37">
        <v>8.6999999999999993</v>
      </c>
      <c r="Z24" s="33">
        <v>5</v>
      </c>
      <c r="AA24" s="33"/>
      <c r="AB24" s="98"/>
    </row>
    <row r="25" spans="1:28" ht="15.75" customHeight="1" x14ac:dyDescent="0.25">
      <c r="A25" s="99"/>
      <c r="B25" s="52"/>
      <c r="C25" s="77" t="s">
        <v>60</v>
      </c>
      <c r="D25" s="53"/>
      <c r="E25" s="38"/>
      <c r="F25" s="38"/>
      <c r="G25" s="41"/>
      <c r="H25" s="89"/>
      <c r="I25" s="141"/>
      <c r="J25" s="54">
        <v>3</v>
      </c>
      <c r="K25" s="54">
        <v>2</v>
      </c>
      <c r="L25" s="54">
        <v>4</v>
      </c>
      <c r="M25" s="54">
        <v>7</v>
      </c>
      <c r="N25" s="54">
        <v>7</v>
      </c>
      <c r="O25" s="54">
        <v>2</v>
      </c>
      <c r="P25" s="54">
        <v>3</v>
      </c>
      <c r="Q25" s="54">
        <v>2</v>
      </c>
      <c r="R25" s="54">
        <v>4</v>
      </c>
      <c r="S25" s="54">
        <v>9</v>
      </c>
      <c r="T25" s="54">
        <v>9</v>
      </c>
      <c r="U25" s="55">
        <v>12</v>
      </c>
      <c r="V25" s="40">
        <v>2</v>
      </c>
      <c r="W25" s="41"/>
      <c r="X25" s="41">
        <f>X24+Y25</f>
        <v>83.700000000000017</v>
      </c>
      <c r="Y25" s="43">
        <v>8.4</v>
      </c>
      <c r="Z25" s="38">
        <v>5</v>
      </c>
      <c r="AA25" s="38"/>
      <c r="AB25" s="100"/>
    </row>
    <row r="26" spans="1:28" ht="15.75" customHeight="1" x14ac:dyDescent="0.25">
      <c r="A26" s="99"/>
      <c r="B26" s="52"/>
      <c r="C26" s="77" t="s">
        <v>60</v>
      </c>
      <c r="D26" s="53"/>
      <c r="E26" s="38"/>
      <c r="F26" s="38"/>
      <c r="G26" s="41"/>
      <c r="H26" s="89"/>
      <c r="I26" s="141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5"/>
      <c r="V26" s="40">
        <v>3</v>
      </c>
      <c r="W26" s="41"/>
      <c r="X26" s="41">
        <f>X25+Y26</f>
        <v>91.90000000000002</v>
      </c>
      <c r="Y26" s="43">
        <v>8.1999999999999993</v>
      </c>
      <c r="Z26" s="38">
        <v>5</v>
      </c>
      <c r="AA26" s="38"/>
      <c r="AB26" s="100"/>
    </row>
    <row r="27" spans="1:28" ht="15.75" customHeight="1" thickBot="1" x14ac:dyDescent="0.3">
      <c r="A27" s="101"/>
      <c r="B27" s="59"/>
      <c r="C27" s="77" t="s">
        <v>60</v>
      </c>
      <c r="D27" s="53"/>
      <c r="E27" s="44"/>
      <c r="F27" s="44"/>
      <c r="G27" s="46"/>
      <c r="H27" s="89"/>
      <c r="I27" s="142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5"/>
      <c r="V27" s="45"/>
      <c r="W27" s="46"/>
      <c r="X27" s="46"/>
      <c r="Y27" s="47"/>
      <c r="Z27" s="44"/>
      <c r="AA27" s="44"/>
      <c r="AB27" s="102"/>
    </row>
    <row r="28" spans="1:28" ht="15.75" customHeight="1" x14ac:dyDescent="0.25">
      <c r="A28" s="97"/>
      <c r="B28" s="48"/>
      <c r="C28" s="78" t="s">
        <v>58</v>
      </c>
      <c r="D28" s="49">
        <f>D24+E24</f>
        <v>7.5</v>
      </c>
      <c r="E28" s="33">
        <v>1.5</v>
      </c>
      <c r="F28" s="33">
        <f>J29+K29+L29+M29+N29+O29+P29+Q29+R29+S29+T29+U29+J31+K31+L31+M31+N31+O31+P31+Q31+R31+S31+T31+U31</f>
        <v>80</v>
      </c>
      <c r="G28" s="36">
        <f>F28/E28</f>
        <v>53.333333333333336</v>
      </c>
      <c r="H28" s="88">
        <f>(J29+K29+M29+N29+O29)/E28</f>
        <v>48</v>
      </c>
      <c r="I28" s="165" t="s">
        <v>61</v>
      </c>
      <c r="J28" s="50">
        <f>MAX(J24:U24,J26:V26)+1</f>
        <v>31</v>
      </c>
      <c r="K28" s="50">
        <f>J28+1</f>
        <v>32</v>
      </c>
      <c r="L28" s="50">
        <f t="shared" ref="L28:O28" si="3">K28+1</f>
        <v>33</v>
      </c>
      <c r="M28" s="50">
        <f t="shared" si="3"/>
        <v>34</v>
      </c>
      <c r="N28" s="50">
        <f t="shared" si="3"/>
        <v>35</v>
      </c>
      <c r="O28" s="50">
        <f t="shared" si="3"/>
        <v>36</v>
      </c>
      <c r="P28" s="50"/>
      <c r="Q28" s="50"/>
      <c r="R28" s="50"/>
      <c r="S28" s="50"/>
      <c r="T28" s="50"/>
      <c r="U28" s="51"/>
      <c r="V28" s="35">
        <v>1</v>
      </c>
      <c r="W28" s="36">
        <f>X34+1.2</f>
        <v>42.000000000000007</v>
      </c>
      <c r="X28" s="36">
        <f>W28+Y28</f>
        <v>50.100000000000009</v>
      </c>
      <c r="Y28" s="37">
        <v>8.1</v>
      </c>
      <c r="Z28" s="33">
        <v>5</v>
      </c>
      <c r="AA28" s="33"/>
      <c r="AB28" s="98"/>
    </row>
    <row r="29" spans="1:28" ht="15.75" customHeight="1" x14ac:dyDescent="0.25">
      <c r="A29" s="99"/>
      <c r="B29" s="52"/>
      <c r="C29" s="78" t="s">
        <v>58</v>
      </c>
      <c r="D29" s="53"/>
      <c r="E29" s="38"/>
      <c r="F29" s="38"/>
      <c r="G29" s="41"/>
      <c r="H29" s="89"/>
      <c r="I29" s="166"/>
      <c r="J29" s="54">
        <v>11</v>
      </c>
      <c r="K29" s="54">
        <v>13</v>
      </c>
      <c r="L29" s="54">
        <v>8</v>
      </c>
      <c r="M29" s="54">
        <v>14</v>
      </c>
      <c r="N29" s="54">
        <v>16</v>
      </c>
      <c r="O29" s="54">
        <v>18</v>
      </c>
      <c r="P29" s="54"/>
      <c r="Q29" s="54"/>
      <c r="R29" s="54"/>
      <c r="S29" s="54"/>
      <c r="T29" s="54"/>
      <c r="U29" s="55"/>
      <c r="V29" s="40">
        <v>2</v>
      </c>
      <c r="W29" s="41"/>
      <c r="X29" s="41">
        <f>X28+Y29</f>
        <v>57.900000000000006</v>
      </c>
      <c r="Y29" s="43">
        <v>7.8</v>
      </c>
      <c r="Z29" s="38">
        <v>5</v>
      </c>
      <c r="AA29" s="38"/>
      <c r="AB29" s="100"/>
    </row>
    <row r="30" spans="1:28" ht="15.75" customHeight="1" x14ac:dyDescent="0.25">
      <c r="A30" s="99"/>
      <c r="B30" s="52"/>
      <c r="C30" s="78" t="s">
        <v>58</v>
      </c>
      <c r="D30" s="53"/>
      <c r="E30" s="38"/>
      <c r="F30" s="38"/>
      <c r="G30" s="41"/>
      <c r="H30" s="89"/>
      <c r="I30" s="16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7"/>
      <c r="V30" s="40">
        <v>3</v>
      </c>
      <c r="W30" s="41"/>
      <c r="X30" s="41">
        <f>X29+Y30</f>
        <v>65.400000000000006</v>
      </c>
      <c r="Y30" s="43">
        <v>7.5</v>
      </c>
      <c r="Z30" s="38">
        <v>5</v>
      </c>
      <c r="AA30" s="38"/>
      <c r="AB30" s="100"/>
    </row>
    <row r="31" spans="1:28" ht="15.75" customHeight="1" thickBot="1" x14ac:dyDescent="0.3">
      <c r="A31" s="101"/>
      <c r="B31" s="59"/>
      <c r="C31" s="78" t="s">
        <v>58</v>
      </c>
      <c r="D31" s="53"/>
      <c r="E31" s="44"/>
      <c r="F31" s="44"/>
      <c r="G31" s="46"/>
      <c r="H31" s="89"/>
      <c r="I31" s="166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2"/>
      <c r="V31" s="45"/>
      <c r="W31" s="46"/>
      <c r="X31" s="46"/>
      <c r="Y31" s="47"/>
      <c r="Z31" s="44"/>
      <c r="AA31" s="44"/>
      <c r="AB31" s="102"/>
    </row>
    <row r="32" spans="1:28" ht="15.75" customHeight="1" x14ac:dyDescent="0.25">
      <c r="A32" s="97"/>
      <c r="B32" s="48"/>
      <c r="C32" s="77" t="s">
        <v>60</v>
      </c>
      <c r="D32" s="49">
        <f>D28+E28</f>
        <v>9</v>
      </c>
      <c r="E32" s="33">
        <v>1</v>
      </c>
      <c r="F32" s="33">
        <f>J33+K33+L33+M33+N33+O33+P33+Q33+R33+S33+T33+U33+J35+K35+L35+M35+N35+O35+P35+Q35+R35+S35+T35+U35</f>
        <v>33</v>
      </c>
      <c r="G32" s="36">
        <f>F32/E32</f>
        <v>33</v>
      </c>
      <c r="H32" s="88">
        <f>(0)/E32</f>
        <v>0</v>
      </c>
      <c r="I32" s="140" t="s">
        <v>80</v>
      </c>
      <c r="J32" s="50">
        <f>MAX(J28:U28)+1</f>
        <v>37</v>
      </c>
      <c r="K32" s="50">
        <f>J32+1</f>
        <v>38</v>
      </c>
      <c r="L32" s="50">
        <f t="shared" ref="L32:R32" si="4">K32+1</f>
        <v>39</v>
      </c>
      <c r="M32" s="50">
        <f t="shared" si="4"/>
        <v>40</v>
      </c>
      <c r="N32" s="50">
        <f t="shared" si="4"/>
        <v>41</v>
      </c>
      <c r="O32" s="50">
        <f t="shared" si="4"/>
        <v>42</v>
      </c>
      <c r="P32" s="50">
        <f t="shared" si="4"/>
        <v>43</v>
      </c>
      <c r="Q32" s="50">
        <f t="shared" si="4"/>
        <v>44</v>
      </c>
      <c r="R32" s="50">
        <f t="shared" si="4"/>
        <v>45</v>
      </c>
      <c r="S32" s="50"/>
      <c r="T32" s="50"/>
      <c r="U32" s="51"/>
      <c r="V32" s="35">
        <v>1</v>
      </c>
      <c r="W32" s="36">
        <f>20+1.2</f>
        <v>21.2</v>
      </c>
      <c r="X32" s="36">
        <f>W32+Y32</f>
        <v>28.1</v>
      </c>
      <c r="Y32" s="37">
        <v>6.9</v>
      </c>
      <c r="Z32" s="33">
        <v>5</v>
      </c>
      <c r="AA32" s="33"/>
      <c r="AB32" s="98"/>
    </row>
    <row r="33" spans="1:30" ht="15.75" customHeight="1" x14ac:dyDescent="0.25">
      <c r="A33" s="99"/>
      <c r="B33" s="52"/>
      <c r="C33" s="77" t="s">
        <v>60</v>
      </c>
      <c r="D33" s="53"/>
      <c r="E33" s="38"/>
      <c r="F33" s="38"/>
      <c r="G33" s="41"/>
      <c r="H33" s="89"/>
      <c r="I33" s="141"/>
      <c r="J33" s="54">
        <v>3</v>
      </c>
      <c r="K33" s="54">
        <v>3</v>
      </c>
      <c r="L33" s="54">
        <v>2</v>
      </c>
      <c r="M33" s="54">
        <v>2</v>
      </c>
      <c r="N33" s="54">
        <v>5</v>
      </c>
      <c r="O33" s="54">
        <v>5</v>
      </c>
      <c r="P33" s="54">
        <v>3</v>
      </c>
      <c r="Q33" s="54">
        <v>6</v>
      </c>
      <c r="R33" s="54">
        <v>4</v>
      </c>
      <c r="S33" s="54"/>
      <c r="T33" s="54"/>
      <c r="U33" s="55"/>
      <c r="V33" s="40">
        <v>2</v>
      </c>
      <c r="W33" s="41"/>
      <c r="X33" s="41">
        <f>X32+Y33</f>
        <v>34.6</v>
      </c>
      <c r="Y33" s="43">
        <v>6.5</v>
      </c>
      <c r="Z33" s="38">
        <v>5</v>
      </c>
      <c r="AA33" s="38"/>
      <c r="AB33" s="100"/>
    </row>
    <row r="34" spans="1:30" ht="15.75" customHeight="1" x14ac:dyDescent="0.25">
      <c r="A34" s="99"/>
      <c r="B34" s="52"/>
      <c r="C34" s="77" t="s">
        <v>60</v>
      </c>
      <c r="D34" s="53"/>
      <c r="E34" s="38"/>
      <c r="F34" s="38"/>
      <c r="G34" s="41"/>
      <c r="H34" s="89"/>
      <c r="I34" s="141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7"/>
      <c r="V34" s="40">
        <v>3</v>
      </c>
      <c r="W34" s="41"/>
      <c r="X34" s="58">
        <f>X33+Y34</f>
        <v>40.800000000000004</v>
      </c>
      <c r="Y34" s="43">
        <v>6.2</v>
      </c>
      <c r="Z34" s="40">
        <v>5</v>
      </c>
      <c r="AA34" s="38"/>
      <c r="AB34" s="100"/>
    </row>
    <row r="35" spans="1:30" ht="15.75" customHeight="1" thickBot="1" x14ac:dyDescent="0.3">
      <c r="A35" s="101"/>
      <c r="B35" s="59"/>
      <c r="C35" s="77" t="s">
        <v>60</v>
      </c>
      <c r="D35" s="53"/>
      <c r="E35" s="44"/>
      <c r="F35" s="44"/>
      <c r="G35" s="46"/>
      <c r="H35" s="89"/>
      <c r="I35" s="142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2"/>
      <c r="V35" s="45"/>
      <c r="W35" s="46"/>
      <c r="X35" s="63"/>
      <c r="Y35" s="64"/>
      <c r="Z35" s="65"/>
      <c r="AA35" s="44"/>
      <c r="AB35" s="102"/>
    </row>
    <row r="36" spans="1:30" ht="19.5" customHeight="1" thickBot="1" x14ac:dyDescent="0.3">
      <c r="A36" s="210" t="s">
        <v>26</v>
      </c>
      <c r="B36" s="211"/>
      <c r="C36" s="211"/>
      <c r="D36" s="109">
        <f>D32+E32</f>
        <v>10</v>
      </c>
      <c r="E36" s="110" t="s">
        <v>62</v>
      </c>
      <c r="F36" s="111"/>
      <c r="G36" s="112"/>
      <c r="H36" s="113"/>
      <c r="I36" s="114"/>
      <c r="J36" s="114"/>
      <c r="K36" s="114"/>
      <c r="L36" s="114"/>
      <c r="M36" s="114"/>
      <c r="N36" s="114"/>
      <c r="O36" s="114"/>
      <c r="P36" s="114"/>
      <c r="Q36" s="114"/>
      <c r="R36" s="114"/>
      <c r="S36" s="114"/>
      <c r="T36" s="114"/>
      <c r="U36" s="115"/>
      <c r="V36" s="116"/>
      <c r="W36" s="114"/>
      <c r="X36" s="116"/>
      <c r="Y36" s="114"/>
      <c r="Z36" s="116"/>
      <c r="AA36" s="114"/>
      <c r="AB36" s="117"/>
    </row>
    <row r="37" spans="1:30" ht="57.75" customHeight="1" x14ac:dyDescent="0.25">
      <c r="A37" s="22"/>
      <c r="B37" s="22"/>
      <c r="C37" s="25"/>
      <c r="D37" s="25"/>
      <c r="E37" s="25"/>
      <c r="F37" s="25"/>
      <c r="G37" s="25"/>
      <c r="H37" s="94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"/>
      <c r="W37" s="2"/>
      <c r="X37" s="23"/>
      <c r="Y37" s="24"/>
      <c r="Z37" s="2"/>
      <c r="AA37" s="25"/>
      <c r="AB37" s="22"/>
    </row>
    <row r="38" spans="1:30" s="26" customFormat="1" ht="14.25" customHeight="1" x14ac:dyDescent="0.25">
      <c r="A38" s="157" t="s">
        <v>54</v>
      </c>
      <c r="B38" s="157"/>
      <c r="C38" s="157"/>
      <c r="D38" s="157"/>
      <c r="E38" s="157" t="s">
        <v>92</v>
      </c>
      <c r="F38" s="157"/>
      <c r="G38" s="157"/>
      <c r="H38" s="157"/>
      <c r="I38" s="157"/>
      <c r="J38" s="157" t="s">
        <v>37</v>
      </c>
      <c r="K38" s="157"/>
      <c r="L38" s="157"/>
      <c r="M38" s="157"/>
      <c r="N38" s="157"/>
      <c r="O38" s="157"/>
      <c r="P38" s="157"/>
      <c r="Q38" s="157"/>
      <c r="R38" s="157"/>
      <c r="S38" s="157"/>
      <c r="T38" s="157" t="s">
        <v>38</v>
      </c>
      <c r="U38" s="157"/>
      <c r="V38" s="157"/>
      <c r="W38" s="157"/>
      <c r="X38" s="157"/>
      <c r="Y38" s="157"/>
      <c r="Z38" s="157"/>
      <c r="AA38" s="157"/>
      <c r="AB38" s="157"/>
    </row>
    <row r="39" spans="1:30" s="81" customFormat="1" ht="14.25" customHeight="1" x14ac:dyDescent="0.25">
      <c r="A39" s="145" t="s">
        <v>86</v>
      </c>
      <c r="B39" s="145"/>
      <c r="C39" s="145"/>
      <c r="D39" s="145"/>
      <c r="E39" s="145" t="s">
        <v>88</v>
      </c>
      <c r="F39" s="145"/>
      <c r="G39" s="145"/>
      <c r="H39" s="145"/>
      <c r="I39" s="145"/>
      <c r="J39" s="145" t="s">
        <v>90</v>
      </c>
      <c r="K39" s="145"/>
      <c r="L39" s="145"/>
      <c r="M39" s="145"/>
      <c r="N39" s="145"/>
      <c r="O39" s="145"/>
      <c r="P39" s="145"/>
      <c r="Q39" s="145"/>
      <c r="R39" s="145"/>
      <c r="S39" s="145"/>
      <c r="T39" s="146" t="s">
        <v>90</v>
      </c>
      <c r="U39" s="146"/>
      <c r="V39" s="146"/>
      <c r="W39" s="146"/>
      <c r="X39" s="146"/>
      <c r="Y39" s="146"/>
      <c r="Z39" s="146"/>
      <c r="AA39" s="146"/>
      <c r="AB39" s="146"/>
      <c r="AC39" s="27"/>
      <c r="AD39" s="27"/>
    </row>
    <row r="40" spans="1:30" s="81" customFormat="1" ht="14.25" customHeight="1" x14ac:dyDescent="0.25">
      <c r="A40" s="145" t="s">
        <v>87</v>
      </c>
      <c r="B40" s="145"/>
      <c r="C40" s="145"/>
      <c r="D40" s="145"/>
      <c r="E40" s="145" t="s">
        <v>89</v>
      </c>
      <c r="F40" s="145"/>
      <c r="G40" s="145"/>
      <c r="H40" s="145"/>
      <c r="I40" s="145"/>
      <c r="J40" s="145" t="s">
        <v>91</v>
      </c>
      <c r="K40" s="145"/>
      <c r="L40" s="145"/>
      <c r="M40" s="145"/>
      <c r="N40" s="145"/>
      <c r="O40" s="145"/>
      <c r="P40" s="145"/>
      <c r="Q40" s="145"/>
      <c r="R40" s="145"/>
      <c r="S40" s="145"/>
      <c r="T40" s="146" t="s">
        <v>91</v>
      </c>
      <c r="U40" s="146"/>
      <c r="V40" s="146"/>
      <c r="W40" s="146"/>
      <c r="X40" s="146"/>
      <c r="Y40" s="146"/>
      <c r="Z40" s="146"/>
      <c r="AA40" s="146"/>
      <c r="AB40" s="146"/>
      <c r="AC40" s="27"/>
      <c r="AD40" s="27"/>
    </row>
    <row r="41" spans="1:30" ht="15.75" thickBot="1" x14ac:dyDescent="0.3"/>
    <row r="42" spans="1:30" s="82" customFormat="1" ht="79.5" customHeight="1" x14ac:dyDescent="0.25">
      <c r="A42" s="200" t="s">
        <v>65</v>
      </c>
      <c r="B42" s="201"/>
      <c r="C42" s="201"/>
      <c r="D42" s="201"/>
      <c r="E42" s="201"/>
      <c r="F42" s="201"/>
      <c r="G42" s="201"/>
      <c r="H42" s="201"/>
      <c r="I42" s="202"/>
      <c r="J42" s="203" t="s">
        <v>66</v>
      </c>
      <c r="K42" s="203"/>
      <c r="L42" s="203"/>
      <c r="M42" s="203"/>
      <c r="N42" s="203"/>
      <c r="O42" s="203"/>
      <c r="P42" s="203"/>
      <c r="Q42" s="203"/>
      <c r="R42" s="203"/>
      <c r="S42" s="203"/>
      <c r="T42" s="203"/>
      <c r="U42" s="203"/>
      <c r="V42" s="203"/>
      <c r="W42" s="203"/>
      <c r="X42" s="203"/>
      <c r="Y42" s="203"/>
      <c r="Z42" s="203"/>
      <c r="AA42" s="203"/>
      <c r="AB42" s="204"/>
    </row>
    <row r="43" spans="1:30" s="82" customFormat="1" ht="35.25" customHeight="1" x14ac:dyDescent="0.25">
      <c r="A43" s="176" t="s">
        <v>70</v>
      </c>
      <c r="B43" s="177"/>
      <c r="C43" s="177"/>
      <c r="D43" s="177"/>
      <c r="E43" s="177"/>
      <c r="F43" s="177"/>
      <c r="G43" s="177"/>
      <c r="H43" s="177"/>
      <c r="I43" s="178"/>
      <c r="J43" s="179" t="s">
        <v>84</v>
      </c>
      <c r="K43" s="179"/>
      <c r="L43" s="179"/>
      <c r="M43" s="179"/>
      <c r="N43" s="179"/>
      <c r="O43" s="179"/>
      <c r="P43" s="179"/>
      <c r="Q43" s="179"/>
      <c r="R43" s="179"/>
      <c r="S43" s="179"/>
      <c r="T43" s="179"/>
      <c r="U43" s="179"/>
      <c r="V43" s="179"/>
      <c r="W43" s="179"/>
      <c r="X43" s="179"/>
      <c r="Y43" s="179"/>
      <c r="Z43" s="179"/>
      <c r="AA43" s="179"/>
      <c r="AB43" s="180"/>
    </row>
    <row r="44" spans="1:30" s="82" customFormat="1" ht="15.75" customHeight="1" x14ac:dyDescent="0.25">
      <c r="A44" s="176" t="s">
        <v>71</v>
      </c>
      <c r="B44" s="177"/>
      <c r="C44" s="177"/>
      <c r="D44" s="177"/>
      <c r="E44" s="177"/>
      <c r="F44" s="177"/>
      <c r="G44" s="177"/>
      <c r="H44" s="177"/>
      <c r="I44" s="178"/>
      <c r="J44" s="181" t="s">
        <v>85</v>
      </c>
      <c r="K44" s="177"/>
      <c r="L44" s="177"/>
      <c r="M44" s="177"/>
      <c r="N44" s="177"/>
      <c r="O44" s="177"/>
      <c r="P44" s="177"/>
      <c r="Q44" s="177"/>
      <c r="R44" s="177"/>
      <c r="S44" s="177"/>
      <c r="T44" s="177"/>
      <c r="U44" s="177"/>
      <c r="V44" s="177"/>
      <c r="W44" s="177"/>
      <c r="X44" s="177"/>
      <c r="Y44" s="177"/>
      <c r="Z44" s="177"/>
      <c r="AA44" s="177"/>
      <c r="AB44" s="182"/>
    </row>
    <row r="45" spans="1:30" s="82" customFormat="1" ht="15.75" x14ac:dyDescent="0.25">
      <c r="A45" s="176" t="s">
        <v>81</v>
      </c>
      <c r="B45" s="177"/>
      <c r="C45" s="177"/>
      <c r="D45" s="177"/>
      <c r="E45" s="177"/>
      <c r="F45" s="177"/>
      <c r="G45" s="177"/>
      <c r="H45" s="177"/>
      <c r="I45" s="178"/>
      <c r="J45" s="177" t="s">
        <v>82</v>
      </c>
      <c r="K45" s="177"/>
      <c r="L45" s="177"/>
      <c r="M45" s="177"/>
      <c r="N45" s="177"/>
      <c r="O45" s="177"/>
      <c r="P45" s="177"/>
      <c r="Q45" s="177"/>
      <c r="R45" s="177"/>
      <c r="S45" s="177"/>
      <c r="T45" s="177"/>
      <c r="U45" s="177"/>
      <c r="V45" s="177"/>
      <c r="W45" s="177"/>
      <c r="X45" s="177"/>
      <c r="Y45" s="177"/>
      <c r="Z45" s="177"/>
      <c r="AA45" s="177"/>
      <c r="AB45" s="182"/>
    </row>
    <row r="46" spans="1:30" s="28" customFormat="1" ht="15.75" x14ac:dyDescent="0.25">
      <c r="A46" s="183" t="s">
        <v>0</v>
      </c>
      <c r="B46" s="185" t="s">
        <v>1</v>
      </c>
      <c r="C46" s="185" t="s">
        <v>2</v>
      </c>
      <c r="D46" s="185" t="s">
        <v>3</v>
      </c>
      <c r="E46" s="185" t="s">
        <v>4</v>
      </c>
      <c r="F46" s="185" t="s">
        <v>5</v>
      </c>
      <c r="G46" s="185" t="s">
        <v>6</v>
      </c>
      <c r="H46" s="185" t="s">
        <v>45</v>
      </c>
      <c r="I46" s="187" t="s">
        <v>7</v>
      </c>
      <c r="J46" s="189" t="s">
        <v>8</v>
      </c>
      <c r="K46" s="190"/>
      <c r="L46" s="190"/>
      <c r="M46" s="190"/>
      <c r="N46" s="190"/>
      <c r="O46" s="190"/>
      <c r="P46" s="190"/>
      <c r="Q46" s="190"/>
      <c r="R46" s="190"/>
      <c r="S46" s="190"/>
      <c r="T46" s="190"/>
      <c r="U46" s="191"/>
      <c r="V46" s="195" t="s">
        <v>9</v>
      </c>
      <c r="W46" s="196"/>
      <c r="X46" s="196"/>
      <c r="Y46" s="196"/>
      <c r="Z46" s="196"/>
      <c r="AA46" s="197"/>
      <c r="AB46" s="198" t="s">
        <v>10</v>
      </c>
    </row>
    <row r="47" spans="1:30" s="28" customFormat="1" ht="73.5" x14ac:dyDescent="0.25">
      <c r="A47" s="184"/>
      <c r="B47" s="186"/>
      <c r="C47" s="186"/>
      <c r="D47" s="186"/>
      <c r="E47" s="186"/>
      <c r="F47" s="186"/>
      <c r="G47" s="186"/>
      <c r="H47" s="186"/>
      <c r="I47" s="188"/>
      <c r="J47" s="192"/>
      <c r="K47" s="193"/>
      <c r="L47" s="193"/>
      <c r="M47" s="193"/>
      <c r="N47" s="193"/>
      <c r="O47" s="193"/>
      <c r="P47" s="193"/>
      <c r="Q47" s="193"/>
      <c r="R47" s="193"/>
      <c r="S47" s="193"/>
      <c r="T47" s="193"/>
      <c r="U47" s="194"/>
      <c r="V47" s="29" t="s">
        <v>11</v>
      </c>
      <c r="W47" s="29" t="s">
        <v>12</v>
      </c>
      <c r="X47" s="29" t="s">
        <v>13</v>
      </c>
      <c r="Y47" s="29" t="s">
        <v>14</v>
      </c>
      <c r="Z47" s="29" t="s">
        <v>15</v>
      </c>
      <c r="AA47" s="29" t="s">
        <v>16</v>
      </c>
      <c r="AB47" s="199"/>
    </row>
    <row r="48" spans="1:30" s="28" customFormat="1" ht="21" customHeight="1" thickBot="1" x14ac:dyDescent="0.3">
      <c r="A48" s="95"/>
      <c r="B48" s="30" t="s">
        <v>17</v>
      </c>
      <c r="C48" s="31" t="s">
        <v>18</v>
      </c>
      <c r="D48" s="30" t="s">
        <v>18</v>
      </c>
      <c r="E48" s="30" t="s">
        <v>18</v>
      </c>
      <c r="F48" s="30" t="s">
        <v>18</v>
      </c>
      <c r="G48" s="30" t="s">
        <v>19</v>
      </c>
      <c r="H48" s="30"/>
      <c r="I48" s="32" t="s">
        <v>20</v>
      </c>
      <c r="J48" s="167" t="s">
        <v>21</v>
      </c>
      <c r="K48" s="168"/>
      <c r="L48" s="168"/>
      <c r="M48" s="168"/>
      <c r="N48" s="168"/>
      <c r="O48" s="168"/>
      <c r="P48" s="168"/>
      <c r="Q48" s="168"/>
      <c r="R48" s="168"/>
      <c r="S48" s="168"/>
      <c r="T48" s="168"/>
      <c r="U48" s="169"/>
      <c r="V48" s="30" t="s">
        <v>22</v>
      </c>
      <c r="W48" s="30" t="s">
        <v>21</v>
      </c>
      <c r="X48" s="30" t="s">
        <v>21</v>
      </c>
      <c r="Y48" s="30" t="s">
        <v>23</v>
      </c>
      <c r="Z48" s="30" t="s">
        <v>24</v>
      </c>
      <c r="AA48" s="30"/>
      <c r="AB48" s="96"/>
    </row>
    <row r="49" spans="1:28" ht="18" customHeight="1" x14ac:dyDescent="0.25">
      <c r="A49" s="97"/>
      <c r="B49" s="170" t="s">
        <v>44</v>
      </c>
      <c r="C49" s="34">
        <v>4.5</v>
      </c>
      <c r="D49" s="35" t="s">
        <v>25</v>
      </c>
      <c r="E49" s="33">
        <v>1.5</v>
      </c>
      <c r="F49" s="33">
        <f>J50+K50+L50+M50+N50+O50+P50+Q50+R50+S50+T50+U50+J52+K52+L52+M52+N52+O52+P52+Q52+R52+S52+T52+U52</f>
        <v>0</v>
      </c>
      <c r="G49" s="36">
        <f>F49/E49</f>
        <v>0</v>
      </c>
      <c r="H49" s="88">
        <f>(K50+L50+M50+N50+O50+P50)/E49</f>
        <v>0</v>
      </c>
      <c r="I49" s="138" t="s">
        <v>55</v>
      </c>
      <c r="J49" s="207" t="s">
        <v>47</v>
      </c>
      <c r="K49" s="174"/>
      <c r="L49" s="158">
        <v>15</v>
      </c>
      <c r="M49" s="158"/>
      <c r="N49" s="158">
        <v>30</v>
      </c>
      <c r="O49" s="158"/>
      <c r="P49" s="158">
        <v>45</v>
      </c>
      <c r="Q49" s="158"/>
      <c r="R49" s="158">
        <v>60</v>
      </c>
      <c r="S49" s="158"/>
      <c r="T49" s="151" t="s">
        <v>48</v>
      </c>
      <c r="U49" s="131"/>
      <c r="V49" s="35"/>
      <c r="W49" s="36"/>
      <c r="X49" s="36"/>
      <c r="Y49" s="37"/>
      <c r="Z49" s="33"/>
      <c r="AA49" s="33"/>
      <c r="AB49" s="98"/>
    </row>
    <row r="50" spans="1:28" ht="18" customHeight="1" x14ac:dyDescent="0.25">
      <c r="A50" s="99"/>
      <c r="B50" s="171"/>
      <c r="C50" s="39" t="s">
        <v>56</v>
      </c>
      <c r="D50" s="40"/>
      <c r="E50" s="38"/>
      <c r="F50" s="38"/>
      <c r="G50" s="41"/>
      <c r="H50" s="89"/>
      <c r="I50" s="139"/>
      <c r="J50" s="207"/>
      <c r="K50" s="174"/>
      <c r="L50" s="158"/>
      <c r="M50" s="158"/>
      <c r="N50" s="158"/>
      <c r="O50" s="158"/>
      <c r="P50" s="158"/>
      <c r="Q50" s="158"/>
      <c r="R50" s="158"/>
      <c r="S50" s="158"/>
      <c r="T50" s="152"/>
      <c r="U50" s="137"/>
      <c r="V50" s="40"/>
      <c r="W50" s="41"/>
      <c r="X50" s="41"/>
      <c r="Y50" s="43"/>
      <c r="Z50" s="38"/>
      <c r="AA50" s="38"/>
      <c r="AB50" s="100"/>
    </row>
    <row r="51" spans="1:28" ht="18" customHeight="1" x14ac:dyDescent="0.25">
      <c r="A51" s="99"/>
      <c r="B51" s="171"/>
      <c r="C51" s="39" t="s">
        <v>56</v>
      </c>
      <c r="D51" s="40"/>
      <c r="E51" s="38"/>
      <c r="F51" s="38"/>
      <c r="G51" s="41"/>
      <c r="H51" s="89"/>
      <c r="I51" s="139"/>
      <c r="J51" s="207"/>
      <c r="K51" s="174"/>
      <c r="L51" s="158">
        <v>12</v>
      </c>
      <c r="M51" s="158"/>
      <c r="N51" s="158">
        <v>20</v>
      </c>
      <c r="O51" s="158"/>
      <c r="P51" s="158">
        <v>29</v>
      </c>
      <c r="Q51" s="158"/>
      <c r="R51" s="208" t="s">
        <v>49</v>
      </c>
      <c r="S51" s="208"/>
      <c r="T51" s="153">
        <f>N51+P51</f>
        <v>49</v>
      </c>
      <c r="U51" s="154"/>
      <c r="V51" s="40"/>
      <c r="W51" s="41"/>
      <c r="X51" s="41"/>
      <c r="Y51" s="43"/>
      <c r="Z51" s="38"/>
      <c r="AA51" s="38"/>
      <c r="AB51" s="100"/>
    </row>
    <row r="52" spans="1:28" ht="18" customHeight="1" thickBot="1" x14ac:dyDescent="0.3">
      <c r="A52" s="101"/>
      <c r="B52" s="172"/>
      <c r="C52" s="39" t="s">
        <v>56</v>
      </c>
      <c r="D52" s="45"/>
      <c r="E52" s="44"/>
      <c r="F52" s="44"/>
      <c r="G52" s="46"/>
      <c r="H52" s="89"/>
      <c r="I52" s="205"/>
      <c r="J52" s="207"/>
      <c r="K52" s="174"/>
      <c r="L52" s="158"/>
      <c r="M52" s="158"/>
      <c r="N52" s="159"/>
      <c r="O52" s="159"/>
      <c r="P52" s="159"/>
      <c r="Q52" s="159"/>
      <c r="R52" s="209"/>
      <c r="S52" s="209"/>
      <c r="T52" s="160"/>
      <c r="U52" s="161"/>
      <c r="V52" s="45"/>
      <c r="W52" s="46"/>
      <c r="X52" s="46"/>
      <c r="Y52" s="47"/>
      <c r="Z52" s="44"/>
      <c r="AA52" s="44"/>
      <c r="AB52" s="102"/>
    </row>
    <row r="53" spans="1:28" ht="18" customHeight="1" x14ac:dyDescent="0.25">
      <c r="A53" s="97"/>
      <c r="B53" s="48"/>
      <c r="C53" s="68" t="s">
        <v>57</v>
      </c>
      <c r="D53" s="49">
        <f>E49</f>
        <v>1.5</v>
      </c>
      <c r="E53" s="33">
        <v>1.5</v>
      </c>
      <c r="F53" s="33">
        <f>J54+K54+L54+M54+N54+O54+P54+Q54+R54+S54+T54+U54+J56+K56+L56+M56+N56+O56+P56+Q56+R56+S56+T56+U56</f>
        <v>19</v>
      </c>
      <c r="G53" s="36">
        <f>F53/E53</f>
        <v>12.666666666666666</v>
      </c>
      <c r="H53" s="88">
        <f>(0)/E53</f>
        <v>0</v>
      </c>
      <c r="I53" s="162" t="s">
        <v>83</v>
      </c>
      <c r="J53" s="56">
        <v>1</v>
      </c>
      <c r="K53" s="56">
        <v>2</v>
      </c>
      <c r="L53" s="56">
        <v>3</v>
      </c>
      <c r="M53" s="56">
        <v>4</v>
      </c>
      <c r="N53" s="50">
        <v>5</v>
      </c>
      <c r="O53" s="50"/>
      <c r="P53" s="50"/>
      <c r="Q53" s="50"/>
      <c r="R53" s="50"/>
      <c r="S53" s="50"/>
      <c r="T53" s="50"/>
      <c r="U53" s="51"/>
      <c r="V53" s="35">
        <v>1</v>
      </c>
      <c r="W53" s="36">
        <f>X59+1.3</f>
        <v>323.89999999999998</v>
      </c>
      <c r="X53" s="36">
        <f>W53+Y53</f>
        <v>335.7</v>
      </c>
      <c r="Y53" s="37">
        <v>11.8</v>
      </c>
      <c r="Z53" s="33">
        <v>5</v>
      </c>
      <c r="AA53" s="33"/>
      <c r="AB53" s="98"/>
    </row>
    <row r="54" spans="1:28" ht="18" customHeight="1" x14ac:dyDescent="0.25">
      <c r="A54" s="99"/>
      <c r="B54" s="52"/>
      <c r="C54" s="68" t="s">
        <v>57</v>
      </c>
      <c r="D54" s="53"/>
      <c r="E54" s="38"/>
      <c r="F54" s="38"/>
      <c r="G54" s="41"/>
      <c r="H54" s="89"/>
      <c r="I54" s="163"/>
      <c r="J54" s="54">
        <v>5</v>
      </c>
      <c r="K54" s="54">
        <v>3</v>
      </c>
      <c r="L54" s="54">
        <v>2</v>
      </c>
      <c r="M54" s="54">
        <v>3</v>
      </c>
      <c r="N54" s="54">
        <v>6</v>
      </c>
      <c r="O54" s="54"/>
      <c r="P54" s="54"/>
      <c r="Q54" s="54"/>
      <c r="R54" s="54"/>
      <c r="S54" s="54"/>
      <c r="T54" s="54"/>
      <c r="U54" s="55"/>
      <c r="V54" s="40">
        <v>2</v>
      </c>
      <c r="W54" s="41"/>
      <c r="X54" s="41">
        <f>X53+Y54</f>
        <v>347.09999999999997</v>
      </c>
      <c r="Y54" s="43">
        <v>11.4</v>
      </c>
      <c r="Z54" s="38">
        <v>5</v>
      </c>
      <c r="AA54" s="38"/>
      <c r="AB54" s="100"/>
    </row>
    <row r="55" spans="1:28" ht="18" customHeight="1" x14ac:dyDescent="0.25">
      <c r="A55" s="99"/>
      <c r="B55" s="52"/>
      <c r="C55" s="68" t="s">
        <v>57</v>
      </c>
      <c r="D55" s="53"/>
      <c r="E55" s="38"/>
      <c r="F55" s="38"/>
      <c r="G55" s="41"/>
      <c r="H55" s="89"/>
      <c r="I55" s="163"/>
      <c r="J55" s="56"/>
      <c r="K55" s="56"/>
      <c r="L55" s="56"/>
      <c r="M55" s="56"/>
      <c r="N55" s="56"/>
      <c r="O55" s="56"/>
      <c r="P55" s="56"/>
      <c r="Q55" s="56"/>
      <c r="R55" s="56"/>
      <c r="S55" s="56"/>
      <c r="T55" s="56"/>
      <c r="U55" s="57"/>
      <c r="V55" s="40">
        <v>3</v>
      </c>
      <c r="W55" s="41"/>
      <c r="X55" s="41">
        <f>X54+Y55</f>
        <v>358.2</v>
      </c>
      <c r="Y55" s="43">
        <v>11.1</v>
      </c>
      <c r="Z55" s="38">
        <v>5</v>
      </c>
      <c r="AA55" s="38"/>
      <c r="AB55" s="100"/>
    </row>
    <row r="56" spans="1:28" ht="18" customHeight="1" x14ac:dyDescent="0.25">
      <c r="A56" s="101"/>
      <c r="B56" s="59"/>
      <c r="C56" s="68" t="s">
        <v>57</v>
      </c>
      <c r="D56" s="60"/>
      <c r="E56" s="44"/>
      <c r="F56" s="44"/>
      <c r="G56" s="46"/>
      <c r="H56" s="89"/>
      <c r="I56" s="163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5"/>
      <c r="V56" s="66"/>
      <c r="W56" s="63"/>
      <c r="X56" s="63"/>
      <c r="Y56" s="64"/>
      <c r="Z56" s="65"/>
      <c r="AA56" s="44"/>
      <c r="AB56" s="102"/>
    </row>
    <row r="57" spans="1:28" ht="18" customHeight="1" x14ac:dyDescent="0.25">
      <c r="A57" s="97"/>
      <c r="B57" s="48"/>
      <c r="C57" s="68" t="s">
        <v>57</v>
      </c>
      <c r="D57" s="49">
        <f>D53+E53</f>
        <v>3</v>
      </c>
      <c r="E57" s="33">
        <v>1.5</v>
      </c>
      <c r="F57" s="33">
        <f>J58+K58+L58+M58+N58+O58+P58+Q58+R58+S58+T58+U58+J60+K60+L60+M60+N60+O60+P60+Q60+R60+S60+T60+U60</f>
        <v>25</v>
      </c>
      <c r="G57" s="36">
        <f>F57/E57</f>
        <v>16.666666666666668</v>
      </c>
      <c r="H57" s="88">
        <f>(0)/E57</f>
        <v>0</v>
      </c>
      <c r="I57" s="163"/>
      <c r="J57" s="50">
        <f>MAX(J53:U53)+1</f>
        <v>6</v>
      </c>
      <c r="K57" s="50">
        <f>MAX(J57)+1</f>
        <v>7</v>
      </c>
      <c r="L57" s="50">
        <f t="shared" ref="L57:M57" si="5">MAX(K57)+1</f>
        <v>8</v>
      </c>
      <c r="M57" s="50">
        <f t="shared" si="5"/>
        <v>9</v>
      </c>
      <c r="N57" s="50"/>
      <c r="O57" s="50"/>
      <c r="P57" s="50"/>
      <c r="Q57" s="50"/>
      <c r="R57" s="50"/>
      <c r="S57" s="50"/>
      <c r="T57" s="50"/>
      <c r="U57" s="51"/>
      <c r="V57" s="35">
        <v>1</v>
      </c>
      <c r="W57" s="36">
        <f>X63+1.3</f>
        <v>291.3</v>
      </c>
      <c r="X57" s="36">
        <f>W57+Y57</f>
        <v>302.2</v>
      </c>
      <c r="Y57" s="37">
        <v>10.9</v>
      </c>
      <c r="Z57" s="33">
        <v>5</v>
      </c>
      <c r="AA57" s="33"/>
      <c r="AB57" s="98"/>
    </row>
    <row r="58" spans="1:28" ht="18" customHeight="1" x14ac:dyDescent="0.25">
      <c r="A58" s="103"/>
      <c r="B58" s="42"/>
      <c r="C58" s="68" t="s">
        <v>57</v>
      </c>
      <c r="D58" s="53"/>
      <c r="E58" s="38"/>
      <c r="F58" s="38"/>
      <c r="G58" s="38"/>
      <c r="H58" s="89"/>
      <c r="I58" s="163"/>
      <c r="J58" s="54">
        <v>6</v>
      </c>
      <c r="K58" s="54">
        <v>7</v>
      </c>
      <c r="L58" s="54">
        <v>6</v>
      </c>
      <c r="M58" s="54">
        <v>6</v>
      </c>
      <c r="N58" s="54"/>
      <c r="O58" s="54"/>
      <c r="P58" s="54"/>
      <c r="Q58" s="54"/>
      <c r="R58" s="54"/>
      <c r="S58" s="54"/>
      <c r="T58" s="54"/>
      <c r="U58" s="55"/>
      <c r="V58" s="40">
        <v>2</v>
      </c>
      <c r="W58" s="38"/>
      <c r="X58" s="41">
        <f>X57+Y58</f>
        <v>312.7</v>
      </c>
      <c r="Y58" s="43">
        <v>10.5</v>
      </c>
      <c r="Z58" s="38">
        <v>5</v>
      </c>
      <c r="AA58" s="38"/>
      <c r="AB58" s="104"/>
    </row>
    <row r="59" spans="1:28" ht="18" customHeight="1" x14ac:dyDescent="0.25">
      <c r="A59" s="103"/>
      <c r="B59" s="42"/>
      <c r="C59" s="68" t="s">
        <v>57</v>
      </c>
      <c r="D59" s="53"/>
      <c r="E59" s="38"/>
      <c r="F59" s="38"/>
      <c r="G59" s="38"/>
      <c r="H59" s="89"/>
      <c r="I59" s="163"/>
      <c r="J59" s="56"/>
      <c r="K59" s="56"/>
      <c r="L59" s="56"/>
      <c r="M59" s="56"/>
      <c r="N59" s="56"/>
      <c r="O59" s="56"/>
      <c r="P59" s="56"/>
      <c r="Q59" s="56"/>
      <c r="R59" s="56"/>
      <c r="S59" s="56"/>
      <c r="T59" s="56"/>
      <c r="U59" s="57"/>
      <c r="V59" s="40">
        <v>3</v>
      </c>
      <c r="W59" s="38"/>
      <c r="X59" s="41">
        <f>X58+Y59</f>
        <v>322.59999999999997</v>
      </c>
      <c r="Y59" s="43">
        <v>9.9</v>
      </c>
      <c r="Z59" s="38">
        <v>5</v>
      </c>
      <c r="AA59" s="38"/>
      <c r="AB59" s="104"/>
    </row>
    <row r="60" spans="1:28" ht="18" customHeight="1" thickBot="1" x14ac:dyDescent="0.3">
      <c r="A60" s="103"/>
      <c r="B60" s="42"/>
      <c r="C60" s="68" t="s">
        <v>57</v>
      </c>
      <c r="D60" s="53"/>
      <c r="E60" s="44"/>
      <c r="F60" s="44"/>
      <c r="G60" s="44"/>
      <c r="H60" s="89"/>
      <c r="I60" s="164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2"/>
      <c r="V60" s="66"/>
      <c r="W60" s="65"/>
      <c r="X60" s="63"/>
      <c r="Y60" s="64"/>
      <c r="Z60" s="65"/>
      <c r="AA60" s="44"/>
      <c r="AB60" s="105"/>
    </row>
    <row r="61" spans="1:28" ht="18" customHeight="1" x14ac:dyDescent="0.25">
      <c r="A61" s="106"/>
      <c r="B61" s="67"/>
      <c r="C61" s="77" t="s">
        <v>57</v>
      </c>
      <c r="D61" s="49">
        <f>D57+E57</f>
        <v>4.5</v>
      </c>
      <c r="E61" s="33">
        <v>1.5</v>
      </c>
      <c r="F61" s="38">
        <f>J62+K62+L62+M62+N62+O62+P62+Q62+R62+S62+T62+U62+J64+K64+L64+M64+N64+O64+P64+Q64+R64+S64+T64+U64</f>
        <v>34</v>
      </c>
      <c r="G61" s="36">
        <f>F61/E61</f>
        <v>22.666666666666668</v>
      </c>
      <c r="H61" s="88">
        <f>(0)/E61</f>
        <v>0</v>
      </c>
      <c r="I61" s="140" t="s">
        <v>80</v>
      </c>
      <c r="J61" s="56">
        <f>MAX(J57:U57)+1</f>
        <v>10</v>
      </c>
      <c r="K61" s="56">
        <f>MAX(J61)+1</f>
        <v>11</v>
      </c>
      <c r="L61" s="56">
        <f t="shared" ref="L61:N61" si="6">MAX(K61)+1</f>
        <v>12</v>
      </c>
      <c r="M61" s="56">
        <f t="shared" si="6"/>
        <v>13</v>
      </c>
      <c r="N61" s="56">
        <f t="shared" si="6"/>
        <v>14</v>
      </c>
      <c r="O61" s="56">
        <f>MAX(N61)+1</f>
        <v>15</v>
      </c>
      <c r="P61" s="56"/>
      <c r="Q61" s="56"/>
      <c r="R61" s="56"/>
      <c r="S61" s="56"/>
      <c r="T61" s="56"/>
      <c r="U61" s="56"/>
      <c r="V61" s="33">
        <v>1</v>
      </c>
      <c r="W61" s="69">
        <f>X67+1.2</f>
        <v>262.2</v>
      </c>
      <c r="X61" s="69">
        <f>W61+Y61</f>
        <v>271.7</v>
      </c>
      <c r="Y61" s="37">
        <v>9.5</v>
      </c>
      <c r="Z61" s="33">
        <v>5</v>
      </c>
      <c r="AA61" s="38"/>
      <c r="AB61" s="104"/>
    </row>
    <row r="62" spans="1:28" ht="18" customHeight="1" x14ac:dyDescent="0.25">
      <c r="A62" s="103"/>
      <c r="B62" s="42"/>
      <c r="C62" s="77" t="s">
        <v>57</v>
      </c>
      <c r="D62" s="53"/>
      <c r="E62" s="38"/>
      <c r="F62" s="38"/>
      <c r="G62" s="38"/>
      <c r="H62" s="89"/>
      <c r="I62" s="141"/>
      <c r="J62" s="54">
        <v>4</v>
      </c>
      <c r="K62" s="54">
        <v>5</v>
      </c>
      <c r="L62" s="54">
        <v>8</v>
      </c>
      <c r="M62" s="54">
        <v>7</v>
      </c>
      <c r="N62" s="54">
        <v>3</v>
      </c>
      <c r="O62" s="54">
        <v>7</v>
      </c>
      <c r="P62" s="54"/>
      <c r="Q62" s="54"/>
      <c r="R62" s="54"/>
      <c r="S62" s="54"/>
      <c r="T62" s="54"/>
      <c r="U62" s="55"/>
      <c r="V62" s="40">
        <v>2</v>
      </c>
      <c r="W62" s="70"/>
      <c r="X62" s="69">
        <f>X61+Y62</f>
        <v>281</v>
      </c>
      <c r="Y62" s="43">
        <v>9.3000000000000007</v>
      </c>
      <c r="Z62" s="38">
        <v>5</v>
      </c>
      <c r="AA62" s="38"/>
      <c r="AB62" s="104"/>
    </row>
    <row r="63" spans="1:28" ht="18" customHeight="1" x14ac:dyDescent="0.25">
      <c r="A63" s="103"/>
      <c r="B63" s="42"/>
      <c r="C63" s="77" t="s">
        <v>57</v>
      </c>
      <c r="D63" s="53"/>
      <c r="E63" s="38"/>
      <c r="F63" s="38"/>
      <c r="G63" s="38"/>
      <c r="H63" s="89"/>
      <c r="I63" s="141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5"/>
      <c r="V63" s="40">
        <v>3</v>
      </c>
      <c r="W63" s="70"/>
      <c r="X63" s="69">
        <f>X62+Y63</f>
        <v>290</v>
      </c>
      <c r="Y63" s="43">
        <v>9</v>
      </c>
      <c r="Z63" s="38">
        <v>5</v>
      </c>
      <c r="AA63" s="38"/>
      <c r="AB63" s="104"/>
    </row>
    <row r="64" spans="1:28" ht="18" customHeight="1" x14ac:dyDescent="0.25">
      <c r="A64" s="107"/>
      <c r="B64" s="71"/>
      <c r="C64" s="77" t="s">
        <v>57</v>
      </c>
      <c r="D64" s="53"/>
      <c r="E64" s="38"/>
      <c r="F64" s="38"/>
      <c r="G64" s="38"/>
      <c r="H64" s="89"/>
      <c r="I64" s="141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5"/>
      <c r="V64" s="72"/>
      <c r="W64" s="70"/>
      <c r="X64" s="73"/>
      <c r="Y64" s="74"/>
      <c r="Z64" s="70"/>
      <c r="AA64" s="38"/>
      <c r="AB64" s="104"/>
    </row>
    <row r="65" spans="1:30" ht="18" customHeight="1" x14ac:dyDescent="0.25">
      <c r="A65" s="97"/>
      <c r="B65" s="48"/>
      <c r="C65" s="77" t="s">
        <v>57</v>
      </c>
      <c r="D65" s="49">
        <f>D61+E61</f>
        <v>6</v>
      </c>
      <c r="E65" s="33">
        <v>1.5</v>
      </c>
      <c r="F65" s="33">
        <f>J66+K66+L66+M66+N66+O66+P66+Q66+R66+S66+T66+U66+J68+K68+L68+M68+N68+O68+P68+Q68+R68+S68+T68+U68</f>
        <v>69</v>
      </c>
      <c r="G65" s="36">
        <f>F65/E65</f>
        <v>46</v>
      </c>
      <c r="H65" s="88">
        <f>(N66+Q66)/E65</f>
        <v>23.333333333333332</v>
      </c>
      <c r="I65" s="141"/>
      <c r="J65" s="50">
        <f>MAX(J61:U61)+1</f>
        <v>16</v>
      </c>
      <c r="K65" s="50">
        <f>MAX(J65)+1</f>
        <v>17</v>
      </c>
      <c r="L65" s="50">
        <f t="shared" ref="L65:P65" si="7">MAX(K65)+1</f>
        <v>18</v>
      </c>
      <c r="M65" s="50">
        <f t="shared" si="7"/>
        <v>19</v>
      </c>
      <c r="N65" s="50">
        <f t="shared" si="7"/>
        <v>20</v>
      </c>
      <c r="O65" s="50">
        <f t="shared" si="7"/>
        <v>21</v>
      </c>
      <c r="P65" s="50">
        <f t="shared" si="7"/>
        <v>22</v>
      </c>
      <c r="Q65" s="50">
        <f>MAX(P65)+1</f>
        <v>23</v>
      </c>
      <c r="R65" s="50"/>
      <c r="S65" s="50"/>
      <c r="T65" s="50"/>
      <c r="U65" s="51"/>
      <c r="V65" s="35">
        <v>1</v>
      </c>
      <c r="W65" s="36">
        <f>X71+1.2</f>
        <v>235.70000000000002</v>
      </c>
      <c r="X65" s="36">
        <f>W65+Y65</f>
        <v>244.4</v>
      </c>
      <c r="Y65" s="37">
        <v>8.6999999999999993</v>
      </c>
      <c r="Z65" s="33">
        <v>5</v>
      </c>
      <c r="AA65" s="33"/>
      <c r="AB65" s="98"/>
    </row>
    <row r="66" spans="1:30" ht="18" customHeight="1" x14ac:dyDescent="0.25">
      <c r="A66" s="99"/>
      <c r="B66" s="52"/>
      <c r="C66" s="77" t="s">
        <v>57</v>
      </c>
      <c r="D66" s="53"/>
      <c r="E66" s="38"/>
      <c r="F66" s="38"/>
      <c r="G66" s="41"/>
      <c r="H66" s="89"/>
      <c r="I66" s="141"/>
      <c r="J66" s="54">
        <v>6</v>
      </c>
      <c r="K66" s="54">
        <v>3</v>
      </c>
      <c r="L66" s="54">
        <v>7</v>
      </c>
      <c r="M66" s="54">
        <v>6</v>
      </c>
      <c r="N66" s="54">
        <v>15</v>
      </c>
      <c r="O66" s="54">
        <v>5</v>
      </c>
      <c r="P66" s="54">
        <v>7</v>
      </c>
      <c r="Q66" s="54">
        <v>20</v>
      </c>
      <c r="R66" s="54"/>
      <c r="S66" s="54"/>
      <c r="T66" s="54"/>
      <c r="U66" s="55"/>
      <c r="V66" s="40">
        <v>2</v>
      </c>
      <c r="W66" s="41"/>
      <c r="X66" s="41">
        <f>X65+Y66</f>
        <v>252.8</v>
      </c>
      <c r="Y66" s="43">
        <v>8.4</v>
      </c>
      <c r="Z66" s="38">
        <v>5</v>
      </c>
      <c r="AA66" s="38"/>
      <c r="AB66" s="100"/>
    </row>
    <row r="67" spans="1:30" ht="18" customHeight="1" x14ac:dyDescent="0.25">
      <c r="A67" s="99"/>
      <c r="B67" s="52"/>
      <c r="C67" s="77" t="s">
        <v>57</v>
      </c>
      <c r="D67" s="53"/>
      <c r="E67" s="38"/>
      <c r="F67" s="38"/>
      <c r="G67" s="41"/>
      <c r="H67" s="89"/>
      <c r="I67" s="141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5"/>
      <c r="V67" s="40">
        <v>3</v>
      </c>
      <c r="W67" s="41"/>
      <c r="X67" s="41">
        <f>X66+Y67</f>
        <v>261</v>
      </c>
      <c r="Y67" s="43">
        <v>8.1999999999999993</v>
      </c>
      <c r="Z67" s="38">
        <v>5</v>
      </c>
      <c r="AA67" s="38"/>
      <c r="AB67" s="100"/>
    </row>
    <row r="68" spans="1:30" ht="18" customHeight="1" thickBot="1" x14ac:dyDescent="0.3">
      <c r="A68" s="101"/>
      <c r="B68" s="59"/>
      <c r="C68" s="77" t="s">
        <v>57</v>
      </c>
      <c r="D68" s="53"/>
      <c r="E68" s="44"/>
      <c r="F68" s="44"/>
      <c r="G68" s="46"/>
      <c r="H68" s="89"/>
      <c r="I68" s="142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5"/>
      <c r="V68" s="45"/>
      <c r="W68" s="46"/>
      <c r="X68" s="46"/>
      <c r="Y68" s="47"/>
      <c r="Z68" s="44"/>
      <c r="AA68" s="44"/>
      <c r="AB68" s="102"/>
    </row>
    <row r="69" spans="1:30" ht="18" customHeight="1" x14ac:dyDescent="0.25">
      <c r="A69" s="97"/>
      <c r="B69" s="48"/>
      <c r="C69" s="78" t="s">
        <v>58</v>
      </c>
      <c r="D69" s="49">
        <f>D65+E65</f>
        <v>7.5</v>
      </c>
      <c r="E69" s="33">
        <v>1.5</v>
      </c>
      <c r="F69" s="33">
        <f>J70+K70+L70+M70+N70+O70+P70+Q70+R70+S70+T70+U70+J72+K72+L72+M72+N72+O72+P72+Q72+R72+S72+T72+U72</f>
        <v>78</v>
      </c>
      <c r="G69" s="36">
        <f>F69/E69</f>
        <v>52</v>
      </c>
      <c r="H69" s="88">
        <f>(J70+K70+L70+M70+O70)/E69</f>
        <v>46.666666666666664</v>
      </c>
      <c r="I69" s="165" t="s">
        <v>61</v>
      </c>
      <c r="J69" s="50">
        <f>MAX(J65:U65)+1</f>
        <v>24</v>
      </c>
      <c r="K69" s="50">
        <f>MAX(J69)+1</f>
        <v>25</v>
      </c>
      <c r="L69" s="50">
        <f t="shared" ref="L69:N69" si="8">MAX(K69)+1</f>
        <v>26</v>
      </c>
      <c r="M69" s="50">
        <f t="shared" si="8"/>
        <v>27</v>
      </c>
      <c r="N69" s="50">
        <f t="shared" si="8"/>
        <v>28</v>
      </c>
      <c r="O69" s="50">
        <f>MAX(N69)+1</f>
        <v>29</v>
      </c>
      <c r="P69" s="50"/>
      <c r="Q69" s="50"/>
      <c r="R69" s="50"/>
      <c r="S69" s="50"/>
      <c r="T69" s="50"/>
      <c r="U69" s="51"/>
      <c r="V69" s="35">
        <v>1</v>
      </c>
      <c r="W69" s="36">
        <f>X75+1.2</f>
        <v>211.10000000000002</v>
      </c>
      <c r="X69" s="36">
        <f>W69+Y69</f>
        <v>219.20000000000002</v>
      </c>
      <c r="Y69" s="37">
        <v>8.1</v>
      </c>
      <c r="Z69" s="33">
        <v>5</v>
      </c>
      <c r="AA69" s="33"/>
      <c r="AB69" s="98"/>
    </row>
    <row r="70" spans="1:30" ht="18" customHeight="1" x14ac:dyDescent="0.25">
      <c r="A70" s="99"/>
      <c r="B70" s="52"/>
      <c r="C70" s="78" t="s">
        <v>58</v>
      </c>
      <c r="D70" s="53"/>
      <c r="E70" s="38"/>
      <c r="F70" s="38"/>
      <c r="G70" s="41"/>
      <c r="H70" s="89"/>
      <c r="I70" s="166"/>
      <c r="J70" s="54">
        <v>17</v>
      </c>
      <c r="K70" s="54">
        <v>12</v>
      </c>
      <c r="L70" s="54">
        <v>13</v>
      </c>
      <c r="M70" s="54">
        <v>10</v>
      </c>
      <c r="N70" s="54">
        <v>8</v>
      </c>
      <c r="O70" s="54">
        <v>18</v>
      </c>
      <c r="P70" s="54"/>
      <c r="Q70" s="54"/>
      <c r="R70" s="54"/>
      <c r="S70" s="54"/>
      <c r="T70" s="54"/>
      <c r="U70" s="55"/>
      <c r="V70" s="40">
        <v>2</v>
      </c>
      <c r="W70" s="41"/>
      <c r="X70" s="41">
        <f>X69+Y70</f>
        <v>227.00000000000003</v>
      </c>
      <c r="Y70" s="43">
        <v>7.8</v>
      </c>
      <c r="Z70" s="38">
        <v>5</v>
      </c>
      <c r="AA70" s="38"/>
      <c r="AB70" s="100"/>
    </row>
    <row r="71" spans="1:30" ht="18" customHeight="1" x14ac:dyDescent="0.25">
      <c r="A71" s="99"/>
      <c r="B71" s="52"/>
      <c r="C71" s="78" t="s">
        <v>58</v>
      </c>
      <c r="D71" s="53"/>
      <c r="E71" s="38"/>
      <c r="F71" s="38"/>
      <c r="G71" s="41"/>
      <c r="H71" s="89"/>
      <c r="I71" s="166"/>
      <c r="J71" s="56"/>
      <c r="K71" s="56"/>
      <c r="L71" s="56"/>
      <c r="M71" s="56"/>
      <c r="N71" s="56"/>
      <c r="O71" s="56"/>
      <c r="P71" s="56"/>
      <c r="Q71" s="56"/>
      <c r="R71" s="56"/>
      <c r="S71" s="56"/>
      <c r="T71" s="56"/>
      <c r="U71" s="57"/>
      <c r="V71" s="40">
        <v>3</v>
      </c>
      <c r="W71" s="41"/>
      <c r="X71" s="41">
        <f>X70+Y71</f>
        <v>234.50000000000003</v>
      </c>
      <c r="Y71" s="43">
        <v>7.5</v>
      </c>
      <c r="Z71" s="38">
        <v>5</v>
      </c>
      <c r="AA71" s="38"/>
      <c r="AB71" s="100"/>
    </row>
    <row r="72" spans="1:30" ht="18" customHeight="1" x14ac:dyDescent="0.25">
      <c r="A72" s="101"/>
      <c r="B72" s="59"/>
      <c r="C72" s="78" t="s">
        <v>58</v>
      </c>
      <c r="D72" s="53"/>
      <c r="E72" s="44"/>
      <c r="F72" s="44"/>
      <c r="G72" s="46"/>
      <c r="H72" s="89"/>
      <c r="I72" s="166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2"/>
      <c r="V72" s="45"/>
      <c r="W72" s="46"/>
      <c r="X72" s="46"/>
      <c r="Y72" s="47"/>
      <c r="Z72" s="44"/>
      <c r="AA72" s="44"/>
      <c r="AB72" s="102"/>
    </row>
    <row r="73" spans="1:30" ht="18" customHeight="1" x14ac:dyDescent="0.25">
      <c r="A73" s="97"/>
      <c r="B73" s="48"/>
      <c r="C73" s="78" t="s">
        <v>58</v>
      </c>
      <c r="D73" s="49">
        <f>D69+E69</f>
        <v>9</v>
      </c>
      <c r="E73" s="33">
        <v>1</v>
      </c>
      <c r="F73" s="33">
        <f>J74+K74+L74+M74+N74+O74+P74+Q74+R74+S74+T74+U74+J76+K76+L76+M76+N76+O76+P76+Q76+R76+S76+T76+U76</f>
        <v>75</v>
      </c>
      <c r="G73" s="36">
        <f>F73/E73</f>
        <v>75</v>
      </c>
      <c r="H73" s="88">
        <f>(J74+K74+L74+N74)/E73</f>
        <v>51</v>
      </c>
      <c r="I73" s="166"/>
      <c r="J73" s="50">
        <f>MAX(J69:U69)+1</f>
        <v>30</v>
      </c>
      <c r="K73" s="50">
        <f>MAX(J73)+1</f>
        <v>31</v>
      </c>
      <c r="L73" s="50">
        <f t="shared" ref="L73:N73" si="9">MAX(K73)+1</f>
        <v>32</v>
      </c>
      <c r="M73" s="50">
        <f t="shared" si="9"/>
        <v>33</v>
      </c>
      <c r="N73" s="50">
        <f t="shared" si="9"/>
        <v>34</v>
      </c>
      <c r="O73" s="50">
        <f t="shared" ref="O73" si="10">MAX(N73)+1</f>
        <v>35</v>
      </c>
      <c r="P73" s="50">
        <f t="shared" ref="P73" si="11">MAX(O73)+1</f>
        <v>36</v>
      </c>
      <c r="Q73" s="50">
        <f t="shared" ref="Q73" si="12">MAX(P73)+1</f>
        <v>37</v>
      </c>
      <c r="R73" s="50"/>
      <c r="S73" s="50"/>
      <c r="T73" s="50"/>
      <c r="U73" s="51"/>
      <c r="V73" s="35">
        <v>1</v>
      </c>
      <c r="W73" s="36">
        <f>X14+1.2</f>
        <v>190.30000000000004</v>
      </c>
      <c r="X73" s="36">
        <f>W73+Y73</f>
        <v>197.20000000000005</v>
      </c>
      <c r="Y73" s="37">
        <v>6.9</v>
      </c>
      <c r="Z73" s="33">
        <v>5</v>
      </c>
      <c r="AA73" s="33"/>
      <c r="AB73" s="98"/>
    </row>
    <row r="74" spans="1:30" ht="18" customHeight="1" x14ac:dyDescent="0.25">
      <c r="A74" s="99"/>
      <c r="B74" s="52"/>
      <c r="C74" s="78" t="s">
        <v>58</v>
      </c>
      <c r="D74" s="53"/>
      <c r="E74" s="38"/>
      <c r="F74" s="38"/>
      <c r="G74" s="41"/>
      <c r="H74" s="89"/>
      <c r="I74" s="166"/>
      <c r="J74" s="54">
        <v>11</v>
      </c>
      <c r="K74" s="54">
        <v>12</v>
      </c>
      <c r="L74" s="54">
        <v>13</v>
      </c>
      <c r="M74" s="54">
        <v>9</v>
      </c>
      <c r="N74" s="54">
        <v>15</v>
      </c>
      <c r="O74" s="54">
        <v>4</v>
      </c>
      <c r="P74" s="54">
        <v>8</v>
      </c>
      <c r="Q74" s="54">
        <v>3</v>
      </c>
      <c r="R74" s="54"/>
      <c r="S74" s="54"/>
      <c r="T74" s="54"/>
      <c r="U74" s="55"/>
      <c r="V74" s="40">
        <v>2</v>
      </c>
      <c r="W74" s="41"/>
      <c r="X74" s="41">
        <f>X73+Y74</f>
        <v>203.70000000000005</v>
      </c>
      <c r="Y74" s="43">
        <v>6.5</v>
      </c>
      <c r="Z74" s="38">
        <v>5</v>
      </c>
      <c r="AA74" s="38"/>
      <c r="AB74" s="100"/>
    </row>
    <row r="75" spans="1:30" ht="18" customHeight="1" x14ac:dyDescent="0.25">
      <c r="A75" s="99"/>
      <c r="B75" s="52"/>
      <c r="C75" s="78" t="s">
        <v>58</v>
      </c>
      <c r="D75" s="53"/>
      <c r="E75" s="38"/>
      <c r="F75" s="38"/>
      <c r="G75" s="41"/>
      <c r="H75" s="89"/>
      <c r="I75" s="166"/>
      <c r="J75" s="56"/>
      <c r="K75" s="56"/>
      <c r="L75" s="56"/>
      <c r="M75" s="56"/>
      <c r="N75" s="56"/>
      <c r="O75" s="56"/>
      <c r="P75" s="56"/>
      <c r="Q75" s="56"/>
      <c r="R75" s="56"/>
      <c r="S75" s="56"/>
      <c r="T75" s="56"/>
      <c r="U75" s="57"/>
      <c r="V75" s="40">
        <v>3</v>
      </c>
      <c r="W75" s="41"/>
      <c r="X75" s="58">
        <f>X74+Y75</f>
        <v>209.90000000000003</v>
      </c>
      <c r="Y75" s="43">
        <v>6.2</v>
      </c>
      <c r="Z75" s="40">
        <v>5</v>
      </c>
      <c r="AA75" s="38"/>
      <c r="AB75" s="100"/>
    </row>
    <row r="76" spans="1:30" ht="18" customHeight="1" thickBot="1" x14ac:dyDescent="0.3">
      <c r="A76" s="101"/>
      <c r="B76" s="59"/>
      <c r="C76" s="85" t="s">
        <v>58</v>
      </c>
      <c r="D76" s="53"/>
      <c r="E76" s="44"/>
      <c r="F76" s="44"/>
      <c r="G76" s="46"/>
      <c r="H76" s="89"/>
      <c r="I76" s="206"/>
      <c r="J76" s="61"/>
      <c r="K76" s="61"/>
      <c r="L76" s="61"/>
      <c r="M76" s="61"/>
      <c r="N76" s="61"/>
      <c r="O76" s="61"/>
      <c r="P76" s="61"/>
      <c r="Q76" s="61"/>
      <c r="R76" s="61"/>
      <c r="S76" s="61"/>
      <c r="T76" s="61"/>
      <c r="U76" s="62"/>
      <c r="V76" s="45"/>
      <c r="W76" s="46"/>
      <c r="X76" s="63"/>
      <c r="Y76" s="64"/>
      <c r="Z76" s="65"/>
      <c r="AA76" s="44"/>
      <c r="AB76" s="102"/>
    </row>
    <row r="77" spans="1:30" ht="23.25" customHeight="1" thickBot="1" x14ac:dyDescent="0.3">
      <c r="A77" s="143" t="s">
        <v>26</v>
      </c>
      <c r="B77" s="144"/>
      <c r="C77" s="219"/>
      <c r="D77" s="118">
        <f>D73+E73</f>
        <v>10</v>
      </c>
      <c r="E77" s="113" t="s">
        <v>62</v>
      </c>
      <c r="F77" s="111"/>
      <c r="G77" s="112"/>
      <c r="H77" s="113"/>
      <c r="I77" s="119"/>
      <c r="J77" s="120"/>
      <c r="K77" s="120"/>
      <c r="L77" s="120"/>
      <c r="M77" s="120"/>
      <c r="N77" s="120"/>
      <c r="O77" s="120"/>
      <c r="P77" s="120"/>
      <c r="Q77" s="120"/>
      <c r="R77" s="120"/>
      <c r="S77" s="120"/>
      <c r="T77" s="120"/>
      <c r="U77" s="121"/>
      <c r="V77" s="122"/>
      <c r="W77" s="123"/>
      <c r="X77" s="123"/>
      <c r="Y77" s="123"/>
      <c r="Z77" s="123"/>
      <c r="AA77" s="123"/>
      <c r="AB77" s="117"/>
    </row>
    <row r="78" spans="1:30" ht="86.25" customHeight="1" x14ac:dyDescent="0.25">
      <c r="A78" s="22"/>
      <c r="B78" s="22"/>
      <c r="C78" s="25"/>
      <c r="D78" s="25"/>
      <c r="E78" s="25"/>
      <c r="F78" s="25"/>
      <c r="G78" s="25"/>
      <c r="H78" s="94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"/>
      <c r="W78" s="2"/>
      <c r="X78" s="23"/>
      <c r="Y78" s="24"/>
      <c r="Z78" s="2"/>
      <c r="AA78" s="25"/>
      <c r="AB78" s="22"/>
    </row>
    <row r="79" spans="1:30" s="26" customFormat="1" ht="14.25" customHeight="1" x14ac:dyDescent="0.25">
      <c r="A79" s="157" t="s">
        <v>54</v>
      </c>
      <c r="B79" s="157"/>
      <c r="C79" s="157"/>
      <c r="D79" s="157"/>
      <c r="E79" s="157" t="s">
        <v>92</v>
      </c>
      <c r="F79" s="157"/>
      <c r="G79" s="157"/>
      <c r="H79" s="157"/>
      <c r="I79" s="157"/>
      <c r="J79" s="157" t="s">
        <v>37</v>
      </c>
      <c r="K79" s="157"/>
      <c r="L79" s="157"/>
      <c r="M79" s="157"/>
      <c r="N79" s="157"/>
      <c r="O79" s="157"/>
      <c r="P79" s="157"/>
      <c r="Q79" s="157"/>
      <c r="R79" s="157"/>
      <c r="S79" s="157"/>
      <c r="T79" s="157" t="s">
        <v>38</v>
      </c>
      <c r="U79" s="157"/>
      <c r="V79" s="157"/>
      <c r="W79" s="157"/>
      <c r="X79" s="157"/>
      <c r="Y79" s="157"/>
      <c r="Z79" s="157"/>
      <c r="AA79" s="157"/>
      <c r="AB79" s="157"/>
    </row>
    <row r="80" spans="1:30" s="81" customFormat="1" ht="14.25" customHeight="1" x14ac:dyDescent="0.25">
      <c r="A80" s="145" t="s">
        <v>86</v>
      </c>
      <c r="B80" s="145"/>
      <c r="C80" s="145"/>
      <c r="D80" s="145"/>
      <c r="E80" s="145" t="s">
        <v>88</v>
      </c>
      <c r="F80" s="145"/>
      <c r="G80" s="145"/>
      <c r="H80" s="145"/>
      <c r="I80" s="145"/>
      <c r="J80" s="145" t="s">
        <v>90</v>
      </c>
      <c r="K80" s="145"/>
      <c r="L80" s="145"/>
      <c r="M80" s="145"/>
      <c r="N80" s="145"/>
      <c r="O80" s="145"/>
      <c r="P80" s="145"/>
      <c r="Q80" s="145"/>
      <c r="R80" s="145"/>
      <c r="S80" s="145"/>
      <c r="T80" s="146" t="s">
        <v>90</v>
      </c>
      <c r="U80" s="146"/>
      <c r="V80" s="146"/>
      <c r="W80" s="146"/>
      <c r="X80" s="146"/>
      <c r="Y80" s="146"/>
      <c r="Z80" s="146"/>
      <c r="AA80" s="146"/>
      <c r="AB80" s="146"/>
      <c r="AC80" s="27"/>
      <c r="AD80" s="27"/>
    </row>
    <row r="81" spans="1:30" s="81" customFormat="1" ht="14.25" customHeight="1" x14ac:dyDescent="0.25">
      <c r="A81" s="145" t="s">
        <v>87</v>
      </c>
      <c r="B81" s="145"/>
      <c r="C81" s="145"/>
      <c r="D81" s="145"/>
      <c r="E81" s="145" t="s">
        <v>89</v>
      </c>
      <c r="F81" s="145"/>
      <c r="G81" s="145"/>
      <c r="H81" s="145"/>
      <c r="I81" s="145"/>
      <c r="J81" s="145" t="s">
        <v>91</v>
      </c>
      <c r="K81" s="145"/>
      <c r="L81" s="145"/>
      <c r="M81" s="145"/>
      <c r="N81" s="145"/>
      <c r="O81" s="145"/>
      <c r="P81" s="145"/>
      <c r="Q81" s="145"/>
      <c r="R81" s="145"/>
      <c r="S81" s="145"/>
      <c r="T81" s="146" t="s">
        <v>91</v>
      </c>
      <c r="U81" s="146"/>
      <c r="V81" s="146"/>
      <c r="W81" s="146"/>
      <c r="X81" s="146"/>
      <c r="Y81" s="146"/>
      <c r="Z81" s="146"/>
      <c r="AA81" s="146"/>
      <c r="AB81" s="146"/>
      <c r="AC81" s="27"/>
      <c r="AD81" s="27"/>
    </row>
    <row r="82" spans="1:30" ht="15.75" thickBot="1" x14ac:dyDescent="0.3"/>
    <row r="83" spans="1:30" s="28" customFormat="1" ht="81.75" customHeight="1" x14ac:dyDescent="0.25">
      <c r="A83" s="200" t="s">
        <v>65</v>
      </c>
      <c r="B83" s="201"/>
      <c r="C83" s="201"/>
      <c r="D83" s="201"/>
      <c r="E83" s="201"/>
      <c r="F83" s="201"/>
      <c r="G83" s="201"/>
      <c r="H83" s="201"/>
      <c r="I83" s="202"/>
      <c r="J83" s="203" t="s">
        <v>66</v>
      </c>
      <c r="K83" s="203"/>
      <c r="L83" s="203"/>
      <c r="M83" s="203"/>
      <c r="N83" s="203"/>
      <c r="O83" s="203"/>
      <c r="P83" s="203"/>
      <c r="Q83" s="203"/>
      <c r="R83" s="203"/>
      <c r="S83" s="203"/>
      <c r="T83" s="203"/>
      <c r="U83" s="203"/>
      <c r="V83" s="203"/>
      <c r="W83" s="203"/>
      <c r="X83" s="203"/>
      <c r="Y83" s="203"/>
      <c r="Z83" s="203"/>
      <c r="AA83" s="203"/>
      <c r="AB83" s="204"/>
    </row>
    <row r="84" spans="1:30" s="28" customFormat="1" ht="32.25" customHeight="1" x14ac:dyDescent="0.25">
      <c r="A84" s="176" t="s">
        <v>76</v>
      </c>
      <c r="B84" s="177"/>
      <c r="C84" s="177"/>
      <c r="D84" s="177"/>
      <c r="E84" s="177"/>
      <c r="F84" s="177"/>
      <c r="G84" s="177"/>
      <c r="H84" s="177"/>
      <c r="I84" s="178"/>
      <c r="J84" s="179" t="s">
        <v>84</v>
      </c>
      <c r="K84" s="179"/>
      <c r="L84" s="179"/>
      <c r="M84" s="179"/>
      <c r="N84" s="179"/>
      <c r="O84" s="179"/>
      <c r="P84" s="179"/>
      <c r="Q84" s="179"/>
      <c r="R84" s="179"/>
      <c r="S84" s="179"/>
      <c r="T84" s="179"/>
      <c r="U84" s="179"/>
      <c r="V84" s="179"/>
      <c r="W84" s="179"/>
      <c r="X84" s="179"/>
      <c r="Y84" s="179"/>
      <c r="Z84" s="179"/>
      <c r="AA84" s="179"/>
      <c r="AB84" s="180"/>
    </row>
    <row r="85" spans="1:30" s="28" customFormat="1" ht="18" customHeight="1" x14ac:dyDescent="0.25">
      <c r="A85" s="176" t="s">
        <v>72</v>
      </c>
      <c r="B85" s="177"/>
      <c r="C85" s="177"/>
      <c r="D85" s="177"/>
      <c r="E85" s="177"/>
      <c r="F85" s="177"/>
      <c r="G85" s="177"/>
      <c r="H85" s="177"/>
      <c r="I85" s="178"/>
      <c r="J85" s="181" t="s">
        <v>96</v>
      </c>
      <c r="K85" s="177"/>
      <c r="L85" s="177"/>
      <c r="M85" s="177"/>
      <c r="N85" s="177"/>
      <c r="O85" s="177"/>
      <c r="P85" s="177"/>
      <c r="Q85" s="177"/>
      <c r="R85" s="177"/>
      <c r="S85" s="177"/>
      <c r="T85" s="177"/>
      <c r="U85" s="177"/>
      <c r="V85" s="177"/>
      <c r="W85" s="177"/>
      <c r="X85" s="177"/>
      <c r="Y85" s="177"/>
      <c r="Z85" s="177"/>
      <c r="AA85" s="177"/>
      <c r="AB85" s="182"/>
    </row>
    <row r="86" spans="1:30" s="28" customFormat="1" ht="18" customHeight="1" x14ac:dyDescent="0.25">
      <c r="A86" s="176" t="s">
        <v>97</v>
      </c>
      <c r="B86" s="177"/>
      <c r="C86" s="177"/>
      <c r="D86" s="177"/>
      <c r="E86" s="177"/>
      <c r="F86" s="177"/>
      <c r="G86" s="177"/>
      <c r="H86" s="177"/>
      <c r="I86" s="178"/>
      <c r="J86" s="177" t="s">
        <v>98</v>
      </c>
      <c r="K86" s="177"/>
      <c r="L86" s="177"/>
      <c r="M86" s="177"/>
      <c r="N86" s="177"/>
      <c r="O86" s="177"/>
      <c r="P86" s="177"/>
      <c r="Q86" s="177"/>
      <c r="R86" s="177"/>
      <c r="S86" s="177"/>
      <c r="T86" s="177"/>
      <c r="U86" s="177"/>
      <c r="V86" s="177"/>
      <c r="W86" s="177"/>
      <c r="X86" s="177"/>
      <c r="Y86" s="177"/>
      <c r="Z86" s="177"/>
      <c r="AA86" s="177"/>
      <c r="AB86" s="182"/>
    </row>
    <row r="87" spans="1:30" s="28" customFormat="1" ht="15.75" x14ac:dyDescent="0.25">
      <c r="A87" s="183" t="s">
        <v>0</v>
      </c>
      <c r="B87" s="185" t="s">
        <v>1</v>
      </c>
      <c r="C87" s="185" t="s">
        <v>2</v>
      </c>
      <c r="D87" s="185" t="s">
        <v>3</v>
      </c>
      <c r="E87" s="185" t="s">
        <v>4</v>
      </c>
      <c r="F87" s="185" t="s">
        <v>5</v>
      </c>
      <c r="G87" s="185" t="s">
        <v>6</v>
      </c>
      <c r="H87" s="185" t="s">
        <v>45</v>
      </c>
      <c r="I87" s="187" t="s">
        <v>7</v>
      </c>
      <c r="J87" s="189" t="s">
        <v>8</v>
      </c>
      <c r="K87" s="190"/>
      <c r="L87" s="190"/>
      <c r="M87" s="190"/>
      <c r="N87" s="190"/>
      <c r="O87" s="190"/>
      <c r="P87" s="190"/>
      <c r="Q87" s="190"/>
      <c r="R87" s="190"/>
      <c r="S87" s="190"/>
      <c r="T87" s="190"/>
      <c r="U87" s="191"/>
      <c r="V87" s="195" t="s">
        <v>9</v>
      </c>
      <c r="W87" s="196"/>
      <c r="X87" s="196"/>
      <c r="Y87" s="196"/>
      <c r="Z87" s="196"/>
      <c r="AA87" s="197"/>
      <c r="AB87" s="198" t="s">
        <v>10</v>
      </c>
    </row>
    <row r="88" spans="1:30" s="28" customFormat="1" ht="74.25" customHeight="1" x14ac:dyDescent="0.25">
      <c r="A88" s="184"/>
      <c r="B88" s="186"/>
      <c r="C88" s="186"/>
      <c r="D88" s="186"/>
      <c r="E88" s="186"/>
      <c r="F88" s="186"/>
      <c r="G88" s="186"/>
      <c r="H88" s="186"/>
      <c r="I88" s="188"/>
      <c r="J88" s="192"/>
      <c r="K88" s="193"/>
      <c r="L88" s="193"/>
      <c r="M88" s="193"/>
      <c r="N88" s="193"/>
      <c r="O88" s="193"/>
      <c r="P88" s="193"/>
      <c r="Q88" s="193"/>
      <c r="R88" s="193"/>
      <c r="S88" s="193"/>
      <c r="T88" s="193"/>
      <c r="U88" s="194"/>
      <c r="V88" s="29" t="s">
        <v>11</v>
      </c>
      <c r="W88" s="29" t="s">
        <v>12</v>
      </c>
      <c r="X88" s="29" t="s">
        <v>13</v>
      </c>
      <c r="Y88" s="29" t="s">
        <v>14</v>
      </c>
      <c r="Z88" s="29" t="s">
        <v>15</v>
      </c>
      <c r="AA88" s="29" t="s">
        <v>16</v>
      </c>
      <c r="AB88" s="199"/>
    </row>
    <row r="89" spans="1:30" s="28" customFormat="1" ht="19.5" customHeight="1" thickBot="1" x14ac:dyDescent="0.3">
      <c r="A89" s="95"/>
      <c r="B89" s="30" t="s">
        <v>17</v>
      </c>
      <c r="C89" s="31" t="s">
        <v>18</v>
      </c>
      <c r="D89" s="30" t="s">
        <v>18</v>
      </c>
      <c r="E89" s="30" t="s">
        <v>18</v>
      </c>
      <c r="F89" s="30" t="s">
        <v>18</v>
      </c>
      <c r="G89" s="30" t="s">
        <v>19</v>
      </c>
      <c r="H89" s="30"/>
      <c r="I89" s="32" t="s">
        <v>20</v>
      </c>
      <c r="J89" s="167" t="s">
        <v>21</v>
      </c>
      <c r="K89" s="168"/>
      <c r="L89" s="168"/>
      <c r="M89" s="168"/>
      <c r="N89" s="168"/>
      <c r="O89" s="168"/>
      <c r="P89" s="168"/>
      <c r="Q89" s="168"/>
      <c r="R89" s="168"/>
      <c r="S89" s="168"/>
      <c r="T89" s="168"/>
      <c r="U89" s="169"/>
      <c r="V89" s="30" t="s">
        <v>22</v>
      </c>
      <c r="W89" s="30" t="s">
        <v>21</v>
      </c>
      <c r="X89" s="30" t="s">
        <v>21</v>
      </c>
      <c r="Y89" s="30" t="s">
        <v>23</v>
      </c>
      <c r="Z89" s="30" t="s">
        <v>24</v>
      </c>
      <c r="AA89" s="30"/>
      <c r="AB89" s="96"/>
    </row>
    <row r="90" spans="1:30" ht="15" customHeight="1" x14ac:dyDescent="0.25">
      <c r="A90" s="97"/>
      <c r="B90" s="170" t="s">
        <v>44</v>
      </c>
      <c r="C90" s="34">
        <v>6</v>
      </c>
      <c r="D90" s="35" t="s">
        <v>25</v>
      </c>
      <c r="E90" s="33">
        <v>1.5</v>
      </c>
      <c r="F90" s="33">
        <f>J91+K91+L91+M91+N91+O91+P91+Q91+R91+S91+T91+U91+J93+K93+L93+M93+N93+O93+P93+Q93+R93+S93+T93+U93</f>
        <v>0</v>
      </c>
      <c r="G90" s="36">
        <f>F90/E90</f>
        <v>0</v>
      </c>
      <c r="H90" s="88">
        <f>(K91+L91+M91+N91+O91+P91)/E90</f>
        <v>0</v>
      </c>
      <c r="I90" s="138" t="s">
        <v>55</v>
      </c>
      <c r="J90" s="129" t="s">
        <v>93</v>
      </c>
      <c r="K90" s="130"/>
      <c r="L90" s="130"/>
      <c r="M90" s="130"/>
      <c r="N90" s="130"/>
      <c r="O90" s="130"/>
      <c r="P90" s="130"/>
      <c r="Q90" s="130"/>
      <c r="R90" s="130"/>
      <c r="S90" s="130"/>
      <c r="T90" s="130"/>
      <c r="U90" s="131"/>
      <c r="V90" s="35"/>
      <c r="W90" s="36"/>
      <c r="X90" s="36"/>
      <c r="Y90" s="37"/>
      <c r="Z90" s="33"/>
      <c r="AA90" s="33"/>
      <c r="AB90" s="98"/>
    </row>
    <row r="91" spans="1:30" ht="15" customHeight="1" x14ac:dyDescent="0.25">
      <c r="A91" s="99"/>
      <c r="B91" s="171"/>
      <c r="C91" s="39" t="s">
        <v>56</v>
      </c>
      <c r="D91" s="40"/>
      <c r="E91" s="38"/>
      <c r="F91" s="38"/>
      <c r="G91" s="41"/>
      <c r="H91" s="89"/>
      <c r="I91" s="139"/>
      <c r="J91" s="132"/>
      <c r="K91" s="133"/>
      <c r="L91" s="133"/>
      <c r="M91" s="133"/>
      <c r="N91" s="133"/>
      <c r="O91" s="133"/>
      <c r="P91" s="133"/>
      <c r="Q91" s="133"/>
      <c r="R91" s="133"/>
      <c r="S91" s="133"/>
      <c r="T91" s="133"/>
      <c r="U91" s="134"/>
      <c r="V91" s="40"/>
      <c r="W91" s="41"/>
      <c r="X91" s="41"/>
      <c r="Y91" s="43"/>
      <c r="Z91" s="38"/>
      <c r="AA91" s="38"/>
      <c r="AB91" s="100"/>
    </row>
    <row r="92" spans="1:30" ht="15" customHeight="1" x14ac:dyDescent="0.25">
      <c r="A92" s="99"/>
      <c r="B92" s="171"/>
      <c r="C92" s="39" t="s">
        <v>56</v>
      </c>
      <c r="D92" s="40"/>
      <c r="E92" s="38"/>
      <c r="F92" s="38"/>
      <c r="G92" s="41"/>
      <c r="H92" s="89"/>
      <c r="I92" s="139"/>
      <c r="J92" s="132"/>
      <c r="K92" s="133"/>
      <c r="L92" s="133"/>
      <c r="M92" s="133"/>
      <c r="N92" s="133"/>
      <c r="O92" s="133"/>
      <c r="P92" s="133"/>
      <c r="Q92" s="133"/>
      <c r="R92" s="133"/>
      <c r="S92" s="133"/>
      <c r="T92" s="133"/>
      <c r="U92" s="134"/>
      <c r="V92" s="40"/>
      <c r="W92" s="41"/>
      <c r="X92" s="41"/>
      <c r="Y92" s="43"/>
      <c r="Z92" s="38"/>
      <c r="AA92" s="38"/>
      <c r="AB92" s="100"/>
    </row>
    <row r="93" spans="1:30" ht="15" customHeight="1" thickBot="1" x14ac:dyDescent="0.3">
      <c r="A93" s="101"/>
      <c r="B93" s="172"/>
      <c r="C93" s="39" t="s">
        <v>56</v>
      </c>
      <c r="D93" s="45"/>
      <c r="E93" s="44"/>
      <c r="F93" s="44"/>
      <c r="G93" s="46"/>
      <c r="H93" s="89"/>
      <c r="I93" s="139"/>
      <c r="J93" s="135"/>
      <c r="K93" s="136"/>
      <c r="L93" s="136"/>
      <c r="M93" s="136"/>
      <c r="N93" s="136"/>
      <c r="O93" s="136"/>
      <c r="P93" s="136"/>
      <c r="Q93" s="136"/>
      <c r="R93" s="136"/>
      <c r="S93" s="136"/>
      <c r="T93" s="136"/>
      <c r="U93" s="137"/>
      <c r="V93" s="45"/>
      <c r="W93" s="46"/>
      <c r="X93" s="46"/>
      <c r="Y93" s="47"/>
      <c r="Z93" s="44"/>
      <c r="AA93" s="44"/>
      <c r="AB93" s="102"/>
    </row>
    <row r="94" spans="1:30" ht="15" customHeight="1" x14ac:dyDescent="0.25">
      <c r="A94" s="97"/>
      <c r="B94" s="48"/>
      <c r="C94" s="68" t="s">
        <v>57</v>
      </c>
      <c r="D94" s="49">
        <f>E90</f>
        <v>1.5</v>
      </c>
      <c r="E94" s="33">
        <v>1.5</v>
      </c>
      <c r="F94" s="33">
        <f>J95+K95+L95+M95+N95+O95+P95+Q95+R95+S95+T95+U95+J97+K97+L97+M97+N97+O97+P97+Q97+R97+S97+T97+U97</f>
        <v>0</v>
      </c>
      <c r="G94" s="36">
        <f>F94/E94</f>
        <v>0</v>
      </c>
      <c r="H94" s="88">
        <f>(0)/E94</f>
        <v>0</v>
      </c>
      <c r="I94" s="162" t="s">
        <v>83</v>
      </c>
      <c r="J94" s="173" t="s">
        <v>47</v>
      </c>
      <c r="K94" s="174"/>
      <c r="L94" s="158">
        <v>15</v>
      </c>
      <c r="M94" s="158"/>
      <c r="N94" s="158">
        <v>30</v>
      </c>
      <c r="O94" s="158"/>
      <c r="P94" s="158">
        <v>45</v>
      </c>
      <c r="Q94" s="158"/>
      <c r="R94" s="158">
        <v>60</v>
      </c>
      <c r="S94" s="158"/>
      <c r="T94" s="151" t="s">
        <v>48</v>
      </c>
      <c r="U94" s="131"/>
      <c r="V94" s="35">
        <v>1</v>
      </c>
      <c r="W94" s="36" t="e">
        <f>X100+1.2</f>
        <v>#REF!</v>
      </c>
      <c r="X94" s="36" t="e">
        <f>W94+Y94</f>
        <v>#REF!</v>
      </c>
      <c r="Y94" s="37">
        <v>13.8</v>
      </c>
      <c r="Z94" s="33">
        <v>5</v>
      </c>
      <c r="AA94" s="33"/>
      <c r="AB94" s="98"/>
    </row>
    <row r="95" spans="1:30" ht="15" customHeight="1" x14ac:dyDescent="0.25">
      <c r="A95" s="99"/>
      <c r="B95" s="52"/>
      <c r="C95" s="68" t="s">
        <v>57</v>
      </c>
      <c r="D95" s="53"/>
      <c r="E95" s="38"/>
      <c r="F95" s="38"/>
      <c r="G95" s="41"/>
      <c r="H95" s="89"/>
      <c r="I95" s="163"/>
      <c r="J95" s="173"/>
      <c r="K95" s="174"/>
      <c r="L95" s="158"/>
      <c r="M95" s="158"/>
      <c r="N95" s="158"/>
      <c r="O95" s="158"/>
      <c r="P95" s="158"/>
      <c r="Q95" s="158"/>
      <c r="R95" s="158"/>
      <c r="S95" s="158"/>
      <c r="T95" s="152"/>
      <c r="U95" s="137"/>
      <c r="V95" s="40">
        <v>2</v>
      </c>
      <c r="W95" s="41"/>
      <c r="X95" s="41" t="e">
        <f>X94+Y95</f>
        <v>#REF!</v>
      </c>
      <c r="Y95" s="43">
        <v>13.6</v>
      </c>
      <c r="Z95" s="38">
        <v>5</v>
      </c>
      <c r="AA95" s="38"/>
      <c r="AB95" s="100"/>
    </row>
    <row r="96" spans="1:30" ht="15" customHeight="1" x14ac:dyDescent="0.25">
      <c r="A96" s="99"/>
      <c r="B96" s="52"/>
      <c r="C96" s="68" t="s">
        <v>57</v>
      </c>
      <c r="D96" s="53"/>
      <c r="E96" s="38"/>
      <c r="F96" s="38"/>
      <c r="G96" s="41"/>
      <c r="H96" s="89"/>
      <c r="I96" s="163"/>
      <c r="J96" s="173"/>
      <c r="K96" s="174"/>
      <c r="L96" s="158">
        <v>5</v>
      </c>
      <c r="M96" s="158"/>
      <c r="N96" s="158">
        <v>14</v>
      </c>
      <c r="O96" s="158"/>
      <c r="P96" s="158">
        <v>23</v>
      </c>
      <c r="Q96" s="158"/>
      <c r="R96" s="158">
        <v>30</v>
      </c>
      <c r="S96" s="158"/>
      <c r="T96" s="153">
        <f>N96+P96</f>
        <v>37</v>
      </c>
      <c r="U96" s="154"/>
      <c r="V96" s="40">
        <v>3</v>
      </c>
      <c r="W96" s="41"/>
      <c r="X96" s="58" t="e">
        <f>X95+Y96</f>
        <v>#REF!</v>
      </c>
      <c r="Y96" s="43">
        <v>13.3</v>
      </c>
      <c r="Z96" s="40">
        <v>5</v>
      </c>
      <c r="AA96" s="38"/>
      <c r="AB96" s="100"/>
    </row>
    <row r="97" spans="1:28" ht="15" customHeight="1" x14ac:dyDescent="0.25">
      <c r="A97" s="101"/>
      <c r="B97" s="59"/>
      <c r="C97" s="68" t="s">
        <v>57</v>
      </c>
      <c r="D97" s="60"/>
      <c r="E97" s="44"/>
      <c r="F97" s="44"/>
      <c r="G97" s="46"/>
      <c r="H97" s="89"/>
      <c r="I97" s="163"/>
      <c r="J97" s="131"/>
      <c r="K97" s="175"/>
      <c r="L97" s="159"/>
      <c r="M97" s="159"/>
      <c r="N97" s="159"/>
      <c r="O97" s="159"/>
      <c r="P97" s="159"/>
      <c r="Q97" s="159"/>
      <c r="R97" s="159"/>
      <c r="S97" s="159"/>
      <c r="T97" s="160"/>
      <c r="U97" s="161"/>
      <c r="V97" s="45"/>
      <c r="W97" s="46"/>
      <c r="X97" s="46"/>
      <c r="Y97" s="47"/>
      <c r="Z97" s="44"/>
      <c r="AA97" s="44"/>
      <c r="AB97" s="102"/>
    </row>
    <row r="98" spans="1:28" ht="15" customHeight="1" x14ac:dyDescent="0.25">
      <c r="A98" s="97"/>
      <c r="B98" s="48"/>
      <c r="C98" s="68" t="s">
        <v>57</v>
      </c>
      <c r="D98" s="49">
        <f>D94+E94</f>
        <v>3</v>
      </c>
      <c r="E98" s="33">
        <v>1.5</v>
      </c>
      <c r="F98" s="33">
        <f>J99+K99+L99+M99+N99+O99+P99+Q99+R99+S99+T99+U99+J101+K101+L101+M101+N101+O101+P101+Q101+R101+S101+T101+U101</f>
        <v>0</v>
      </c>
      <c r="G98" s="36">
        <f>F98/E98</f>
        <v>0</v>
      </c>
      <c r="H98" s="88">
        <f>(0)/E98</f>
        <v>0</v>
      </c>
      <c r="I98" s="163"/>
      <c r="J98" s="129" t="s">
        <v>94</v>
      </c>
      <c r="K98" s="131"/>
      <c r="L98" s="147">
        <v>15</v>
      </c>
      <c r="M98" s="148"/>
      <c r="N98" s="147">
        <v>30</v>
      </c>
      <c r="O98" s="148"/>
      <c r="P98" s="147">
        <v>45</v>
      </c>
      <c r="Q98" s="148"/>
      <c r="R98" s="147">
        <v>60</v>
      </c>
      <c r="S98" s="148"/>
      <c r="T98" s="151" t="s">
        <v>48</v>
      </c>
      <c r="U98" s="131"/>
      <c r="V98" s="35">
        <v>1</v>
      </c>
      <c r="W98" s="36" t="e">
        <f>X104+1.2</f>
        <v>#REF!</v>
      </c>
      <c r="X98" s="36" t="e">
        <f>W98+Y98</f>
        <v>#REF!</v>
      </c>
      <c r="Y98" s="37">
        <v>13.1</v>
      </c>
      <c r="Z98" s="33">
        <v>5</v>
      </c>
      <c r="AA98" s="33"/>
      <c r="AB98" s="98"/>
    </row>
    <row r="99" spans="1:28" ht="15" customHeight="1" x14ac:dyDescent="0.25">
      <c r="A99" s="99"/>
      <c r="B99" s="52"/>
      <c r="C99" s="68" t="s">
        <v>57</v>
      </c>
      <c r="D99" s="53"/>
      <c r="E99" s="38"/>
      <c r="F99" s="38"/>
      <c r="G99" s="41"/>
      <c r="H99" s="89"/>
      <c r="I99" s="163"/>
      <c r="J99" s="132"/>
      <c r="K99" s="134"/>
      <c r="L99" s="149"/>
      <c r="M99" s="150"/>
      <c r="N99" s="149"/>
      <c r="O99" s="150"/>
      <c r="P99" s="149"/>
      <c r="Q99" s="150"/>
      <c r="R99" s="149"/>
      <c r="S99" s="150"/>
      <c r="T99" s="152"/>
      <c r="U99" s="137"/>
      <c r="V99" s="40">
        <v>2</v>
      </c>
      <c r="W99" s="41"/>
      <c r="X99" s="41" t="e">
        <f>X98+Y99</f>
        <v>#REF!</v>
      </c>
      <c r="Y99" s="43">
        <v>12.9</v>
      </c>
      <c r="Z99" s="38">
        <v>5</v>
      </c>
      <c r="AA99" s="38"/>
      <c r="AB99" s="100"/>
    </row>
    <row r="100" spans="1:28" ht="15" customHeight="1" x14ac:dyDescent="0.25">
      <c r="A100" s="99"/>
      <c r="B100" s="52"/>
      <c r="C100" s="68" t="s">
        <v>57</v>
      </c>
      <c r="D100" s="53"/>
      <c r="E100" s="38"/>
      <c r="F100" s="38"/>
      <c r="G100" s="41"/>
      <c r="H100" s="89"/>
      <c r="I100" s="163"/>
      <c r="J100" s="132"/>
      <c r="K100" s="134"/>
      <c r="L100" s="147">
        <v>9</v>
      </c>
      <c r="M100" s="148"/>
      <c r="N100" s="147">
        <v>17</v>
      </c>
      <c r="O100" s="148"/>
      <c r="P100" s="147">
        <v>28</v>
      </c>
      <c r="Q100" s="148"/>
      <c r="R100" s="147">
        <v>36</v>
      </c>
      <c r="S100" s="148"/>
      <c r="T100" s="153">
        <f>N100+P100</f>
        <v>45</v>
      </c>
      <c r="U100" s="154"/>
      <c r="V100" s="40">
        <v>3</v>
      </c>
      <c r="W100" s="41"/>
      <c r="X100" s="58" t="e">
        <f>X99+Y100</f>
        <v>#REF!</v>
      </c>
      <c r="Y100" s="43">
        <v>12.5</v>
      </c>
      <c r="Z100" s="40">
        <v>5</v>
      </c>
      <c r="AA100" s="38"/>
      <c r="AB100" s="100"/>
    </row>
    <row r="101" spans="1:28" ht="15" customHeight="1" x14ac:dyDescent="0.25">
      <c r="A101" s="101"/>
      <c r="B101" s="59"/>
      <c r="C101" s="68" t="s">
        <v>57</v>
      </c>
      <c r="D101" s="60"/>
      <c r="E101" s="44"/>
      <c r="F101" s="44"/>
      <c r="G101" s="46"/>
      <c r="H101" s="89"/>
      <c r="I101" s="163"/>
      <c r="J101" s="135"/>
      <c r="K101" s="137"/>
      <c r="L101" s="149"/>
      <c r="M101" s="150"/>
      <c r="N101" s="149"/>
      <c r="O101" s="150"/>
      <c r="P101" s="149"/>
      <c r="Q101" s="150"/>
      <c r="R101" s="149"/>
      <c r="S101" s="150"/>
      <c r="T101" s="155"/>
      <c r="U101" s="156"/>
      <c r="V101" s="45"/>
      <c r="W101" s="46"/>
      <c r="X101" s="63"/>
      <c r="Y101" s="64"/>
      <c r="Z101" s="65"/>
      <c r="AA101" s="44"/>
      <c r="AB101" s="102"/>
    </row>
    <row r="102" spans="1:28" ht="15" customHeight="1" x14ac:dyDescent="0.25">
      <c r="A102" s="97"/>
      <c r="B102" s="48"/>
      <c r="C102" s="68" t="s">
        <v>57</v>
      </c>
      <c r="D102" s="49">
        <f>D98+E98</f>
        <v>4.5</v>
      </c>
      <c r="E102" s="33">
        <v>1.5</v>
      </c>
      <c r="F102" s="33">
        <f>J103+K103+L103+M103+N103+O103+P103+Q103+R103+S103+T103+U103+J105+K105+L105+M105+N105+O105+P105+Q105+R105+S105+T105+U105</f>
        <v>0</v>
      </c>
      <c r="G102" s="36">
        <f>F102/E102</f>
        <v>0</v>
      </c>
      <c r="H102" s="88">
        <f>(0)/E102</f>
        <v>0</v>
      </c>
      <c r="I102" s="163"/>
      <c r="J102" s="129" t="s">
        <v>95</v>
      </c>
      <c r="K102" s="131"/>
      <c r="L102" s="147">
        <v>15</v>
      </c>
      <c r="M102" s="148"/>
      <c r="N102" s="147">
        <v>30</v>
      </c>
      <c r="O102" s="148"/>
      <c r="P102" s="147">
        <v>45</v>
      </c>
      <c r="Q102" s="148"/>
      <c r="R102" s="147">
        <v>60</v>
      </c>
      <c r="S102" s="148"/>
      <c r="T102" s="151" t="s">
        <v>48</v>
      </c>
      <c r="U102" s="131"/>
      <c r="V102" s="35">
        <v>1</v>
      </c>
      <c r="W102" s="36" t="e">
        <f>X108+1.3</f>
        <v>#REF!</v>
      </c>
      <c r="X102" s="36" t="e">
        <f>W102+Y102</f>
        <v>#REF!</v>
      </c>
      <c r="Y102" s="37">
        <v>12.6</v>
      </c>
      <c r="Z102" s="33">
        <v>5</v>
      </c>
      <c r="AA102" s="33"/>
      <c r="AB102" s="98"/>
    </row>
    <row r="103" spans="1:28" ht="15" customHeight="1" x14ac:dyDescent="0.25">
      <c r="A103" s="99"/>
      <c r="B103" s="52"/>
      <c r="C103" s="68" t="s">
        <v>57</v>
      </c>
      <c r="D103" s="53"/>
      <c r="E103" s="38"/>
      <c r="F103" s="38"/>
      <c r="G103" s="41"/>
      <c r="I103" s="163"/>
      <c r="J103" s="132"/>
      <c r="K103" s="134"/>
      <c r="L103" s="149"/>
      <c r="M103" s="150"/>
      <c r="N103" s="149"/>
      <c r="O103" s="150"/>
      <c r="P103" s="149"/>
      <c r="Q103" s="150"/>
      <c r="R103" s="149"/>
      <c r="S103" s="150"/>
      <c r="T103" s="152"/>
      <c r="U103" s="137"/>
      <c r="V103" s="40">
        <v>2</v>
      </c>
      <c r="W103" s="41"/>
      <c r="X103" s="58" t="e">
        <f>X102+Y103</f>
        <v>#REF!</v>
      </c>
      <c r="Y103" s="43">
        <v>12.4</v>
      </c>
      <c r="Z103" s="40">
        <v>5</v>
      </c>
      <c r="AA103" s="38"/>
      <c r="AB103" s="100"/>
    </row>
    <row r="104" spans="1:28" ht="15" customHeight="1" x14ac:dyDescent="0.25">
      <c r="A104" s="99"/>
      <c r="B104" s="52"/>
      <c r="C104" s="68" t="s">
        <v>57</v>
      </c>
      <c r="D104" s="53"/>
      <c r="E104" s="38"/>
      <c r="F104" s="38"/>
      <c r="G104" s="41"/>
      <c r="I104" s="163"/>
      <c r="J104" s="132"/>
      <c r="K104" s="134"/>
      <c r="L104" s="147">
        <v>14</v>
      </c>
      <c r="M104" s="148"/>
      <c r="N104" s="147">
        <v>21</v>
      </c>
      <c r="O104" s="148"/>
      <c r="P104" s="147">
        <v>31</v>
      </c>
      <c r="Q104" s="148"/>
      <c r="R104" s="153" t="s">
        <v>49</v>
      </c>
      <c r="S104" s="154"/>
      <c r="T104" s="153">
        <f>N104+P104</f>
        <v>52</v>
      </c>
      <c r="U104" s="154"/>
      <c r="V104" s="40">
        <v>3</v>
      </c>
      <c r="W104" s="41"/>
      <c r="X104" s="41" t="e">
        <f>X103+Y104</f>
        <v>#REF!</v>
      </c>
      <c r="Y104" s="43">
        <v>12</v>
      </c>
      <c r="Z104" s="38">
        <v>5</v>
      </c>
      <c r="AA104" s="38"/>
      <c r="AB104" s="100"/>
    </row>
    <row r="105" spans="1:28" ht="15" customHeight="1" thickBot="1" x14ac:dyDescent="0.3">
      <c r="A105" s="101"/>
      <c r="B105" s="59"/>
      <c r="C105" s="83" t="s">
        <v>57</v>
      </c>
      <c r="D105" s="60"/>
      <c r="E105" s="44"/>
      <c r="F105" s="44"/>
      <c r="G105" s="46"/>
      <c r="I105" s="222"/>
      <c r="J105" s="135"/>
      <c r="K105" s="137"/>
      <c r="L105" s="149"/>
      <c r="M105" s="150"/>
      <c r="N105" s="149"/>
      <c r="O105" s="150"/>
      <c r="P105" s="149"/>
      <c r="Q105" s="150"/>
      <c r="R105" s="155"/>
      <c r="S105" s="156"/>
      <c r="T105" s="155"/>
      <c r="U105" s="156"/>
      <c r="V105" s="45"/>
      <c r="W105" s="46"/>
      <c r="X105" s="63"/>
      <c r="Y105" s="64"/>
      <c r="Z105" s="65"/>
      <c r="AA105" s="44"/>
      <c r="AB105" s="102"/>
    </row>
    <row r="106" spans="1:28" ht="15" customHeight="1" x14ac:dyDescent="0.25">
      <c r="A106" s="97"/>
      <c r="B106" s="48"/>
      <c r="C106" s="77" t="s">
        <v>57</v>
      </c>
      <c r="D106" s="49">
        <f>D102+E102</f>
        <v>6</v>
      </c>
      <c r="E106" s="33">
        <v>1.5</v>
      </c>
      <c r="F106" s="33">
        <f>J107+K107+L107+M107+N107+O107+P107+Q107+R107+S107+T107+U107+J109+K109+L109+M109+N109+O109+P109+Q109+R109+S109+T109+U109</f>
        <v>62</v>
      </c>
      <c r="G106" s="36">
        <f>F106/E106</f>
        <v>41.333333333333336</v>
      </c>
      <c r="H106" s="88">
        <f>(M107+N107)/E106</f>
        <v>30</v>
      </c>
      <c r="I106" s="223" t="s">
        <v>105</v>
      </c>
      <c r="J106" s="50">
        <f>MAX(0)+1</f>
        <v>1</v>
      </c>
      <c r="K106" s="50">
        <f>MAX(J106)+1</f>
        <v>2</v>
      </c>
      <c r="L106" s="50">
        <f t="shared" ref="L106:N106" si="13">MAX(K106)+1</f>
        <v>3</v>
      </c>
      <c r="M106" s="50">
        <f t="shared" si="13"/>
        <v>4</v>
      </c>
      <c r="N106" s="50">
        <f t="shared" si="13"/>
        <v>5</v>
      </c>
      <c r="O106" s="50"/>
      <c r="P106" s="50"/>
      <c r="Q106" s="50"/>
      <c r="R106" s="50"/>
      <c r="S106" s="50"/>
      <c r="T106" s="50"/>
      <c r="U106" s="51"/>
      <c r="V106" s="35">
        <v>1</v>
      </c>
      <c r="W106" s="36" t="e">
        <f>X112+1.3</f>
        <v>#REF!</v>
      </c>
      <c r="X106" s="36" t="e">
        <f>W106+Y106</f>
        <v>#REF!</v>
      </c>
      <c r="Y106" s="37">
        <v>11.8</v>
      </c>
      <c r="Z106" s="33">
        <v>5</v>
      </c>
      <c r="AA106" s="33"/>
      <c r="AB106" s="98"/>
    </row>
    <row r="107" spans="1:28" ht="15" customHeight="1" x14ac:dyDescent="0.25">
      <c r="A107" s="99"/>
      <c r="B107" s="52"/>
      <c r="C107" s="77" t="s">
        <v>57</v>
      </c>
      <c r="D107" s="53"/>
      <c r="E107" s="38"/>
      <c r="F107" s="38"/>
      <c r="G107" s="41"/>
      <c r="H107" s="89"/>
      <c r="I107" s="141"/>
      <c r="J107" s="54">
        <v>5</v>
      </c>
      <c r="K107" s="54">
        <v>3</v>
      </c>
      <c r="L107" s="54">
        <v>9</v>
      </c>
      <c r="M107" s="54">
        <v>20</v>
      </c>
      <c r="N107" s="54">
        <v>25</v>
      </c>
      <c r="O107" s="54"/>
      <c r="P107" s="54"/>
      <c r="Q107" s="54"/>
      <c r="R107" s="54"/>
      <c r="S107" s="54"/>
      <c r="T107" s="54"/>
      <c r="U107" s="55"/>
      <c r="V107" s="40">
        <v>2</v>
      </c>
      <c r="W107" s="41"/>
      <c r="X107" s="41" t="e">
        <f>X106+Y107</f>
        <v>#REF!</v>
      </c>
      <c r="Y107" s="43">
        <v>11.4</v>
      </c>
      <c r="Z107" s="38">
        <v>5</v>
      </c>
      <c r="AA107" s="38"/>
      <c r="AB107" s="100"/>
    </row>
    <row r="108" spans="1:28" ht="15" customHeight="1" x14ac:dyDescent="0.25">
      <c r="A108" s="99"/>
      <c r="B108" s="52"/>
      <c r="C108" s="77" t="s">
        <v>57</v>
      </c>
      <c r="D108" s="53"/>
      <c r="E108" s="38"/>
      <c r="F108" s="38"/>
      <c r="G108" s="41"/>
      <c r="H108" s="89"/>
      <c r="I108" s="141"/>
      <c r="J108" s="56"/>
      <c r="K108" s="56"/>
      <c r="L108" s="56"/>
      <c r="M108" s="56"/>
      <c r="N108" s="56"/>
      <c r="O108" s="56"/>
      <c r="P108" s="56"/>
      <c r="Q108" s="56"/>
      <c r="R108" s="56"/>
      <c r="S108" s="56"/>
      <c r="T108" s="56"/>
      <c r="U108" s="57"/>
      <c r="V108" s="40">
        <v>3</v>
      </c>
      <c r="W108" s="41"/>
      <c r="X108" s="41" t="e">
        <f>X107+Y108</f>
        <v>#REF!</v>
      </c>
      <c r="Y108" s="43">
        <v>11.1</v>
      </c>
      <c r="Z108" s="38">
        <v>5</v>
      </c>
      <c r="AA108" s="38"/>
      <c r="AB108" s="100"/>
    </row>
    <row r="109" spans="1:28" ht="15" customHeight="1" x14ac:dyDescent="0.25">
      <c r="A109" s="101"/>
      <c r="B109" s="59"/>
      <c r="C109" s="77" t="s">
        <v>57</v>
      </c>
      <c r="D109" s="60"/>
      <c r="E109" s="44"/>
      <c r="F109" s="44"/>
      <c r="G109" s="46"/>
      <c r="H109" s="89"/>
      <c r="I109" s="141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5"/>
      <c r="V109" s="66"/>
      <c r="W109" s="63"/>
      <c r="X109" s="63"/>
      <c r="Y109" s="64"/>
      <c r="Z109" s="65"/>
      <c r="AA109" s="44"/>
      <c r="AB109" s="102"/>
    </row>
    <row r="110" spans="1:28" ht="15" customHeight="1" x14ac:dyDescent="0.25">
      <c r="A110" s="97"/>
      <c r="B110" s="48"/>
      <c r="C110" s="77" t="s">
        <v>57</v>
      </c>
      <c r="D110" s="49">
        <f>D106+E106</f>
        <v>7.5</v>
      </c>
      <c r="E110" s="33">
        <v>1.5</v>
      </c>
      <c r="F110" s="33">
        <f>J111+K111+L111+M111+N111+O111+P111+Q111+R111+S111+T111+U111+J113+K113+L113+M113+N113+O113+P113+Q113+R113+S113+T113+U113</f>
        <v>48</v>
      </c>
      <c r="G110" s="36">
        <f>F110/E110</f>
        <v>32</v>
      </c>
      <c r="H110" s="88">
        <f>(J111+K111)/E110</f>
        <v>22</v>
      </c>
      <c r="I110" s="141"/>
      <c r="J110" s="50">
        <f>MAX(J106:U106,J108:U108)+1</f>
        <v>6</v>
      </c>
      <c r="K110" s="50">
        <f>MAX(J110)+1</f>
        <v>7</v>
      </c>
      <c r="L110" s="50">
        <f t="shared" ref="L110:N110" si="14">MAX(K110)+1</f>
        <v>8</v>
      </c>
      <c r="M110" s="50">
        <f t="shared" si="14"/>
        <v>9</v>
      </c>
      <c r="N110" s="50">
        <f t="shared" si="14"/>
        <v>10</v>
      </c>
      <c r="O110" s="50"/>
      <c r="P110" s="50"/>
      <c r="Q110" s="50"/>
      <c r="R110" s="50"/>
      <c r="S110" s="50"/>
      <c r="T110" s="50"/>
      <c r="U110" s="51"/>
      <c r="V110" s="35">
        <v>1</v>
      </c>
      <c r="W110" s="36" t="e">
        <f>X116+1.3</f>
        <v>#REF!</v>
      </c>
      <c r="X110" s="36" t="e">
        <f>W110+Y110</f>
        <v>#REF!</v>
      </c>
      <c r="Y110" s="37">
        <v>10.9</v>
      </c>
      <c r="Z110" s="33">
        <v>5</v>
      </c>
      <c r="AA110" s="33"/>
      <c r="AB110" s="98"/>
    </row>
    <row r="111" spans="1:28" ht="15" customHeight="1" x14ac:dyDescent="0.25">
      <c r="A111" s="103"/>
      <c r="B111" s="42"/>
      <c r="C111" s="77" t="s">
        <v>57</v>
      </c>
      <c r="D111" s="53"/>
      <c r="E111" s="38"/>
      <c r="F111" s="38"/>
      <c r="G111" s="38"/>
      <c r="H111" s="89"/>
      <c r="I111" s="141"/>
      <c r="J111" s="54">
        <v>18</v>
      </c>
      <c r="K111" s="54">
        <v>15</v>
      </c>
      <c r="L111" s="54">
        <v>7</v>
      </c>
      <c r="M111" s="54">
        <v>4</v>
      </c>
      <c r="N111" s="54">
        <v>4</v>
      </c>
      <c r="O111" s="54"/>
      <c r="P111" s="54"/>
      <c r="Q111" s="54"/>
      <c r="R111" s="54"/>
      <c r="S111" s="54"/>
      <c r="T111" s="54"/>
      <c r="U111" s="55"/>
      <c r="V111" s="40">
        <v>2</v>
      </c>
      <c r="W111" s="38"/>
      <c r="X111" s="41" t="e">
        <f>X110+Y111</f>
        <v>#REF!</v>
      </c>
      <c r="Y111" s="43">
        <v>10.5</v>
      </c>
      <c r="Z111" s="38">
        <v>5</v>
      </c>
      <c r="AA111" s="38"/>
      <c r="AB111" s="104"/>
    </row>
    <row r="112" spans="1:28" ht="15" customHeight="1" x14ac:dyDescent="0.25">
      <c r="A112" s="103"/>
      <c r="B112" s="42"/>
      <c r="C112" s="77" t="s">
        <v>57</v>
      </c>
      <c r="D112" s="53"/>
      <c r="E112" s="38"/>
      <c r="F112" s="38"/>
      <c r="G112" s="38"/>
      <c r="H112" s="89"/>
      <c r="I112" s="141"/>
      <c r="J112" s="56"/>
      <c r="K112" s="56"/>
      <c r="L112" s="56"/>
      <c r="M112" s="56"/>
      <c r="N112" s="56"/>
      <c r="O112" s="56"/>
      <c r="P112" s="56"/>
      <c r="Q112" s="56"/>
      <c r="R112" s="56"/>
      <c r="S112" s="56"/>
      <c r="T112" s="56"/>
      <c r="U112" s="57"/>
      <c r="V112" s="40">
        <v>3</v>
      </c>
      <c r="W112" s="38"/>
      <c r="X112" s="41" t="e">
        <f>X111+Y112</f>
        <v>#REF!</v>
      </c>
      <c r="Y112" s="43">
        <v>9.9</v>
      </c>
      <c r="Z112" s="38">
        <v>5</v>
      </c>
      <c r="AA112" s="38"/>
      <c r="AB112" s="104"/>
    </row>
    <row r="113" spans="1:28" ht="15" customHeight="1" x14ac:dyDescent="0.25">
      <c r="A113" s="103"/>
      <c r="B113" s="42"/>
      <c r="C113" s="77" t="s">
        <v>57</v>
      </c>
      <c r="D113" s="53"/>
      <c r="E113" s="44"/>
      <c r="F113" s="44"/>
      <c r="G113" s="44"/>
      <c r="H113" s="89"/>
      <c r="I113" s="224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2"/>
      <c r="V113" s="66"/>
      <c r="W113" s="65"/>
      <c r="X113" s="63"/>
      <c r="Y113" s="64"/>
      <c r="Z113" s="65"/>
      <c r="AA113" s="44"/>
      <c r="AB113" s="105"/>
    </row>
    <row r="114" spans="1:28" ht="15" customHeight="1" x14ac:dyDescent="0.25">
      <c r="A114" s="106"/>
      <c r="B114" s="67"/>
      <c r="C114" s="78" t="s">
        <v>58</v>
      </c>
      <c r="D114" s="49">
        <f>D110+E110</f>
        <v>9</v>
      </c>
      <c r="E114" s="33">
        <v>1.5</v>
      </c>
      <c r="F114" s="38">
        <f>J115+K115+L115+M115+N115+O115+P115+Q115+R115+S115+T115+U115+J117+K117+L117+M117+N117+O117+P117+Q117+R117+S117+T117+U117</f>
        <v>109</v>
      </c>
      <c r="G114" s="36">
        <f>F114/E114</f>
        <v>72.666666666666671</v>
      </c>
      <c r="H114" s="88">
        <f>(J115+L115+M115+I11++N115+P1027+P115+Q115)/E114</f>
        <v>65.333333333333329</v>
      </c>
      <c r="I114" s="225" t="s">
        <v>106</v>
      </c>
      <c r="J114" s="50">
        <f>MAX(J110:U110,J112:U112)+1</f>
        <v>11</v>
      </c>
      <c r="K114" s="50">
        <f>MAX(J114)+1</f>
        <v>12</v>
      </c>
      <c r="L114" s="50">
        <f t="shared" ref="L114:Q114" si="15">MAX(K114)+1</f>
        <v>13</v>
      </c>
      <c r="M114" s="50">
        <f t="shared" si="15"/>
        <v>14</v>
      </c>
      <c r="N114" s="50">
        <f t="shared" si="15"/>
        <v>15</v>
      </c>
      <c r="O114" s="50">
        <f t="shared" si="15"/>
        <v>16</v>
      </c>
      <c r="P114" s="50">
        <f t="shared" si="15"/>
        <v>17</v>
      </c>
      <c r="Q114" s="50">
        <f t="shared" si="15"/>
        <v>18</v>
      </c>
      <c r="R114" s="56"/>
      <c r="S114" s="56"/>
      <c r="T114" s="56"/>
      <c r="U114" s="56"/>
      <c r="V114" s="33">
        <v>1</v>
      </c>
      <c r="W114" s="69" t="e">
        <f>X120+1.2</f>
        <v>#REF!</v>
      </c>
      <c r="X114" s="69" t="e">
        <f>W114+Y114</f>
        <v>#REF!</v>
      </c>
      <c r="Y114" s="37">
        <v>9.5</v>
      </c>
      <c r="Z114" s="33">
        <v>5</v>
      </c>
      <c r="AA114" s="38"/>
      <c r="AB114" s="104"/>
    </row>
    <row r="115" spans="1:28" ht="15" customHeight="1" x14ac:dyDescent="0.25">
      <c r="A115" s="103"/>
      <c r="B115" s="42"/>
      <c r="C115" s="78" t="s">
        <v>58</v>
      </c>
      <c r="D115" s="53"/>
      <c r="E115" s="38"/>
      <c r="F115" s="38"/>
      <c r="G115" s="38"/>
      <c r="H115" s="89"/>
      <c r="I115" s="166"/>
      <c r="J115" s="54">
        <v>10</v>
      </c>
      <c r="K115" s="54">
        <v>3</v>
      </c>
      <c r="L115" s="54">
        <v>19</v>
      </c>
      <c r="M115" s="54">
        <v>24</v>
      </c>
      <c r="N115" s="54">
        <v>10</v>
      </c>
      <c r="O115" s="54">
        <v>8</v>
      </c>
      <c r="P115" s="54">
        <v>10</v>
      </c>
      <c r="Q115" s="54">
        <v>25</v>
      </c>
      <c r="R115" s="54"/>
      <c r="S115" s="54"/>
      <c r="T115" s="54"/>
      <c r="U115" s="55"/>
      <c r="V115" s="40">
        <v>2</v>
      </c>
      <c r="W115" s="70"/>
      <c r="X115" s="69" t="e">
        <f>X114+Y115</f>
        <v>#REF!</v>
      </c>
      <c r="Y115" s="43">
        <v>9.3000000000000007</v>
      </c>
      <c r="Z115" s="38">
        <v>5</v>
      </c>
      <c r="AA115" s="38"/>
      <c r="AB115" s="104"/>
    </row>
    <row r="116" spans="1:28" ht="15" customHeight="1" x14ac:dyDescent="0.25">
      <c r="A116" s="103"/>
      <c r="B116" s="42"/>
      <c r="C116" s="78" t="s">
        <v>58</v>
      </c>
      <c r="D116" s="53"/>
      <c r="E116" s="38"/>
      <c r="F116" s="38"/>
      <c r="G116" s="38"/>
      <c r="H116" s="89"/>
      <c r="I116" s="166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5"/>
      <c r="V116" s="40">
        <v>3</v>
      </c>
      <c r="W116" s="70"/>
      <c r="X116" s="69" t="e">
        <f>X115+Y116</f>
        <v>#REF!</v>
      </c>
      <c r="Y116" s="43">
        <v>9</v>
      </c>
      <c r="Z116" s="38">
        <v>5</v>
      </c>
      <c r="AA116" s="38"/>
      <c r="AB116" s="104"/>
    </row>
    <row r="117" spans="1:28" ht="15" customHeight="1" x14ac:dyDescent="0.25">
      <c r="A117" s="107"/>
      <c r="B117" s="71"/>
      <c r="C117" s="78" t="s">
        <v>58</v>
      </c>
      <c r="D117" s="53"/>
      <c r="E117" s="38"/>
      <c r="F117" s="38"/>
      <c r="G117" s="38"/>
      <c r="H117" s="89"/>
      <c r="I117" s="166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5"/>
      <c r="V117" s="72"/>
      <c r="W117" s="70"/>
      <c r="X117" s="73"/>
      <c r="Y117" s="74"/>
      <c r="Z117" s="70"/>
      <c r="AA117" s="38"/>
      <c r="AB117" s="104"/>
    </row>
    <row r="118" spans="1:28" ht="15" customHeight="1" x14ac:dyDescent="0.25">
      <c r="A118" s="97"/>
      <c r="B118" s="48"/>
      <c r="C118" s="78" t="s">
        <v>58</v>
      </c>
      <c r="D118" s="49">
        <f>D114+E114</f>
        <v>10.5</v>
      </c>
      <c r="E118" s="33">
        <v>1.5</v>
      </c>
      <c r="F118" s="33">
        <f>J119+K119+L119+M119+N119+O119+P119+Q119+R119+S119+T119+U119+J121+K121+L121+M121+N121+O121+P121+Q121+R121+S121+T121+U121</f>
        <v>94</v>
      </c>
      <c r="G118" s="36">
        <f>F118/E118</f>
        <v>62.666666666666664</v>
      </c>
      <c r="H118" s="88">
        <f>(J119+K119+L119+M119+N119+O119)/E118</f>
        <v>60</v>
      </c>
      <c r="I118" s="166"/>
      <c r="J118" s="50">
        <f>MAX(J114:U114,J116:U116)+1</f>
        <v>19</v>
      </c>
      <c r="K118" s="50">
        <f>MAX(J118)+1</f>
        <v>20</v>
      </c>
      <c r="L118" s="50">
        <f t="shared" ref="L118:P118" si="16">MAX(K118)+1</f>
        <v>21</v>
      </c>
      <c r="M118" s="50">
        <f t="shared" si="16"/>
        <v>22</v>
      </c>
      <c r="N118" s="50">
        <f t="shared" si="16"/>
        <v>23</v>
      </c>
      <c r="O118" s="50">
        <f t="shared" si="16"/>
        <v>24</v>
      </c>
      <c r="P118" s="50">
        <f t="shared" si="16"/>
        <v>25</v>
      </c>
      <c r="Q118" s="50"/>
      <c r="R118" s="50"/>
      <c r="S118" s="50"/>
      <c r="T118" s="50"/>
      <c r="U118" s="51"/>
      <c r="V118" s="35">
        <v>1</v>
      </c>
      <c r="W118" s="36" t="e">
        <f>X124+1.2</f>
        <v>#REF!</v>
      </c>
      <c r="X118" s="36" t="e">
        <f>W118+Y118</f>
        <v>#REF!</v>
      </c>
      <c r="Y118" s="37">
        <v>8.6999999999999993</v>
      </c>
      <c r="Z118" s="33">
        <v>5</v>
      </c>
      <c r="AA118" s="33"/>
      <c r="AB118" s="98"/>
    </row>
    <row r="119" spans="1:28" ht="15" customHeight="1" x14ac:dyDescent="0.25">
      <c r="A119" s="99"/>
      <c r="B119" s="52"/>
      <c r="C119" s="78" t="s">
        <v>58</v>
      </c>
      <c r="D119" s="53"/>
      <c r="E119" s="38"/>
      <c r="F119" s="38"/>
      <c r="G119" s="41"/>
      <c r="H119" s="89"/>
      <c r="I119" s="166"/>
      <c r="J119" s="54">
        <v>14</v>
      </c>
      <c r="K119" s="54">
        <v>19</v>
      </c>
      <c r="L119" s="54">
        <v>18</v>
      </c>
      <c r="M119" s="54">
        <v>12</v>
      </c>
      <c r="N119" s="54">
        <v>15</v>
      </c>
      <c r="O119" s="54">
        <v>12</v>
      </c>
      <c r="P119" s="54">
        <v>4</v>
      </c>
      <c r="Q119" s="54"/>
      <c r="R119" s="54"/>
      <c r="S119" s="54"/>
      <c r="T119" s="54"/>
      <c r="U119" s="55"/>
      <c r="V119" s="40">
        <v>2</v>
      </c>
      <c r="W119" s="41"/>
      <c r="X119" s="41" t="e">
        <f>X118+Y119</f>
        <v>#REF!</v>
      </c>
      <c r="Y119" s="43">
        <v>8.4</v>
      </c>
      <c r="Z119" s="38">
        <v>5</v>
      </c>
      <c r="AA119" s="38"/>
      <c r="AB119" s="100"/>
    </row>
    <row r="120" spans="1:28" ht="15" customHeight="1" x14ac:dyDescent="0.25">
      <c r="A120" s="99"/>
      <c r="B120" s="52"/>
      <c r="C120" s="78" t="s">
        <v>58</v>
      </c>
      <c r="D120" s="53"/>
      <c r="E120" s="38"/>
      <c r="F120" s="38"/>
      <c r="G120" s="41"/>
      <c r="H120" s="89"/>
      <c r="I120" s="166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5"/>
      <c r="V120" s="40">
        <v>3</v>
      </c>
      <c r="W120" s="41"/>
      <c r="X120" s="41" t="e">
        <f>X119+Y120</f>
        <v>#REF!</v>
      </c>
      <c r="Y120" s="43">
        <v>8.1999999999999993</v>
      </c>
      <c r="Z120" s="38">
        <v>5</v>
      </c>
      <c r="AA120" s="38"/>
      <c r="AB120" s="100"/>
    </row>
    <row r="121" spans="1:28" ht="15" customHeight="1" x14ac:dyDescent="0.25">
      <c r="A121" s="101"/>
      <c r="B121" s="59"/>
      <c r="C121" s="78" t="s">
        <v>58</v>
      </c>
      <c r="D121" s="53"/>
      <c r="E121" s="44"/>
      <c r="F121" s="44"/>
      <c r="G121" s="46"/>
      <c r="H121" s="89"/>
      <c r="I121" s="166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5"/>
      <c r="V121" s="45"/>
      <c r="W121" s="46"/>
      <c r="X121" s="46"/>
      <c r="Y121" s="47"/>
      <c r="Z121" s="44"/>
      <c r="AA121" s="44"/>
      <c r="AB121" s="102"/>
    </row>
    <row r="122" spans="1:28" ht="15" customHeight="1" x14ac:dyDescent="0.25">
      <c r="A122" s="97"/>
      <c r="B122" s="48"/>
      <c r="C122" s="78" t="s">
        <v>58</v>
      </c>
      <c r="D122" s="49">
        <f>D118+E118</f>
        <v>12</v>
      </c>
      <c r="E122" s="33">
        <v>1</v>
      </c>
      <c r="F122" s="33">
        <f>J123+K123+L123+M123+N123+O123+P123+Q123+R123+S123+T123+U123+J125+K125+L125+M125+N125+O125+P125+Q125+R125+S125+T125+U125</f>
        <v>62</v>
      </c>
      <c r="G122" s="36">
        <f>F122/E122</f>
        <v>62</v>
      </c>
      <c r="H122" s="88">
        <f>(J123+K123+M123+N123)/E122</f>
        <v>53</v>
      </c>
      <c r="I122" s="166"/>
      <c r="J122" s="50">
        <f>MAX(J118:U118,J120:U120)+1</f>
        <v>26</v>
      </c>
      <c r="K122" s="50">
        <f>MAX(J122)+1</f>
        <v>27</v>
      </c>
      <c r="L122" s="50">
        <f t="shared" ref="L122:N122" si="17">MAX(K122)+1</f>
        <v>28</v>
      </c>
      <c r="M122" s="50">
        <f t="shared" si="17"/>
        <v>29</v>
      </c>
      <c r="N122" s="50">
        <f t="shared" si="17"/>
        <v>30</v>
      </c>
      <c r="O122" s="50"/>
      <c r="P122" s="50"/>
      <c r="Q122" s="50"/>
      <c r="R122" s="50"/>
      <c r="S122" s="50"/>
      <c r="T122" s="50"/>
      <c r="U122" s="51"/>
      <c r="V122" s="35">
        <v>1</v>
      </c>
      <c r="W122" s="36" t="e">
        <f>#REF!+1.2</f>
        <v>#REF!</v>
      </c>
      <c r="X122" s="36" t="e">
        <f>W122+Y122</f>
        <v>#REF!</v>
      </c>
      <c r="Y122" s="37">
        <v>8.1</v>
      </c>
      <c r="Z122" s="33">
        <v>5</v>
      </c>
      <c r="AA122" s="33"/>
      <c r="AB122" s="98"/>
    </row>
    <row r="123" spans="1:28" ht="15" customHeight="1" x14ac:dyDescent="0.25">
      <c r="A123" s="99"/>
      <c r="B123" s="52"/>
      <c r="C123" s="78" t="s">
        <v>58</v>
      </c>
      <c r="D123" s="53"/>
      <c r="E123" s="38"/>
      <c r="F123" s="38"/>
      <c r="G123" s="41"/>
      <c r="H123" s="89"/>
      <c r="I123" s="166"/>
      <c r="J123" s="54">
        <v>21</v>
      </c>
      <c r="K123" s="54">
        <v>12</v>
      </c>
      <c r="L123" s="54">
        <v>9</v>
      </c>
      <c r="M123" s="54">
        <v>10</v>
      </c>
      <c r="N123" s="54">
        <v>10</v>
      </c>
      <c r="O123" s="54"/>
      <c r="P123" s="54"/>
      <c r="Q123" s="54"/>
      <c r="R123" s="54"/>
      <c r="S123" s="54"/>
      <c r="T123" s="54"/>
      <c r="U123" s="55"/>
      <c r="V123" s="40">
        <v>2</v>
      </c>
      <c r="W123" s="41"/>
      <c r="X123" s="41" t="e">
        <f>X122+Y123</f>
        <v>#REF!</v>
      </c>
      <c r="Y123" s="43">
        <v>7.8</v>
      </c>
      <c r="Z123" s="38">
        <v>5</v>
      </c>
      <c r="AA123" s="38"/>
      <c r="AB123" s="100"/>
    </row>
    <row r="124" spans="1:28" ht="15" customHeight="1" x14ac:dyDescent="0.25">
      <c r="A124" s="99"/>
      <c r="B124" s="52"/>
      <c r="C124" s="78" t="s">
        <v>58</v>
      </c>
      <c r="D124" s="53"/>
      <c r="E124" s="38"/>
      <c r="F124" s="38"/>
      <c r="G124" s="41"/>
      <c r="H124" s="89"/>
      <c r="I124" s="166"/>
      <c r="J124" s="56"/>
      <c r="K124" s="56"/>
      <c r="L124" s="56"/>
      <c r="M124" s="56"/>
      <c r="N124" s="56"/>
      <c r="O124" s="56"/>
      <c r="P124" s="56"/>
      <c r="Q124" s="56"/>
      <c r="R124" s="56"/>
      <c r="S124" s="56"/>
      <c r="T124" s="56"/>
      <c r="U124" s="57"/>
      <c r="V124" s="40">
        <v>3</v>
      </c>
      <c r="W124" s="41"/>
      <c r="X124" s="41" t="e">
        <f>X123+Y124</f>
        <v>#REF!</v>
      </c>
      <c r="Y124" s="43">
        <v>7.5</v>
      </c>
      <c r="Z124" s="38">
        <v>5</v>
      </c>
      <c r="AA124" s="38"/>
      <c r="AB124" s="100"/>
    </row>
    <row r="125" spans="1:28" ht="15" customHeight="1" thickBot="1" x14ac:dyDescent="0.3">
      <c r="A125" s="101"/>
      <c r="B125" s="59"/>
      <c r="C125" s="85" t="s">
        <v>58</v>
      </c>
      <c r="D125" s="60"/>
      <c r="E125" s="44"/>
      <c r="F125" s="44"/>
      <c r="G125" s="46"/>
      <c r="H125" s="93"/>
      <c r="I125" s="206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2"/>
      <c r="V125" s="45"/>
      <c r="W125" s="46"/>
      <c r="X125" s="46"/>
      <c r="Y125" s="47"/>
      <c r="Z125" s="44"/>
      <c r="AA125" s="44"/>
      <c r="AB125" s="102"/>
    </row>
    <row r="126" spans="1:28" ht="23.25" customHeight="1" thickBot="1" x14ac:dyDescent="0.3">
      <c r="A126" s="143" t="s">
        <v>26</v>
      </c>
      <c r="B126" s="144"/>
      <c r="C126" s="219"/>
      <c r="D126" s="118">
        <f>D122+E122</f>
        <v>13</v>
      </c>
      <c r="E126" s="113" t="s">
        <v>62</v>
      </c>
      <c r="F126" s="111"/>
      <c r="G126" s="112"/>
      <c r="H126" s="113"/>
      <c r="I126" s="119"/>
      <c r="J126" s="120"/>
      <c r="K126" s="120"/>
      <c r="L126" s="120"/>
      <c r="M126" s="120"/>
      <c r="N126" s="120"/>
      <c r="O126" s="120"/>
      <c r="P126" s="120"/>
      <c r="Q126" s="120"/>
      <c r="R126" s="120"/>
      <c r="S126" s="120"/>
      <c r="T126" s="120"/>
      <c r="U126" s="121"/>
      <c r="V126" s="122"/>
      <c r="W126" s="123"/>
      <c r="X126" s="123"/>
      <c r="Y126" s="123"/>
      <c r="Z126" s="123"/>
      <c r="AA126" s="123"/>
      <c r="AB126" s="117"/>
    </row>
    <row r="127" spans="1:28" ht="44.25" customHeight="1" x14ac:dyDescent="0.25">
      <c r="A127" s="22"/>
      <c r="B127" s="22"/>
      <c r="C127" s="25"/>
      <c r="D127" s="25"/>
      <c r="E127" s="25"/>
      <c r="F127" s="25"/>
      <c r="G127" s="25"/>
      <c r="H127" s="94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"/>
      <c r="W127" s="2"/>
      <c r="X127" s="23"/>
      <c r="Y127" s="24"/>
      <c r="Z127" s="2"/>
      <c r="AA127" s="25"/>
      <c r="AB127" s="22"/>
    </row>
    <row r="128" spans="1:28" s="26" customFormat="1" ht="14.25" customHeight="1" x14ac:dyDescent="0.25">
      <c r="A128" s="157" t="s">
        <v>54</v>
      </c>
      <c r="B128" s="157"/>
      <c r="C128" s="157"/>
      <c r="D128" s="157"/>
      <c r="E128" s="157" t="s">
        <v>92</v>
      </c>
      <c r="F128" s="157"/>
      <c r="G128" s="157"/>
      <c r="H128" s="157"/>
      <c r="I128" s="157"/>
      <c r="J128" s="157" t="s">
        <v>37</v>
      </c>
      <c r="K128" s="157"/>
      <c r="L128" s="157"/>
      <c r="M128" s="157"/>
      <c r="N128" s="157"/>
      <c r="O128" s="157"/>
      <c r="P128" s="157"/>
      <c r="Q128" s="157"/>
      <c r="R128" s="157"/>
      <c r="S128" s="157"/>
      <c r="T128" s="157" t="s">
        <v>38</v>
      </c>
      <c r="U128" s="157"/>
      <c r="V128" s="157"/>
      <c r="W128" s="157"/>
      <c r="X128" s="157"/>
      <c r="Y128" s="157"/>
      <c r="Z128" s="157"/>
      <c r="AA128" s="157"/>
      <c r="AB128" s="157"/>
    </row>
    <row r="129" spans="1:30" s="81" customFormat="1" ht="14.25" customHeight="1" x14ac:dyDescent="0.25">
      <c r="A129" s="145" t="s">
        <v>86</v>
      </c>
      <c r="B129" s="145"/>
      <c r="C129" s="145"/>
      <c r="D129" s="145"/>
      <c r="E129" s="145" t="s">
        <v>88</v>
      </c>
      <c r="F129" s="145"/>
      <c r="G129" s="145"/>
      <c r="H129" s="145"/>
      <c r="I129" s="145"/>
      <c r="J129" s="145" t="s">
        <v>90</v>
      </c>
      <c r="K129" s="145"/>
      <c r="L129" s="145"/>
      <c r="M129" s="145"/>
      <c r="N129" s="145"/>
      <c r="O129" s="145"/>
      <c r="P129" s="145"/>
      <c r="Q129" s="145"/>
      <c r="R129" s="145"/>
      <c r="S129" s="145"/>
      <c r="T129" s="146" t="s">
        <v>90</v>
      </c>
      <c r="U129" s="146"/>
      <c r="V129" s="146"/>
      <c r="W129" s="146"/>
      <c r="X129" s="146"/>
      <c r="Y129" s="146"/>
      <c r="Z129" s="146"/>
      <c r="AA129" s="146"/>
      <c r="AB129" s="146"/>
      <c r="AC129" s="27"/>
      <c r="AD129" s="27"/>
    </row>
    <row r="130" spans="1:30" s="81" customFormat="1" ht="14.25" customHeight="1" x14ac:dyDescent="0.25">
      <c r="A130" s="145" t="s">
        <v>87</v>
      </c>
      <c r="B130" s="145"/>
      <c r="C130" s="145"/>
      <c r="D130" s="145"/>
      <c r="E130" s="145" t="s">
        <v>89</v>
      </c>
      <c r="F130" s="145"/>
      <c r="G130" s="145"/>
      <c r="H130" s="145"/>
      <c r="I130" s="145"/>
      <c r="J130" s="145" t="s">
        <v>91</v>
      </c>
      <c r="K130" s="145"/>
      <c r="L130" s="145"/>
      <c r="M130" s="145"/>
      <c r="N130" s="145"/>
      <c r="O130" s="145"/>
      <c r="P130" s="145"/>
      <c r="Q130" s="145"/>
      <c r="R130" s="145"/>
      <c r="S130" s="145"/>
      <c r="T130" s="146" t="s">
        <v>91</v>
      </c>
      <c r="U130" s="146"/>
      <c r="V130" s="146"/>
      <c r="W130" s="146"/>
      <c r="X130" s="146"/>
      <c r="Y130" s="146"/>
      <c r="Z130" s="146"/>
      <c r="AA130" s="146"/>
      <c r="AB130" s="146"/>
      <c r="AC130" s="27"/>
      <c r="AD130" s="27"/>
    </row>
    <row r="131" spans="1:30" ht="15.75" thickBot="1" x14ac:dyDescent="0.3"/>
    <row r="132" spans="1:30" s="28" customFormat="1" ht="81.75" customHeight="1" x14ac:dyDescent="0.25">
      <c r="A132" s="200" t="s">
        <v>65</v>
      </c>
      <c r="B132" s="201"/>
      <c r="C132" s="201"/>
      <c r="D132" s="201"/>
      <c r="E132" s="201"/>
      <c r="F132" s="201"/>
      <c r="G132" s="201"/>
      <c r="H132" s="201"/>
      <c r="I132" s="202"/>
      <c r="J132" s="203" t="s">
        <v>66</v>
      </c>
      <c r="K132" s="203"/>
      <c r="L132" s="203"/>
      <c r="M132" s="203"/>
      <c r="N132" s="203"/>
      <c r="O132" s="203"/>
      <c r="P132" s="203"/>
      <c r="Q132" s="203"/>
      <c r="R132" s="203"/>
      <c r="S132" s="203"/>
      <c r="T132" s="203"/>
      <c r="U132" s="203"/>
      <c r="V132" s="203"/>
      <c r="W132" s="203"/>
      <c r="X132" s="203"/>
      <c r="Y132" s="203"/>
      <c r="Z132" s="203"/>
      <c r="AA132" s="203"/>
      <c r="AB132" s="204"/>
    </row>
    <row r="133" spans="1:30" s="28" customFormat="1" ht="32.25" customHeight="1" x14ac:dyDescent="0.25">
      <c r="A133" s="176" t="s">
        <v>77</v>
      </c>
      <c r="B133" s="177"/>
      <c r="C133" s="177"/>
      <c r="D133" s="177"/>
      <c r="E133" s="177"/>
      <c r="F133" s="177"/>
      <c r="G133" s="177"/>
      <c r="H133" s="177"/>
      <c r="I133" s="178"/>
      <c r="J133" s="179" t="s">
        <v>84</v>
      </c>
      <c r="K133" s="179"/>
      <c r="L133" s="179"/>
      <c r="M133" s="179"/>
      <c r="N133" s="179"/>
      <c r="O133" s="179"/>
      <c r="P133" s="179"/>
      <c r="Q133" s="179"/>
      <c r="R133" s="179"/>
      <c r="S133" s="179"/>
      <c r="T133" s="179"/>
      <c r="U133" s="179"/>
      <c r="V133" s="179"/>
      <c r="W133" s="179"/>
      <c r="X133" s="179"/>
      <c r="Y133" s="179"/>
      <c r="Z133" s="179"/>
      <c r="AA133" s="179"/>
      <c r="AB133" s="180"/>
    </row>
    <row r="134" spans="1:30" s="28" customFormat="1" ht="18" customHeight="1" x14ac:dyDescent="0.25">
      <c r="A134" s="176" t="s">
        <v>73</v>
      </c>
      <c r="B134" s="177"/>
      <c r="C134" s="177"/>
      <c r="D134" s="177"/>
      <c r="E134" s="177"/>
      <c r="F134" s="177"/>
      <c r="G134" s="177"/>
      <c r="H134" s="177"/>
      <c r="I134" s="178"/>
      <c r="J134" s="181" t="s">
        <v>96</v>
      </c>
      <c r="K134" s="177"/>
      <c r="L134" s="177"/>
      <c r="M134" s="177"/>
      <c r="N134" s="177"/>
      <c r="O134" s="177"/>
      <c r="P134" s="177"/>
      <c r="Q134" s="177"/>
      <c r="R134" s="177"/>
      <c r="S134" s="177"/>
      <c r="T134" s="177"/>
      <c r="U134" s="177"/>
      <c r="V134" s="177"/>
      <c r="W134" s="177"/>
      <c r="X134" s="177"/>
      <c r="Y134" s="177"/>
      <c r="Z134" s="177"/>
      <c r="AA134" s="177"/>
      <c r="AB134" s="182"/>
    </row>
    <row r="135" spans="1:30" s="28" customFormat="1" ht="18" customHeight="1" x14ac:dyDescent="0.25">
      <c r="A135" s="176" t="s">
        <v>99</v>
      </c>
      <c r="B135" s="177"/>
      <c r="C135" s="177"/>
      <c r="D135" s="177"/>
      <c r="E135" s="177"/>
      <c r="F135" s="177"/>
      <c r="G135" s="177"/>
      <c r="H135" s="177"/>
      <c r="I135" s="178"/>
      <c r="J135" s="177" t="s">
        <v>100</v>
      </c>
      <c r="K135" s="177"/>
      <c r="L135" s="177"/>
      <c r="M135" s="177"/>
      <c r="N135" s="177"/>
      <c r="O135" s="177"/>
      <c r="P135" s="177"/>
      <c r="Q135" s="177"/>
      <c r="R135" s="177"/>
      <c r="S135" s="177"/>
      <c r="T135" s="177"/>
      <c r="U135" s="177"/>
      <c r="V135" s="177"/>
      <c r="W135" s="177"/>
      <c r="X135" s="177"/>
      <c r="Y135" s="177"/>
      <c r="Z135" s="177"/>
      <c r="AA135" s="177"/>
      <c r="AB135" s="182"/>
    </row>
    <row r="136" spans="1:30" s="28" customFormat="1" ht="15.75" x14ac:dyDescent="0.25">
      <c r="A136" s="183" t="s">
        <v>0</v>
      </c>
      <c r="B136" s="185" t="s">
        <v>1</v>
      </c>
      <c r="C136" s="185" t="s">
        <v>2</v>
      </c>
      <c r="D136" s="185" t="s">
        <v>3</v>
      </c>
      <c r="E136" s="185" t="s">
        <v>4</v>
      </c>
      <c r="F136" s="185" t="s">
        <v>5</v>
      </c>
      <c r="G136" s="185" t="s">
        <v>6</v>
      </c>
      <c r="H136" s="185" t="s">
        <v>45</v>
      </c>
      <c r="I136" s="187" t="s">
        <v>7</v>
      </c>
      <c r="J136" s="189" t="s">
        <v>8</v>
      </c>
      <c r="K136" s="190"/>
      <c r="L136" s="190"/>
      <c r="M136" s="190"/>
      <c r="N136" s="190"/>
      <c r="O136" s="190"/>
      <c r="P136" s="190"/>
      <c r="Q136" s="190"/>
      <c r="R136" s="190"/>
      <c r="S136" s="190"/>
      <c r="T136" s="190"/>
      <c r="U136" s="191"/>
      <c r="V136" s="195" t="s">
        <v>9</v>
      </c>
      <c r="W136" s="196"/>
      <c r="X136" s="196"/>
      <c r="Y136" s="196"/>
      <c r="Z136" s="196"/>
      <c r="AA136" s="197"/>
      <c r="AB136" s="198" t="s">
        <v>10</v>
      </c>
    </row>
    <row r="137" spans="1:30" s="28" customFormat="1" ht="74.25" customHeight="1" x14ac:dyDescent="0.25">
      <c r="A137" s="184"/>
      <c r="B137" s="186"/>
      <c r="C137" s="186"/>
      <c r="D137" s="186"/>
      <c r="E137" s="186"/>
      <c r="F137" s="186"/>
      <c r="G137" s="186"/>
      <c r="H137" s="186"/>
      <c r="I137" s="188"/>
      <c r="J137" s="192"/>
      <c r="K137" s="193"/>
      <c r="L137" s="193"/>
      <c r="M137" s="193"/>
      <c r="N137" s="193"/>
      <c r="O137" s="193"/>
      <c r="P137" s="193"/>
      <c r="Q137" s="193"/>
      <c r="R137" s="193"/>
      <c r="S137" s="193"/>
      <c r="T137" s="193"/>
      <c r="U137" s="194"/>
      <c r="V137" s="29" t="s">
        <v>11</v>
      </c>
      <c r="W137" s="29" t="s">
        <v>12</v>
      </c>
      <c r="X137" s="29" t="s">
        <v>13</v>
      </c>
      <c r="Y137" s="29" t="s">
        <v>14</v>
      </c>
      <c r="Z137" s="29" t="s">
        <v>15</v>
      </c>
      <c r="AA137" s="29" t="s">
        <v>16</v>
      </c>
      <c r="AB137" s="199"/>
    </row>
    <row r="138" spans="1:30" s="28" customFormat="1" ht="19.5" customHeight="1" thickBot="1" x14ac:dyDescent="0.3">
      <c r="A138" s="95"/>
      <c r="B138" s="30" t="s">
        <v>17</v>
      </c>
      <c r="C138" s="31" t="s">
        <v>18</v>
      </c>
      <c r="D138" s="30" t="s">
        <v>18</v>
      </c>
      <c r="E138" s="30" t="s">
        <v>18</v>
      </c>
      <c r="F138" s="30" t="s">
        <v>18</v>
      </c>
      <c r="G138" s="30" t="s">
        <v>19</v>
      </c>
      <c r="H138" s="30"/>
      <c r="I138" s="32" t="s">
        <v>20</v>
      </c>
      <c r="J138" s="167" t="s">
        <v>21</v>
      </c>
      <c r="K138" s="168"/>
      <c r="L138" s="168"/>
      <c r="M138" s="168"/>
      <c r="N138" s="168"/>
      <c r="O138" s="168"/>
      <c r="P138" s="168"/>
      <c r="Q138" s="168"/>
      <c r="R138" s="168"/>
      <c r="S138" s="168"/>
      <c r="T138" s="168"/>
      <c r="U138" s="169"/>
      <c r="V138" s="30" t="s">
        <v>22</v>
      </c>
      <c r="W138" s="30" t="s">
        <v>21</v>
      </c>
      <c r="X138" s="30" t="s">
        <v>21</v>
      </c>
      <c r="Y138" s="30" t="s">
        <v>23</v>
      </c>
      <c r="Z138" s="30" t="s">
        <v>24</v>
      </c>
      <c r="AA138" s="30"/>
      <c r="AB138" s="96"/>
    </row>
    <row r="139" spans="1:30" ht="15" customHeight="1" x14ac:dyDescent="0.25">
      <c r="A139" s="97"/>
      <c r="B139" s="170" t="s">
        <v>44</v>
      </c>
      <c r="C139" s="34">
        <v>6</v>
      </c>
      <c r="D139" s="35" t="s">
        <v>25</v>
      </c>
      <c r="E139" s="33">
        <v>1.5</v>
      </c>
      <c r="F139" s="33">
        <f>J140+K140+L140+M140+N140+O140+P140+Q140+R140+S140+T140+U140+J142+K142+L142+M142+N142+O142+P142+Q142+R142+S142+T142+U142</f>
        <v>0</v>
      </c>
      <c r="G139" s="36">
        <f>F139/E139</f>
        <v>0</v>
      </c>
      <c r="H139" s="88">
        <f>(K140+L140+M140+N140+O140+P140)/E139</f>
        <v>0</v>
      </c>
      <c r="I139" s="138" t="s">
        <v>55</v>
      </c>
      <c r="J139" s="129"/>
      <c r="K139" s="130"/>
      <c r="L139" s="130"/>
      <c r="M139" s="130"/>
      <c r="N139" s="130"/>
      <c r="O139" s="130"/>
      <c r="P139" s="130"/>
      <c r="Q139" s="130"/>
      <c r="R139" s="130"/>
      <c r="S139" s="130"/>
      <c r="T139" s="130"/>
      <c r="U139" s="131"/>
      <c r="V139" s="35"/>
      <c r="W139" s="36"/>
      <c r="X139" s="36"/>
      <c r="Y139" s="37"/>
      <c r="Z139" s="33"/>
      <c r="AA139" s="33"/>
      <c r="AB139" s="98"/>
    </row>
    <row r="140" spans="1:30" ht="15" customHeight="1" x14ac:dyDescent="0.25">
      <c r="A140" s="99"/>
      <c r="B140" s="171"/>
      <c r="C140" s="39" t="s">
        <v>56</v>
      </c>
      <c r="D140" s="40"/>
      <c r="E140" s="38"/>
      <c r="F140" s="38"/>
      <c r="G140" s="41"/>
      <c r="H140" s="89"/>
      <c r="I140" s="139"/>
      <c r="J140" s="132"/>
      <c r="K140" s="220"/>
      <c r="L140" s="220"/>
      <c r="M140" s="220"/>
      <c r="N140" s="220"/>
      <c r="O140" s="220"/>
      <c r="P140" s="220"/>
      <c r="Q140" s="220"/>
      <c r="R140" s="220"/>
      <c r="S140" s="220"/>
      <c r="T140" s="220"/>
      <c r="U140" s="134"/>
      <c r="V140" s="40"/>
      <c r="W140" s="41"/>
      <c r="X140" s="41"/>
      <c r="Y140" s="43"/>
      <c r="Z140" s="38"/>
      <c r="AA140" s="38"/>
      <c r="AB140" s="100"/>
    </row>
    <row r="141" spans="1:30" ht="15" customHeight="1" x14ac:dyDescent="0.25">
      <c r="A141" s="99"/>
      <c r="B141" s="171"/>
      <c r="C141" s="39" t="s">
        <v>56</v>
      </c>
      <c r="D141" s="40"/>
      <c r="E141" s="38"/>
      <c r="F141" s="38"/>
      <c r="G141" s="41"/>
      <c r="H141" s="89"/>
      <c r="I141" s="139"/>
      <c r="J141" s="132"/>
      <c r="K141" s="220"/>
      <c r="L141" s="220"/>
      <c r="M141" s="220"/>
      <c r="N141" s="220"/>
      <c r="O141" s="220"/>
      <c r="P141" s="220"/>
      <c r="Q141" s="220"/>
      <c r="R141" s="220"/>
      <c r="S141" s="220"/>
      <c r="T141" s="220"/>
      <c r="U141" s="134"/>
      <c r="V141" s="40"/>
      <c r="W141" s="41"/>
      <c r="X141" s="41"/>
      <c r="Y141" s="43"/>
      <c r="Z141" s="38"/>
      <c r="AA141" s="38"/>
      <c r="AB141" s="100"/>
    </row>
    <row r="142" spans="1:30" ht="15" customHeight="1" thickBot="1" x14ac:dyDescent="0.3">
      <c r="A142" s="101"/>
      <c r="B142" s="172"/>
      <c r="C142" s="39" t="s">
        <v>56</v>
      </c>
      <c r="D142" s="45"/>
      <c r="E142" s="44"/>
      <c r="F142" s="44"/>
      <c r="G142" s="46"/>
      <c r="H142" s="89"/>
      <c r="I142" s="139"/>
      <c r="J142" s="135"/>
      <c r="K142" s="136"/>
      <c r="L142" s="136"/>
      <c r="M142" s="136"/>
      <c r="N142" s="136"/>
      <c r="O142" s="136"/>
      <c r="P142" s="136"/>
      <c r="Q142" s="136"/>
      <c r="R142" s="136"/>
      <c r="S142" s="136"/>
      <c r="T142" s="136"/>
      <c r="U142" s="137"/>
      <c r="V142" s="45"/>
      <c r="W142" s="46"/>
      <c r="X142" s="46"/>
      <c r="Y142" s="47"/>
      <c r="Z142" s="44"/>
      <c r="AA142" s="44"/>
      <c r="AB142" s="102"/>
    </row>
    <row r="143" spans="1:30" ht="15" customHeight="1" x14ac:dyDescent="0.25">
      <c r="A143" s="97"/>
      <c r="B143" s="48"/>
      <c r="C143" s="68" t="s">
        <v>57</v>
      </c>
      <c r="D143" s="49">
        <f>E139</f>
        <v>1.5</v>
      </c>
      <c r="E143" s="33">
        <v>1.5</v>
      </c>
      <c r="F143" s="33">
        <f>J144+K144+L144+M144+N144+O144+P144+Q144+R144+S144+T144+U144+J146+K146+L146+M146+N146+O146+P146+Q146+R146+S146+T146+U146</f>
        <v>0</v>
      </c>
      <c r="G143" s="36">
        <f>F143/E143</f>
        <v>0</v>
      </c>
      <c r="H143" s="88">
        <f>(0)/E143</f>
        <v>0</v>
      </c>
      <c r="I143" s="162" t="s">
        <v>83</v>
      </c>
      <c r="J143" s="173" t="s">
        <v>47</v>
      </c>
      <c r="K143" s="174"/>
      <c r="L143" s="158">
        <v>15</v>
      </c>
      <c r="M143" s="158"/>
      <c r="N143" s="158">
        <v>30</v>
      </c>
      <c r="O143" s="158"/>
      <c r="P143" s="158">
        <v>45</v>
      </c>
      <c r="Q143" s="158"/>
      <c r="R143" s="158">
        <v>60</v>
      </c>
      <c r="S143" s="158"/>
      <c r="T143" s="151" t="s">
        <v>48</v>
      </c>
      <c r="U143" s="131"/>
      <c r="V143" s="35">
        <v>1</v>
      </c>
      <c r="W143" s="36" t="e">
        <f>X149+1.2</f>
        <v>#REF!</v>
      </c>
      <c r="X143" s="36" t="e">
        <f>W143+Y143</f>
        <v>#REF!</v>
      </c>
      <c r="Y143" s="37">
        <v>13.8</v>
      </c>
      <c r="Z143" s="33">
        <v>5</v>
      </c>
      <c r="AA143" s="33"/>
      <c r="AB143" s="98"/>
    </row>
    <row r="144" spans="1:30" ht="15" customHeight="1" x14ac:dyDescent="0.25">
      <c r="A144" s="99"/>
      <c r="B144" s="52"/>
      <c r="C144" s="68" t="s">
        <v>57</v>
      </c>
      <c r="D144" s="53"/>
      <c r="E144" s="38"/>
      <c r="F144" s="38"/>
      <c r="G144" s="41"/>
      <c r="H144" s="89"/>
      <c r="I144" s="163"/>
      <c r="J144" s="173"/>
      <c r="K144" s="174"/>
      <c r="L144" s="158"/>
      <c r="M144" s="158"/>
      <c r="N144" s="158"/>
      <c r="O144" s="158"/>
      <c r="P144" s="158"/>
      <c r="Q144" s="158"/>
      <c r="R144" s="158"/>
      <c r="S144" s="158"/>
      <c r="T144" s="152"/>
      <c r="U144" s="137"/>
      <c r="V144" s="40">
        <v>2</v>
      </c>
      <c r="W144" s="41"/>
      <c r="X144" s="41" t="e">
        <f>X143+Y144</f>
        <v>#REF!</v>
      </c>
      <c r="Y144" s="43">
        <v>13.6</v>
      </c>
      <c r="Z144" s="38">
        <v>5</v>
      </c>
      <c r="AA144" s="38"/>
      <c r="AB144" s="100"/>
    </row>
    <row r="145" spans="1:28" ht="15" customHeight="1" x14ac:dyDescent="0.25">
      <c r="A145" s="99"/>
      <c r="B145" s="52"/>
      <c r="C145" s="68" t="s">
        <v>57</v>
      </c>
      <c r="D145" s="53"/>
      <c r="E145" s="38"/>
      <c r="F145" s="38"/>
      <c r="G145" s="41"/>
      <c r="H145" s="89"/>
      <c r="I145" s="163"/>
      <c r="J145" s="173"/>
      <c r="K145" s="174"/>
      <c r="L145" s="158">
        <v>7</v>
      </c>
      <c r="M145" s="158"/>
      <c r="N145" s="158">
        <v>14</v>
      </c>
      <c r="O145" s="158"/>
      <c r="P145" s="158">
        <v>22</v>
      </c>
      <c r="Q145" s="158"/>
      <c r="R145" s="158">
        <v>36</v>
      </c>
      <c r="S145" s="158"/>
      <c r="T145" s="153">
        <f>N145+P145</f>
        <v>36</v>
      </c>
      <c r="U145" s="154"/>
      <c r="V145" s="40">
        <v>3</v>
      </c>
      <c r="W145" s="41"/>
      <c r="X145" s="58" t="e">
        <f>X144+Y145</f>
        <v>#REF!</v>
      </c>
      <c r="Y145" s="43">
        <v>13.3</v>
      </c>
      <c r="Z145" s="40">
        <v>5</v>
      </c>
      <c r="AA145" s="38"/>
      <c r="AB145" s="100"/>
    </row>
    <row r="146" spans="1:28" ht="15" customHeight="1" x14ac:dyDescent="0.25">
      <c r="A146" s="101"/>
      <c r="B146" s="59"/>
      <c r="C146" s="68" t="s">
        <v>57</v>
      </c>
      <c r="D146" s="60"/>
      <c r="E146" s="44"/>
      <c r="F146" s="44"/>
      <c r="G146" s="46"/>
      <c r="H146" s="89"/>
      <c r="I146" s="163"/>
      <c r="J146" s="131"/>
      <c r="K146" s="175"/>
      <c r="L146" s="159"/>
      <c r="M146" s="159"/>
      <c r="N146" s="159"/>
      <c r="O146" s="159"/>
      <c r="P146" s="159"/>
      <c r="Q146" s="159"/>
      <c r="R146" s="159"/>
      <c r="S146" s="159"/>
      <c r="T146" s="160"/>
      <c r="U146" s="161"/>
      <c r="V146" s="45"/>
      <c r="W146" s="46"/>
      <c r="X146" s="46"/>
      <c r="Y146" s="47"/>
      <c r="Z146" s="44"/>
      <c r="AA146" s="44"/>
      <c r="AB146" s="102"/>
    </row>
    <row r="147" spans="1:28" ht="15" customHeight="1" x14ac:dyDescent="0.25">
      <c r="A147" s="97"/>
      <c r="B147" s="48"/>
      <c r="C147" s="68" t="s">
        <v>57</v>
      </c>
      <c r="D147" s="49">
        <f>D143+E143</f>
        <v>3</v>
      </c>
      <c r="E147" s="33">
        <v>1.5</v>
      </c>
      <c r="F147" s="33">
        <f>J148+K148+L148+M148+N148+O148+P148+Q148+R148+S148+T148+U148+J150+K150+L150+M150+N150+O150+P150+Q150+R150+S150+T150+U150</f>
        <v>0</v>
      </c>
      <c r="G147" s="36">
        <f>F147/E147</f>
        <v>0</v>
      </c>
      <c r="H147" s="88">
        <f>(0)/E147</f>
        <v>0</v>
      </c>
      <c r="I147" s="163"/>
      <c r="J147" s="173" t="s">
        <v>94</v>
      </c>
      <c r="K147" s="174"/>
      <c r="L147" s="158">
        <v>15</v>
      </c>
      <c r="M147" s="158"/>
      <c r="N147" s="158">
        <v>30</v>
      </c>
      <c r="O147" s="158"/>
      <c r="P147" s="158">
        <v>45</v>
      </c>
      <c r="Q147" s="158"/>
      <c r="R147" s="158">
        <v>60</v>
      </c>
      <c r="S147" s="158"/>
      <c r="T147" s="151" t="s">
        <v>48</v>
      </c>
      <c r="U147" s="131"/>
      <c r="V147" s="35">
        <v>1</v>
      </c>
      <c r="W147" s="36" t="e">
        <f>#REF!+1.2</f>
        <v>#REF!</v>
      </c>
      <c r="X147" s="36" t="e">
        <f>W147+Y147</f>
        <v>#REF!</v>
      </c>
      <c r="Y147" s="37">
        <v>13.1</v>
      </c>
      <c r="Z147" s="33">
        <v>5</v>
      </c>
      <c r="AA147" s="33"/>
      <c r="AB147" s="98"/>
    </row>
    <row r="148" spans="1:28" ht="15" customHeight="1" x14ac:dyDescent="0.25">
      <c r="A148" s="99"/>
      <c r="B148" s="52"/>
      <c r="C148" s="68" t="s">
        <v>57</v>
      </c>
      <c r="D148" s="53"/>
      <c r="E148" s="38"/>
      <c r="F148" s="38"/>
      <c r="G148" s="41"/>
      <c r="H148" s="89"/>
      <c r="I148" s="163"/>
      <c r="J148" s="173"/>
      <c r="K148" s="174"/>
      <c r="L148" s="158"/>
      <c r="M148" s="158"/>
      <c r="N148" s="158"/>
      <c r="O148" s="158"/>
      <c r="P148" s="158"/>
      <c r="Q148" s="158"/>
      <c r="R148" s="158"/>
      <c r="S148" s="158"/>
      <c r="T148" s="152"/>
      <c r="U148" s="137"/>
      <c r="V148" s="40">
        <v>2</v>
      </c>
      <c r="W148" s="41"/>
      <c r="X148" s="41" t="e">
        <f>X147+Y148</f>
        <v>#REF!</v>
      </c>
      <c r="Y148" s="43">
        <v>12.9</v>
      </c>
      <c r="Z148" s="38">
        <v>5</v>
      </c>
      <c r="AA148" s="38"/>
      <c r="AB148" s="100"/>
    </row>
    <row r="149" spans="1:28" ht="15" customHeight="1" x14ac:dyDescent="0.25">
      <c r="A149" s="99"/>
      <c r="B149" s="52"/>
      <c r="C149" s="68" t="s">
        <v>57</v>
      </c>
      <c r="D149" s="53"/>
      <c r="E149" s="38"/>
      <c r="F149" s="38"/>
      <c r="G149" s="41"/>
      <c r="H149" s="89"/>
      <c r="I149" s="163"/>
      <c r="J149" s="173"/>
      <c r="K149" s="174"/>
      <c r="L149" s="158">
        <v>11</v>
      </c>
      <c r="M149" s="158"/>
      <c r="N149" s="158">
        <v>19</v>
      </c>
      <c r="O149" s="158"/>
      <c r="P149" s="158">
        <v>33</v>
      </c>
      <c r="Q149" s="158"/>
      <c r="R149" s="158" t="s">
        <v>49</v>
      </c>
      <c r="S149" s="158"/>
      <c r="T149" s="153">
        <f>N149+P149</f>
        <v>52</v>
      </c>
      <c r="U149" s="154"/>
      <c r="V149" s="40">
        <v>3</v>
      </c>
      <c r="W149" s="41"/>
      <c r="X149" s="58" t="e">
        <f>X148+Y149</f>
        <v>#REF!</v>
      </c>
      <c r="Y149" s="43">
        <v>12.5</v>
      </c>
      <c r="Z149" s="40">
        <v>5</v>
      </c>
      <c r="AA149" s="38"/>
      <c r="AB149" s="100"/>
    </row>
    <row r="150" spans="1:28" ht="15" customHeight="1" x14ac:dyDescent="0.25">
      <c r="A150" s="101"/>
      <c r="B150" s="59"/>
      <c r="C150" s="68" t="s">
        <v>57</v>
      </c>
      <c r="D150" s="60"/>
      <c r="E150" s="44"/>
      <c r="F150" s="44"/>
      <c r="G150" s="46"/>
      <c r="H150" s="89"/>
      <c r="I150" s="163"/>
      <c r="J150" s="131"/>
      <c r="K150" s="175"/>
      <c r="L150" s="159"/>
      <c r="M150" s="159"/>
      <c r="N150" s="159"/>
      <c r="O150" s="159"/>
      <c r="P150" s="159"/>
      <c r="Q150" s="159"/>
      <c r="R150" s="159"/>
      <c r="S150" s="159"/>
      <c r="T150" s="160"/>
      <c r="U150" s="161"/>
      <c r="V150" s="45"/>
      <c r="W150" s="46"/>
      <c r="X150" s="63"/>
      <c r="Y150" s="64"/>
      <c r="Z150" s="65"/>
      <c r="AA150" s="44"/>
      <c r="AB150" s="102"/>
    </row>
    <row r="151" spans="1:28" ht="15" customHeight="1" x14ac:dyDescent="0.25">
      <c r="A151" s="97"/>
      <c r="B151" s="48"/>
      <c r="C151" s="77" t="s">
        <v>60</v>
      </c>
      <c r="D151" s="49">
        <f>D147+E147</f>
        <v>4.5</v>
      </c>
      <c r="E151" s="33">
        <v>1.5</v>
      </c>
      <c r="F151" s="33">
        <f>J152+K152+L152+M152+N152+O152+P152+Q152+R152+S152+T152+U152+J154+K154+L154+M154+N154+O154+P154+Q154+R154+S154+T154+U154</f>
        <v>35</v>
      </c>
      <c r="G151" s="36">
        <f>F151/E151</f>
        <v>23.333333333333332</v>
      </c>
      <c r="H151" s="88">
        <f>(N152)/E151</f>
        <v>10</v>
      </c>
      <c r="I151" s="223" t="s">
        <v>105</v>
      </c>
      <c r="J151" s="50">
        <v>1</v>
      </c>
      <c r="K151" s="50">
        <f>MAX(J151)+1</f>
        <v>2</v>
      </c>
      <c r="L151" s="50">
        <f t="shared" ref="L151:N151" si="18">MAX(K151)+1</f>
        <v>3</v>
      </c>
      <c r="M151" s="50">
        <f t="shared" si="18"/>
        <v>4</v>
      </c>
      <c r="N151" s="50">
        <f t="shared" si="18"/>
        <v>5</v>
      </c>
      <c r="O151" s="50"/>
      <c r="P151" s="50"/>
      <c r="Q151" s="50"/>
      <c r="R151" s="50"/>
      <c r="S151" s="50"/>
      <c r="T151" s="50"/>
      <c r="U151" s="51"/>
      <c r="V151" s="35">
        <v>1</v>
      </c>
      <c r="W151" s="36" t="e">
        <f>X157+1.2</f>
        <v>#REF!</v>
      </c>
      <c r="X151" s="36" t="e">
        <f>W151+Y151</f>
        <v>#REF!</v>
      </c>
      <c r="Y151" s="37">
        <v>6.9</v>
      </c>
      <c r="Z151" s="33">
        <v>5</v>
      </c>
      <c r="AA151" s="33"/>
      <c r="AB151" s="98"/>
    </row>
    <row r="152" spans="1:28" ht="15" customHeight="1" x14ac:dyDescent="0.25">
      <c r="A152" s="99"/>
      <c r="B152" s="52"/>
      <c r="C152" s="77" t="s">
        <v>60</v>
      </c>
      <c r="D152" s="53"/>
      <c r="E152" s="38"/>
      <c r="F152" s="38"/>
      <c r="G152" s="41"/>
      <c r="H152" s="89"/>
      <c r="I152" s="141"/>
      <c r="J152" s="54">
        <v>3</v>
      </c>
      <c r="K152" s="54">
        <v>6</v>
      </c>
      <c r="L152" s="54">
        <v>7</v>
      </c>
      <c r="M152" s="54">
        <v>4</v>
      </c>
      <c r="N152" s="54">
        <v>15</v>
      </c>
      <c r="O152" s="54"/>
      <c r="P152" s="54"/>
      <c r="Q152" s="54"/>
      <c r="R152" s="54"/>
      <c r="S152" s="54"/>
      <c r="T152" s="54"/>
      <c r="U152" s="55"/>
      <c r="V152" s="40">
        <v>2</v>
      </c>
      <c r="W152" s="41"/>
      <c r="X152" s="41" t="e">
        <f>X151+Y152</f>
        <v>#REF!</v>
      </c>
      <c r="Y152" s="43">
        <v>6.5</v>
      </c>
      <c r="Z152" s="38">
        <v>5</v>
      </c>
      <c r="AA152" s="38"/>
      <c r="AB152" s="100"/>
    </row>
    <row r="153" spans="1:28" ht="15" customHeight="1" x14ac:dyDescent="0.25">
      <c r="A153" s="99"/>
      <c r="B153" s="52"/>
      <c r="C153" s="77" t="s">
        <v>60</v>
      </c>
      <c r="D153" s="53"/>
      <c r="E153" s="38"/>
      <c r="F153" s="38"/>
      <c r="G153" s="41"/>
      <c r="H153" s="89"/>
      <c r="I153" s="141"/>
      <c r="J153" s="56"/>
      <c r="K153" s="56"/>
      <c r="L153" s="56"/>
      <c r="M153" s="56"/>
      <c r="N153" s="56"/>
      <c r="O153" s="56"/>
      <c r="P153" s="56"/>
      <c r="Q153" s="56"/>
      <c r="R153" s="56"/>
      <c r="S153" s="56"/>
      <c r="T153" s="56"/>
      <c r="U153" s="57"/>
      <c r="V153" s="40">
        <v>3</v>
      </c>
      <c r="W153" s="41"/>
      <c r="X153" s="58" t="e">
        <f>X152+Y153</f>
        <v>#REF!</v>
      </c>
      <c r="Y153" s="43">
        <v>6.2</v>
      </c>
      <c r="Z153" s="40">
        <v>5</v>
      </c>
      <c r="AA153" s="38"/>
      <c r="AB153" s="100"/>
    </row>
    <row r="154" spans="1:28" ht="15" customHeight="1" thickBot="1" x14ac:dyDescent="0.3">
      <c r="A154" s="101"/>
      <c r="B154" s="59"/>
      <c r="C154" s="84" t="s">
        <v>60</v>
      </c>
      <c r="D154" s="53"/>
      <c r="E154" s="44"/>
      <c r="F154" s="44"/>
      <c r="G154" s="46"/>
      <c r="H154" s="89"/>
      <c r="I154" s="141"/>
      <c r="J154" s="61"/>
      <c r="K154" s="61"/>
      <c r="L154" s="61"/>
      <c r="M154" s="61"/>
      <c r="N154" s="61"/>
      <c r="O154" s="61"/>
      <c r="P154" s="61"/>
      <c r="Q154" s="61"/>
      <c r="R154" s="61"/>
      <c r="S154" s="61"/>
      <c r="T154" s="61"/>
      <c r="U154" s="62"/>
      <c r="V154" s="45"/>
      <c r="W154" s="46"/>
      <c r="X154" s="63"/>
      <c r="Y154" s="64"/>
      <c r="Z154" s="65"/>
      <c r="AA154" s="44"/>
      <c r="AB154" s="102"/>
    </row>
    <row r="155" spans="1:28" ht="15" customHeight="1" x14ac:dyDescent="0.25">
      <c r="A155" s="97"/>
      <c r="B155" s="48"/>
      <c r="C155" s="77" t="s">
        <v>60</v>
      </c>
      <c r="D155" s="49">
        <f>D151+E151</f>
        <v>6</v>
      </c>
      <c r="E155" s="33">
        <v>1.5</v>
      </c>
      <c r="F155" s="33">
        <f>J156+K156+L156+M156+N156+O156+P156+Q156+R156+S156+T156+U156+J158+K158+L158+M158+N158+O158+P158+Q158+R158+S158+T158+U158</f>
        <v>53</v>
      </c>
      <c r="G155" s="36">
        <f>F155/E155</f>
        <v>35.333333333333336</v>
      </c>
      <c r="H155" s="88">
        <f>(J156+K156+L156)/E155</f>
        <v>35.333333333333336</v>
      </c>
      <c r="I155" s="141"/>
      <c r="J155" s="50">
        <f>MAX(J151:U151,J153:U153)+1</f>
        <v>6</v>
      </c>
      <c r="K155" s="50">
        <f>MAX(J155)+1</f>
        <v>7</v>
      </c>
      <c r="L155" s="50">
        <f>MAX(K155)+1</f>
        <v>8</v>
      </c>
      <c r="M155" s="50"/>
      <c r="N155" s="50"/>
      <c r="O155" s="50"/>
      <c r="P155" s="50"/>
      <c r="Q155" s="50"/>
      <c r="R155" s="50"/>
      <c r="S155" s="50"/>
      <c r="T155" s="50"/>
      <c r="U155" s="75"/>
      <c r="V155" s="35">
        <v>1</v>
      </c>
      <c r="W155" s="36" t="e">
        <f>X161+1.3</f>
        <v>#REF!</v>
      </c>
      <c r="X155" s="36" t="e">
        <f>W155+Y155</f>
        <v>#REF!</v>
      </c>
      <c r="Y155" s="37">
        <v>5.9</v>
      </c>
      <c r="Z155" s="33">
        <v>5</v>
      </c>
      <c r="AA155" s="33"/>
      <c r="AB155" s="98"/>
    </row>
    <row r="156" spans="1:28" ht="15" customHeight="1" x14ac:dyDescent="0.25">
      <c r="A156" s="99"/>
      <c r="B156" s="52"/>
      <c r="C156" s="77" t="s">
        <v>60</v>
      </c>
      <c r="D156" s="53"/>
      <c r="E156" s="38"/>
      <c r="F156" s="38"/>
      <c r="G156" s="41"/>
      <c r="I156" s="141"/>
      <c r="J156" s="54">
        <v>30</v>
      </c>
      <c r="K156" s="54">
        <v>11</v>
      </c>
      <c r="L156" s="54">
        <v>12</v>
      </c>
      <c r="M156" s="54"/>
      <c r="N156" s="54"/>
      <c r="O156" s="54"/>
      <c r="P156" s="54"/>
      <c r="Q156" s="54"/>
      <c r="R156" s="54"/>
      <c r="S156" s="54"/>
      <c r="T156" s="54"/>
      <c r="U156" s="55"/>
      <c r="V156" s="40">
        <v>2</v>
      </c>
      <c r="W156" s="41"/>
      <c r="X156" s="58" t="e">
        <f>X155+Y156</f>
        <v>#REF!</v>
      </c>
      <c r="Y156" s="43">
        <v>5.6</v>
      </c>
      <c r="Z156" s="40">
        <v>5</v>
      </c>
      <c r="AA156" s="38"/>
      <c r="AB156" s="100"/>
    </row>
    <row r="157" spans="1:28" ht="15" customHeight="1" x14ac:dyDescent="0.25">
      <c r="A157" s="99"/>
      <c r="B157" s="52"/>
      <c r="C157" s="77" t="s">
        <v>60</v>
      </c>
      <c r="D157" s="53"/>
      <c r="E157" s="38"/>
      <c r="F157" s="38"/>
      <c r="G157" s="41"/>
      <c r="I157" s="141"/>
      <c r="J157" s="56"/>
      <c r="K157" s="56"/>
      <c r="L157" s="56"/>
      <c r="M157" s="56"/>
      <c r="N157" s="56"/>
      <c r="O157" s="56"/>
      <c r="P157" s="56"/>
      <c r="Q157" s="56"/>
      <c r="R157" s="56"/>
      <c r="S157" s="56"/>
      <c r="T157" s="56"/>
      <c r="U157" s="57"/>
      <c r="V157" s="40">
        <v>3</v>
      </c>
      <c r="W157" s="41"/>
      <c r="X157" s="41" t="e">
        <f>X156+Y157</f>
        <v>#REF!</v>
      </c>
      <c r="Y157" s="43">
        <v>5.0999999999999996</v>
      </c>
      <c r="Z157" s="38">
        <v>5</v>
      </c>
      <c r="AA157" s="38"/>
      <c r="AB157" s="100"/>
    </row>
    <row r="158" spans="1:28" ht="15" customHeight="1" x14ac:dyDescent="0.25">
      <c r="A158" s="101"/>
      <c r="B158" s="59"/>
      <c r="C158" s="77" t="s">
        <v>60</v>
      </c>
      <c r="D158" s="53"/>
      <c r="E158" s="44"/>
      <c r="F158" s="44"/>
      <c r="G158" s="46"/>
      <c r="I158" s="141"/>
      <c r="J158" s="61"/>
      <c r="K158" s="61"/>
      <c r="L158" s="61"/>
      <c r="M158" s="61"/>
      <c r="N158" s="61"/>
      <c r="O158" s="61"/>
      <c r="P158" s="61"/>
      <c r="Q158" s="61"/>
      <c r="R158" s="61"/>
      <c r="S158" s="61"/>
      <c r="T158" s="61"/>
      <c r="U158" s="62"/>
      <c r="V158" s="45"/>
      <c r="W158" s="46"/>
      <c r="X158" s="63"/>
      <c r="Y158" s="64"/>
      <c r="Z158" s="65"/>
      <c r="AA158" s="44"/>
      <c r="AB158" s="102"/>
    </row>
    <row r="159" spans="1:28" ht="15" customHeight="1" x14ac:dyDescent="0.25">
      <c r="A159" s="97"/>
      <c r="B159" s="48"/>
      <c r="C159" s="77" t="s">
        <v>60</v>
      </c>
      <c r="D159" s="49">
        <f>D155+E155</f>
        <v>7.5</v>
      </c>
      <c r="E159" s="33">
        <v>1.5</v>
      </c>
      <c r="F159" s="33">
        <f>J160+K160+L160+M160+N160+O160+P160+Q160+R160+S160+T160+U160+J162+K162+L162+M162+N162+O162+P162+Q162+R162+S162+T162+U162</f>
        <v>8</v>
      </c>
      <c r="G159" s="36">
        <f>F159/E159</f>
        <v>5.333333333333333</v>
      </c>
      <c r="H159" s="88">
        <f>(0)/E159</f>
        <v>0</v>
      </c>
      <c r="I159" s="141"/>
      <c r="J159" s="50">
        <f>MAX(J155:U155,J157:U157)+1</f>
        <v>9</v>
      </c>
      <c r="K159" s="50">
        <f>MAX(J159)+1</f>
        <v>10</v>
      </c>
      <c r="L159" s="50"/>
      <c r="M159" s="50"/>
      <c r="N159" s="50"/>
      <c r="O159" s="50"/>
      <c r="P159" s="50"/>
      <c r="Q159" s="50"/>
      <c r="R159" s="50"/>
      <c r="S159" s="50"/>
      <c r="T159" s="50"/>
      <c r="U159" s="51"/>
      <c r="V159" s="35">
        <v>1</v>
      </c>
      <c r="W159" s="76" t="e">
        <f>X165+1.5</f>
        <v>#REF!</v>
      </c>
      <c r="X159" s="36" t="e">
        <f>W159+Y159</f>
        <v>#REF!</v>
      </c>
      <c r="Y159" s="37">
        <v>5.3</v>
      </c>
      <c r="Z159" s="33">
        <v>5</v>
      </c>
      <c r="AA159" s="33"/>
      <c r="AB159" s="98"/>
    </row>
    <row r="160" spans="1:28" ht="15" customHeight="1" x14ac:dyDescent="0.25">
      <c r="A160" s="99"/>
      <c r="B160" s="52"/>
      <c r="C160" s="77" t="s">
        <v>60</v>
      </c>
      <c r="D160" s="53"/>
      <c r="E160" s="38"/>
      <c r="F160" s="38"/>
      <c r="G160" s="41"/>
      <c r="H160" s="89"/>
      <c r="I160" s="141"/>
      <c r="J160" s="54">
        <v>5</v>
      </c>
      <c r="K160" s="54">
        <v>3</v>
      </c>
      <c r="L160" s="54"/>
      <c r="M160" s="54"/>
      <c r="N160" s="54"/>
      <c r="O160" s="54"/>
      <c r="P160" s="54"/>
      <c r="Q160" s="54"/>
      <c r="R160" s="54"/>
      <c r="S160" s="54"/>
      <c r="T160" s="54"/>
      <c r="U160" s="55"/>
      <c r="V160" s="40">
        <v>2</v>
      </c>
      <c r="W160" s="41"/>
      <c r="X160" s="41" t="e">
        <f>X159+Y160</f>
        <v>#REF!</v>
      </c>
      <c r="Y160" s="43">
        <v>5</v>
      </c>
      <c r="Z160" s="38">
        <v>5</v>
      </c>
      <c r="AA160" s="38"/>
      <c r="AB160" s="100"/>
    </row>
    <row r="161" spans="1:28" ht="15" customHeight="1" x14ac:dyDescent="0.25">
      <c r="A161" s="99"/>
      <c r="B161" s="52"/>
      <c r="C161" s="77" t="s">
        <v>60</v>
      </c>
      <c r="D161" s="53"/>
      <c r="E161" s="38"/>
      <c r="F161" s="38"/>
      <c r="G161" s="41"/>
      <c r="H161" s="89"/>
      <c r="I161" s="141"/>
      <c r="J161" s="56"/>
      <c r="K161" s="56"/>
      <c r="L161" s="56"/>
      <c r="M161" s="56"/>
      <c r="N161" s="56"/>
      <c r="O161" s="56"/>
      <c r="P161" s="56"/>
      <c r="Q161" s="56"/>
      <c r="R161" s="56"/>
      <c r="S161" s="56"/>
      <c r="T161" s="56"/>
      <c r="U161" s="57"/>
      <c r="V161" s="40">
        <v>3</v>
      </c>
      <c r="W161" s="41"/>
      <c r="X161" s="41" t="e">
        <f>X160+Y161</f>
        <v>#REF!</v>
      </c>
      <c r="Y161" s="43">
        <v>4.7</v>
      </c>
      <c r="Z161" s="38">
        <v>5</v>
      </c>
      <c r="AA161" s="38"/>
      <c r="AB161" s="100"/>
    </row>
    <row r="162" spans="1:28" ht="15" customHeight="1" x14ac:dyDescent="0.25">
      <c r="A162" s="101"/>
      <c r="B162" s="59"/>
      <c r="C162" s="77" t="s">
        <v>60</v>
      </c>
      <c r="D162" s="53"/>
      <c r="E162" s="44"/>
      <c r="F162" s="44"/>
      <c r="G162" s="46"/>
      <c r="H162" s="89"/>
      <c r="I162" s="141"/>
      <c r="J162" s="61"/>
      <c r="K162" s="61"/>
      <c r="L162" s="61"/>
      <c r="M162" s="61"/>
      <c r="N162" s="61"/>
      <c r="O162" s="61"/>
      <c r="P162" s="61"/>
      <c r="Q162" s="61"/>
      <c r="R162" s="61"/>
      <c r="S162" s="61"/>
      <c r="T162" s="61"/>
      <c r="U162" s="62"/>
      <c r="V162" s="66"/>
      <c r="W162" s="63"/>
      <c r="X162" s="63"/>
      <c r="Y162" s="64"/>
      <c r="Z162" s="65"/>
      <c r="AA162" s="44"/>
      <c r="AB162" s="102"/>
    </row>
    <row r="163" spans="1:28" ht="15" customHeight="1" x14ac:dyDescent="0.25">
      <c r="A163" s="97"/>
      <c r="B163" s="48"/>
      <c r="C163" s="77" t="s">
        <v>60</v>
      </c>
      <c r="D163" s="49">
        <f>D159+E159</f>
        <v>9</v>
      </c>
      <c r="E163" s="33">
        <v>1.5</v>
      </c>
      <c r="F163" s="33">
        <f>J164+K164+L164+M164+N164+O164+P164+Q164+R164+S164+T164+U164+J166+K166+L166+M166+N166+O166+P166+Q166+R166+S166+T166+U166</f>
        <v>78</v>
      </c>
      <c r="G163" s="36">
        <f>F163/E163</f>
        <v>52</v>
      </c>
      <c r="H163" s="88">
        <f>(J164+K164+L164+N164)/E163</f>
        <v>46</v>
      </c>
      <c r="I163" s="141"/>
      <c r="J163" s="50">
        <f>MAX(J159:U159,J161:U161)+1</f>
        <v>11</v>
      </c>
      <c r="K163" s="50">
        <f>MAX(J163)+1</f>
        <v>12</v>
      </c>
      <c r="L163" s="50">
        <f t="shared" ref="L163:N163" si="19">MAX(K163)+1</f>
        <v>13</v>
      </c>
      <c r="M163" s="50">
        <f t="shared" si="19"/>
        <v>14</v>
      </c>
      <c r="N163" s="50">
        <f t="shared" si="19"/>
        <v>15</v>
      </c>
      <c r="O163" s="50"/>
      <c r="P163" s="50"/>
      <c r="Q163" s="50"/>
      <c r="R163" s="50"/>
      <c r="S163" s="50"/>
      <c r="T163" s="50"/>
      <c r="U163" s="50"/>
      <c r="V163" s="33">
        <v>1</v>
      </c>
      <c r="W163" s="76" t="e">
        <f>X169+1.5</f>
        <v>#REF!</v>
      </c>
      <c r="X163" s="36" t="e">
        <f>W163+Y163</f>
        <v>#REF!</v>
      </c>
      <c r="Y163" s="37">
        <v>4.8</v>
      </c>
      <c r="Z163" s="33">
        <v>5</v>
      </c>
      <c r="AA163" s="33"/>
      <c r="AB163" s="98"/>
    </row>
    <row r="164" spans="1:28" ht="15" customHeight="1" x14ac:dyDescent="0.25">
      <c r="A164" s="103"/>
      <c r="B164" s="42"/>
      <c r="C164" s="77" t="s">
        <v>60</v>
      </c>
      <c r="D164" s="53"/>
      <c r="E164" s="38"/>
      <c r="F164" s="38"/>
      <c r="G164" s="38"/>
      <c r="H164" s="89"/>
      <c r="I164" s="141"/>
      <c r="J164" s="54">
        <v>10</v>
      </c>
      <c r="K164" s="54">
        <v>29</v>
      </c>
      <c r="L164" s="54">
        <v>18</v>
      </c>
      <c r="M164" s="54">
        <v>9</v>
      </c>
      <c r="N164" s="54">
        <v>12</v>
      </c>
      <c r="O164" s="54"/>
      <c r="P164" s="54"/>
      <c r="Q164" s="54"/>
      <c r="R164" s="54"/>
      <c r="S164" s="54"/>
      <c r="T164" s="54"/>
      <c r="U164" s="55"/>
      <c r="V164" s="40">
        <v>2</v>
      </c>
      <c r="W164" s="38"/>
      <c r="X164" s="41" t="e">
        <f>X163+Y164</f>
        <v>#REF!</v>
      </c>
      <c r="Y164" s="43">
        <v>4.4000000000000004</v>
      </c>
      <c r="Z164" s="38">
        <v>5</v>
      </c>
      <c r="AA164" s="38"/>
      <c r="AB164" s="104"/>
    </row>
    <row r="165" spans="1:28" ht="15" customHeight="1" x14ac:dyDescent="0.25">
      <c r="A165" s="103"/>
      <c r="B165" s="42"/>
      <c r="C165" s="77" t="s">
        <v>60</v>
      </c>
      <c r="D165" s="53"/>
      <c r="E165" s="38"/>
      <c r="F165" s="38"/>
      <c r="G165" s="38"/>
      <c r="H165" s="89"/>
      <c r="I165" s="141"/>
      <c r="J165" s="56"/>
      <c r="K165" s="56"/>
      <c r="L165" s="56"/>
      <c r="M165" s="56"/>
      <c r="N165" s="56"/>
      <c r="O165" s="56"/>
      <c r="P165" s="56"/>
      <c r="Q165" s="56"/>
      <c r="R165" s="56"/>
      <c r="S165" s="56"/>
      <c r="T165" s="56"/>
      <c r="U165" s="57"/>
      <c r="V165" s="40">
        <v>3</v>
      </c>
      <c r="W165" s="38"/>
      <c r="X165" s="41" t="e">
        <f>X164+Y165</f>
        <v>#REF!</v>
      </c>
      <c r="Y165" s="43">
        <v>4</v>
      </c>
      <c r="Z165" s="38">
        <v>5</v>
      </c>
      <c r="AA165" s="38"/>
      <c r="AB165" s="104"/>
    </row>
    <row r="166" spans="1:28" ht="15" customHeight="1" x14ac:dyDescent="0.25">
      <c r="A166" s="103"/>
      <c r="B166" s="42"/>
      <c r="C166" s="77" t="s">
        <v>60</v>
      </c>
      <c r="D166" s="53"/>
      <c r="E166" s="44"/>
      <c r="F166" s="44"/>
      <c r="G166" s="44"/>
      <c r="H166" s="89"/>
      <c r="I166" s="224"/>
      <c r="J166" s="61"/>
      <c r="K166" s="61"/>
      <c r="L166" s="61"/>
      <c r="M166" s="61"/>
      <c r="N166" s="61"/>
      <c r="O166" s="61"/>
      <c r="P166" s="61"/>
      <c r="Q166" s="61"/>
      <c r="R166" s="61"/>
      <c r="S166" s="61"/>
      <c r="T166" s="61"/>
      <c r="U166" s="62"/>
      <c r="V166" s="66"/>
      <c r="W166" s="65"/>
      <c r="X166" s="63"/>
      <c r="Y166" s="64"/>
      <c r="Z166" s="65"/>
      <c r="AA166" s="44"/>
      <c r="AB166" s="105"/>
    </row>
    <row r="167" spans="1:28" ht="15" customHeight="1" x14ac:dyDescent="0.25">
      <c r="A167" s="106"/>
      <c r="B167" s="67"/>
      <c r="C167" s="78" t="s">
        <v>58</v>
      </c>
      <c r="D167" s="49">
        <f>D163+E163</f>
        <v>10.5</v>
      </c>
      <c r="E167" s="33">
        <v>1.5</v>
      </c>
      <c r="F167" s="33">
        <f>J168+K168+L168+M168+N168+O168+P168+Q168+R168+S168+T168+U168+J170+K170+L170+M170+N170+O170+P170+Q170+R170+S170+T170+U170</f>
        <v>67</v>
      </c>
      <c r="G167" s="36">
        <f>F167/E167</f>
        <v>44.666666666666664</v>
      </c>
      <c r="H167" s="88">
        <f>(J168+K168+L168+N168)/E167</f>
        <v>39.333333333333336</v>
      </c>
      <c r="I167" s="225" t="s">
        <v>106</v>
      </c>
      <c r="J167" s="50">
        <f>MAX(J163:U163,J165:U165)+1</f>
        <v>16</v>
      </c>
      <c r="K167" s="50">
        <f>J167+1</f>
        <v>17</v>
      </c>
      <c r="L167" s="50">
        <f>K167+1</f>
        <v>18</v>
      </c>
      <c r="M167" s="50">
        <f>L167+1</f>
        <v>19</v>
      </c>
      <c r="N167" s="50">
        <f>M167+1</f>
        <v>20</v>
      </c>
      <c r="O167" s="50"/>
      <c r="P167" s="50"/>
      <c r="Q167" s="50"/>
      <c r="R167" s="50"/>
      <c r="S167" s="50"/>
      <c r="T167" s="50"/>
      <c r="U167" s="50"/>
      <c r="V167" s="33">
        <v>1</v>
      </c>
      <c r="W167" s="76" t="e">
        <f>X173+1.5</f>
        <v>#REF!</v>
      </c>
      <c r="X167" s="69" t="e">
        <f>W167+Y167</f>
        <v>#REF!</v>
      </c>
      <c r="Y167" s="37">
        <v>3.3</v>
      </c>
      <c r="Z167" s="33">
        <v>5</v>
      </c>
      <c r="AA167" s="33"/>
      <c r="AB167" s="108"/>
    </row>
    <row r="168" spans="1:28" ht="15" customHeight="1" x14ac:dyDescent="0.25">
      <c r="A168" s="103"/>
      <c r="B168" s="42"/>
      <c r="C168" s="78" t="s">
        <v>58</v>
      </c>
      <c r="D168" s="53"/>
      <c r="E168" s="38"/>
      <c r="F168" s="38"/>
      <c r="G168" s="38"/>
      <c r="H168" s="89"/>
      <c r="I168" s="166"/>
      <c r="J168" s="54">
        <v>19</v>
      </c>
      <c r="K168" s="54">
        <v>17</v>
      </c>
      <c r="L168" s="54">
        <v>10</v>
      </c>
      <c r="M168" s="54">
        <v>8</v>
      </c>
      <c r="N168" s="54">
        <v>13</v>
      </c>
      <c r="O168" s="54"/>
      <c r="P168" s="54"/>
      <c r="Q168" s="54"/>
      <c r="R168" s="54"/>
      <c r="S168" s="54"/>
      <c r="T168" s="54"/>
      <c r="U168" s="55"/>
      <c r="V168" s="40">
        <v>2</v>
      </c>
      <c r="W168" s="70"/>
      <c r="X168" s="69" t="e">
        <f>X167+Y168</f>
        <v>#REF!</v>
      </c>
      <c r="Y168" s="43">
        <v>2.9</v>
      </c>
      <c r="Z168" s="38">
        <v>5</v>
      </c>
      <c r="AA168" s="38"/>
      <c r="AB168" s="104"/>
    </row>
    <row r="169" spans="1:28" ht="15" customHeight="1" x14ac:dyDescent="0.25">
      <c r="A169" s="103"/>
      <c r="B169" s="42"/>
      <c r="C169" s="78" t="s">
        <v>58</v>
      </c>
      <c r="D169" s="53"/>
      <c r="E169" s="38"/>
      <c r="F169" s="38"/>
      <c r="G169" s="38"/>
      <c r="H169" s="89"/>
      <c r="I169" s="166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5"/>
      <c r="V169" s="40">
        <v>3</v>
      </c>
      <c r="W169" s="70"/>
      <c r="X169" s="69" t="e">
        <f>X168+Y169</f>
        <v>#REF!</v>
      </c>
      <c r="Y169" s="43">
        <v>2.6</v>
      </c>
      <c r="Z169" s="38">
        <v>5</v>
      </c>
      <c r="AA169" s="38"/>
      <c r="AB169" s="104"/>
    </row>
    <row r="170" spans="1:28" ht="15" customHeight="1" x14ac:dyDescent="0.25">
      <c r="A170" s="107"/>
      <c r="B170" s="71"/>
      <c r="C170" s="78" t="s">
        <v>58</v>
      </c>
      <c r="D170" s="53"/>
      <c r="E170" s="38"/>
      <c r="F170" s="44"/>
      <c r="G170" s="38"/>
      <c r="H170" s="89"/>
      <c r="I170" s="166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5"/>
      <c r="V170" s="72"/>
      <c r="W170" s="70"/>
      <c r="X170" s="73"/>
      <c r="Y170" s="74"/>
      <c r="Z170" s="70"/>
      <c r="AA170" s="44"/>
      <c r="AB170" s="105"/>
    </row>
    <row r="171" spans="1:28" ht="15" customHeight="1" x14ac:dyDescent="0.25">
      <c r="A171" s="106"/>
      <c r="B171" s="67"/>
      <c r="C171" s="78" t="s">
        <v>58</v>
      </c>
      <c r="D171" s="49">
        <f>D167+E167</f>
        <v>12</v>
      </c>
      <c r="E171" s="33">
        <v>1</v>
      </c>
      <c r="F171" s="33">
        <f>J172+K172+L172+M172+N172+O172+P172+Q172+R172+S172+T172+U172+J174+K174+L174+M174+N174+O174+P174+Q174+R174+S174+T174+U174</f>
        <v>74</v>
      </c>
      <c r="G171" s="36">
        <f>F171/E171</f>
        <v>74</v>
      </c>
      <c r="H171" s="91">
        <f>(K172+L172+O172)/E171</f>
        <v>49</v>
      </c>
      <c r="I171" s="166"/>
      <c r="J171" s="79">
        <f>MAX(J167:U167,J169:V169)+1</f>
        <v>21</v>
      </c>
      <c r="K171" s="50">
        <f>J171+1</f>
        <v>22</v>
      </c>
      <c r="L171" s="50">
        <f t="shared" ref="L171:N171" si="20">K171+1</f>
        <v>23</v>
      </c>
      <c r="M171" s="50">
        <f t="shared" si="20"/>
        <v>24</v>
      </c>
      <c r="N171" s="50">
        <f t="shared" si="20"/>
        <v>25</v>
      </c>
      <c r="O171" s="50">
        <f>N171+1</f>
        <v>26</v>
      </c>
      <c r="P171" s="50"/>
      <c r="Q171" s="50"/>
      <c r="R171" s="50"/>
      <c r="S171" s="50"/>
      <c r="T171" s="50"/>
      <c r="U171" s="50"/>
      <c r="V171" s="33">
        <v>1</v>
      </c>
      <c r="W171" s="76" t="e">
        <f>#REF!+1.5</f>
        <v>#REF!</v>
      </c>
      <c r="X171" s="76" t="e">
        <f>W171+Y171</f>
        <v>#REF!</v>
      </c>
      <c r="Y171" s="37">
        <v>2.8</v>
      </c>
      <c r="Z171" s="33">
        <v>5</v>
      </c>
      <c r="AA171" s="38"/>
      <c r="AB171" s="104"/>
    </row>
    <row r="172" spans="1:28" ht="15" customHeight="1" x14ac:dyDescent="0.25">
      <c r="A172" s="103"/>
      <c r="B172" s="42"/>
      <c r="C172" s="78" t="s">
        <v>58</v>
      </c>
      <c r="D172" s="53"/>
      <c r="E172" s="38"/>
      <c r="F172" s="38"/>
      <c r="G172" s="38"/>
      <c r="H172" s="92"/>
      <c r="I172" s="166"/>
      <c r="J172" s="80">
        <v>8</v>
      </c>
      <c r="K172" s="54">
        <v>14</v>
      </c>
      <c r="L172" s="54">
        <v>13</v>
      </c>
      <c r="M172" s="54">
        <v>8</v>
      </c>
      <c r="N172" s="54">
        <v>9</v>
      </c>
      <c r="O172" s="54">
        <v>22</v>
      </c>
      <c r="P172" s="54"/>
      <c r="Q172" s="54"/>
      <c r="R172" s="54"/>
      <c r="S172" s="54"/>
      <c r="T172" s="54"/>
      <c r="U172" s="55"/>
      <c r="V172" s="40">
        <v>2</v>
      </c>
      <c r="W172" s="70"/>
      <c r="X172" s="69" t="e">
        <f>X171+Y172</f>
        <v>#REF!</v>
      </c>
      <c r="Y172" s="43">
        <v>2.6</v>
      </c>
      <c r="Z172" s="38">
        <v>5</v>
      </c>
      <c r="AA172" s="38"/>
      <c r="AB172" s="104"/>
    </row>
    <row r="173" spans="1:28" ht="15" customHeight="1" x14ac:dyDescent="0.25">
      <c r="A173" s="103"/>
      <c r="B173" s="42"/>
      <c r="C173" s="78" t="s">
        <v>58</v>
      </c>
      <c r="D173" s="53"/>
      <c r="E173" s="38"/>
      <c r="F173" s="38"/>
      <c r="G173" s="38"/>
      <c r="H173" s="92"/>
      <c r="I173" s="166"/>
      <c r="J173" s="80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5"/>
      <c r="V173" s="40">
        <v>3</v>
      </c>
      <c r="W173" s="70"/>
      <c r="X173" s="69" t="e">
        <f>X172+Y173</f>
        <v>#REF!</v>
      </c>
      <c r="Y173" s="43">
        <v>2.1</v>
      </c>
      <c r="Z173" s="38">
        <v>5</v>
      </c>
      <c r="AA173" s="38"/>
      <c r="AB173" s="104"/>
    </row>
    <row r="174" spans="1:28" ht="15" customHeight="1" x14ac:dyDescent="0.25">
      <c r="A174" s="107"/>
      <c r="B174" s="71"/>
      <c r="C174" s="78" t="s">
        <v>58</v>
      </c>
      <c r="D174" s="53"/>
      <c r="E174" s="38"/>
      <c r="F174" s="38"/>
      <c r="G174" s="38"/>
      <c r="H174" s="92"/>
      <c r="I174" s="206"/>
      <c r="J174" s="80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5"/>
      <c r="V174" s="72"/>
      <c r="W174" s="65"/>
      <c r="X174" s="63"/>
      <c r="Y174" s="74"/>
      <c r="Z174" s="70"/>
      <c r="AA174" s="38"/>
      <c r="AB174" s="104"/>
    </row>
    <row r="175" spans="1:28" ht="15.75" thickBot="1" x14ac:dyDescent="0.3">
      <c r="A175" s="143" t="s">
        <v>26</v>
      </c>
      <c r="B175" s="144"/>
      <c r="C175" s="144"/>
      <c r="D175" s="118">
        <f>D171+E171</f>
        <v>13</v>
      </c>
      <c r="E175" s="124" t="s">
        <v>62</v>
      </c>
      <c r="F175" s="111"/>
      <c r="G175" s="112"/>
      <c r="H175" s="113"/>
      <c r="I175" s="119"/>
      <c r="J175" s="120"/>
      <c r="K175" s="120"/>
      <c r="L175" s="120"/>
      <c r="M175" s="120"/>
      <c r="N175" s="120"/>
      <c r="O175" s="120"/>
      <c r="P175" s="120"/>
      <c r="Q175" s="120"/>
      <c r="R175" s="120"/>
      <c r="S175" s="120"/>
      <c r="T175" s="120"/>
      <c r="U175" s="121"/>
      <c r="V175" s="123"/>
      <c r="W175" s="123"/>
      <c r="X175" s="123"/>
      <c r="Y175" s="123"/>
      <c r="Z175" s="123"/>
      <c r="AA175" s="123"/>
      <c r="AB175" s="117"/>
    </row>
    <row r="176" spans="1:28" ht="44.25" customHeight="1" x14ac:dyDescent="0.25">
      <c r="A176" s="22"/>
      <c r="B176" s="22"/>
      <c r="C176" s="25"/>
      <c r="D176" s="25"/>
      <c r="E176" s="25"/>
      <c r="F176" s="25"/>
      <c r="G176" s="25"/>
      <c r="H176" s="94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"/>
      <c r="W176" s="2"/>
      <c r="X176" s="23"/>
      <c r="Y176" s="24"/>
      <c r="Z176" s="2"/>
      <c r="AA176" s="25"/>
      <c r="AB176" s="22"/>
    </row>
    <row r="177" spans="1:30" s="26" customFormat="1" ht="14.25" customHeight="1" x14ac:dyDescent="0.25">
      <c r="A177" s="157" t="s">
        <v>54</v>
      </c>
      <c r="B177" s="157"/>
      <c r="C177" s="157"/>
      <c r="D177" s="157"/>
      <c r="E177" s="157" t="s">
        <v>92</v>
      </c>
      <c r="F177" s="157"/>
      <c r="G177" s="157"/>
      <c r="H177" s="157"/>
      <c r="I177" s="157"/>
      <c r="J177" s="157" t="s">
        <v>37</v>
      </c>
      <c r="K177" s="157"/>
      <c r="L177" s="157"/>
      <c r="M177" s="157"/>
      <c r="N177" s="157"/>
      <c r="O177" s="157"/>
      <c r="P177" s="157"/>
      <c r="Q177" s="157"/>
      <c r="R177" s="157"/>
      <c r="S177" s="157"/>
      <c r="T177" s="157" t="s">
        <v>38</v>
      </c>
      <c r="U177" s="157"/>
      <c r="V177" s="157"/>
      <c r="W177" s="157"/>
      <c r="X177" s="157"/>
      <c r="Y177" s="157"/>
      <c r="Z177" s="157"/>
      <c r="AA177" s="157"/>
      <c r="AB177" s="157"/>
    </row>
    <row r="178" spans="1:30" s="81" customFormat="1" ht="14.25" customHeight="1" x14ac:dyDescent="0.25">
      <c r="A178" s="145" t="s">
        <v>86</v>
      </c>
      <c r="B178" s="145"/>
      <c r="C178" s="145"/>
      <c r="D178" s="145"/>
      <c r="E178" s="145" t="s">
        <v>88</v>
      </c>
      <c r="F178" s="145"/>
      <c r="G178" s="145"/>
      <c r="H178" s="145"/>
      <c r="I178" s="145"/>
      <c r="J178" s="145" t="s">
        <v>90</v>
      </c>
      <c r="K178" s="145"/>
      <c r="L178" s="145"/>
      <c r="M178" s="145"/>
      <c r="N178" s="145"/>
      <c r="O178" s="145"/>
      <c r="P178" s="145"/>
      <c r="Q178" s="145"/>
      <c r="R178" s="145"/>
      <c r="S178" s="145"/>
      <c r="T178" s="146" t="s">
        <v>90</v>
      </c>
      <c r="U178" s="146"/>
      <c r="V178" s="146"/>
      <c r="W178" s="146"/>
      <c r="X178" s="146"/>
      <c r="Y178" s="146"/>
      <c r="Z178" s="146"/>
      <c r="AA178" s="146"/>
      <c r="AB178" s="146"/>
      <c r="AC178" s="27"/>
      <c r="AD178" s="27"/>
    </row>
    <row r="179" spans="1:30" s="81" customFormat="1" ht="14.25" customHeight="1" x14ac:dyDescent="0.25">
      <c r="A179" s="145" t="s">
        <v>87</v>
      </c>
      <c r="B179" s="145"/>
      <c r="C179" s="145"/>
      <c r="D179" s="145"/>
      <c r="E179" s="145" t="s">
        <v>89</v>
      </c>
      <c r="F179" s="145"/>
      <c r="G179" s="145"/>
      <c r="H179" s="145"/>
      <c r="I179" s="145"/>
      <c r="J179" s="145" t="s">
        <v>91</v>
      </c>
      <c r="K179" s="145"/>
      <c r="L179" s="145"/>
      <c r="M179" s="145"/>
      <c r="N179" s="145"/>
      <c r="O179" s="145"/>
      <c r="P179" s="145"/>
      <c r="Q179" s="145"/>
      <c r="R179" s="145"/>
      <c r="S179" s="145"/>
      <c r="T179" s="146" t="s">
        <v>91</v>
      </c>
      <c r="U179" s="146"/>
      <c r="V179" s="146"/>
      <c r="W179" s="146"/>
      <c r="X179" s="146"/>
      <c r="Y179" s="146"/>
      <c r="Z179" s="146"/>
      <c r="AA179" s="146"/>
      <c r="AB179" s="146"/>
      <c r="AC179" s="27"/>
      <c r="AD179" s="27"/>
    </row>
    <row r="180" spans="1:30" ht="15.75" thickBot="1" x14ac:dyDescent="0.3"/>
    <row r="181" spans="1:30" s="28" customFormat="1" ht="81.75" customHeight="1" x14ac:dyDescent="0.25">
      <c r="A181" s="200" t="s">
        <v>65</v>
      </c>
      <c r="B181" s="201"/>
      <c r="C181" s="201"/>
      <c r="D181" s="201"/>
      <c r="E181" s="201"/>
      <c r="F181" s="201"/>
      <c r="G181" s="201"/>
      <c r="H181" s="201"/>
      <c r="I181" s="202"/>
      <c r="J181" s="203" t="s">
        <v>66</v>
      </c>
      <c r="K181" s="203"/>
      <c r="L181" s="203"/>
      <c r="M181" s="203"/>
      <c r="N181" s="203"/>
      <c r="O181" s="203"/>
      <c r="P181" s="203"/>
      <c r="Q181" s="203"/>
      <c r="R181" s="203"/>
      <c r="S181" s="203"/>
      <c r="T181" s="203"/>
      <c r="U181" s="203"/>
      <c r="V181" s="203"/>
      <c r="W181" s="203"/>
      <c r="X181" s="203"/>
      <c r="Y181" s="203"/>
      <c r="Z181" s="203"/>
      <c r="AA181" s="203"/>
      <c r="AB181" s="204"/>
    </row>
    <row r="182" spans="1:30" s="28" customFormat="1" ht="32.25" customHeight="1" x14ac:dyDescent="0.25">
      <c r="A182" s="176" t="s">
        <v>79</v>
      </c>
      <c r="B182" s="177"/>
      <c r="C182" s="177"/>
      <c r="D182" s="177"/>
      <c r="E182" s="177"/>
      <c r="F182" s="177"/>
      <c r="G182" s="177"/>
      <c r="H182" s="177"/>
      <c r="I182" s="178"/>
      <c r="J182" s="179" t="s">
        <v>84</v>
      </c>
      <c r="K182" s="179"/>
      <c r="L182" s="179"/>
      <c r="M182" s="179"/>
      <c r="N182" s="179"/>
      <c r="O182" s="179"/>
      <c r="P182" s="179"/>
      <c r="Q182" s="179"/>
      <c r="R182" s="179"/>
      <c r="S182" s="179"/>
      <c r="T182" s="179"/>
      <c r="U182" s="179"/>
      <c r="V182" s="179"/>
      <c r="W182" s="179"/>
      <c r="X182" s="179"/>
      <c r="Y182" s="179"/>
      <c r="Z182" s="179"/>
      <c r="AA182" s="179"/>
      <c r="AB182" s="180"/>
    </row>
    <row r="183" spans="1:30" s="28" customFormat="1" ht="18" customHeight="1" x14ac:dyDescent="0.25">
      <c r="A183" s="176" t="s">
        <v>74</v>
      </c>
      <c r="B183" s="177"/>
      <c r="C183" s="177"/>
      <c r="D183" s="177"/>
      <c r="E183" s="177"/>
      <c r="F183" s="177"/>
      <c r="G183" s="177"/>
      <c r="H183" s="177"/>
      <c r="I183" s="178"/>
      <c r="J183" s="181" t="s">
        <v>85</v>
      </c>
      <c r="K183" s="177"/>
      <c r="L183" s="177"/>
      <c r="M183" s="177"/>
      <c r="N183" s="177"/>
      <c r="O183" s="177"/>
      <c r="P183" s="177"/>
      <c r="Q183" s="177"/>
      <c r="R183" s="177"/>
      <c r="S183" s="177"/>
      <c r="T183" s="177"/>
      <c r="U183" s="177"/>
      <c r="V183" s="177"/>
      <c r="W183" s="177"/>
      <c r="X183" s="177"/>
      <c r="Y183" s="177"/>
      <c r="Z183" s="177"/>
      <c r="AA183" s="177"/>
      <c r="AB183" s="182"/>
    </row>
    <row r="184" spans="1:30" s="28" customFormat="1" ht="18" customHeight="1" x14ac:dyDescent="0.25">
      <c r="A184" s="176" t="s">
        <v>101</v>
      </c>
      <c r="B184" s="177"/>
      <c r="C184" s="177"/>
      <c r="D184" s="177"/>
      <c r="E184" s="177"/>
      <c r="F184" s="177"/>
      <c r="G184" s="177"/>
      <c r="H184" s="177"/>
      <c r="I184" s="178"/>
      <c r="J184" s="177" t="s">
        <v>102</v>
      </c>
      <c r="K184" s="177"/>
      <c r="L184" s="177"/>
      <c r="M184" s="177"/>
      <c r="N184" s="177"/>
      <c r="O184" s="177"/>
      <c r="P184" s="177"/>
      <c r="Q184" s="177"/>
      <c r="R184" s="177"/>
      <c r="S184" s="177"/>
      <c r="T184" s="177"/>
      <c r="U184" s="177"/>
      <c r="V184" s="177"/>
      <c r="W184" s="177"/>
      <c r="X184" s="177"/>
      <c r="Y184" s="177"/>
      <c r="Z184" s="177"/>
      <c r="AA184" s="177"/>
      <c r="AB184" s="182"/>
    </row>
    <row r="185" spans="1:30" s="28" customFormat="1" ht="15.75" x14ac:dyDescent="0.25">
      <c r="A185" s="183" t="s">
        <v>0</v>
      </c>
      <c r="B185" s="185" t="s">
        <v>1</v>
      </c>
      <c r="C185" s="185" t="s">
        <v>2</v>
      </c>
      <c r="D185" s="185" t="s">
        <v>3</v>
      </c>
      <c r="E185" s="185" t="s">
        <v>4</v>
      </c>
      <c r="F185" s="185" t="s">
        <v>5</v>
      </c>
      <c r="G185" s="185" t="s">
        <v>6</v>
      </c>
      <c r="H185" s="185" t="s">
        <v>45</v>
      </c>
      <c r="I185" s="187" t="s">
        <v>7</v>
      </c>
      <c r="J185" s="189" t="s">
        <v>8</v>
      </c>
      <c r="K185" s="190"/>
      <c r="L185" s="190"/>
      <c r="M185" s="190"/>
      <c r="N185" s="190"/>
      <c r="O185" s="190"/>
      <c r="P185" s="190"/>
      <c r="Q185" s="190"/>
      <c r="R185" s="190"/>
      <c r="S185" s="190"/>
      <c r="T185" s="190"/>
      <c r="U185" s="191"/>
      <c r="V185" s="195" t="s">
        <v>9</v>
      </c>
      <c r="W185" s="196"/>
      <c r="X185" s="196"/>
      <c r="Y185" s="196"/>
      <c r="Z185" s="196"/>
      <c r="AA185" s="197"/>
      <c r="AB185" s="198" t="s">
        <v>10</v>
      </c>
    </row>
    <row r="186" spans="1:30" s="28" customFormat="1" ht="74.25" customHeight="1" x14ac:dyDescent="0.25">
      <c r="A186" s="184"/>
      <c r="B186" s="186"/>
      <c r="C186" s="186"/>
      <c r="D186" s="186"/>
      <c r="E186" s="186"/>
      <c r="F186" s="186"/>
      <c r="G186" s="186"/>
      <c r="H186" s="186"/>
      <c r="I186" s="188"/>
      <c r="J186" s="192"/>
      <c r="K186" s="193"/>
      <c r="L186" s="193"/>
      <c r="M186" s="193"/>
      <c r="N186" s="193"/>
      <c r="O186" s="193"/>
      <c r="P186" s="193"/>
      <c r="Q186" s="193"/>
      <c r="R186" s="193"/>
      <c r="S186" s="193"/>
      <c r="T186" s="193"/>
      <c r="U186" s="194"/>
      <c r="V186" s="29" t="s">
        <v>11</v>
      </c>
      <c r="W186" s="29" t="s">
        <v>12</v>
      </c>
      <c r="X186" s="29" t="s">
        <v>13</v>
      </c>
      <c r="Y186" s="29" t="s">
        <v>14</v>
      </c>
      <c r="Z186" s="29" t="s">
        <v>15</v>
      </c>
      <c r="AA186" s="29" t="s">
        <v>16</v>
      </c>
      <c r="AB186" s="199"/>
    </row>
    <row r="187" spans="1:30" s="28" customFormat="1" ht="19.5" customHeight="1" thickBot="1" x14ac:dyDescent="0.3">
      <c r="A187" s="95"/>
      <c r="B187" s="30" t="s">
        <v>17</v>
      </c>
      <c r="C187" s="31" t="s">
        <v>18</v>
      </c>
      <c r="D187" s="30" t="s">
        <v>18</v>
      </c>
      <c r="E187" s="30" t="s">
        <v>18</v>
      </c>
      <c r="F187" s="30" t="s">
        <v>18</v>
      </c>
      <c r="G187" s="30" t="s">
        <v>19</v>
      </c>
      <c r="H187" s="30"/>
      <c r="I187" s="32" t="s">
        <v>20</v>
      </c>
      <c r="J187" s="167" t="s">
        <v>21</v>
      </c>
      <c r="K187" s="168"/>
      <c r="L187" s="168"/>
      <c r="M187" s="168"/>
      <c r="N187" s="168"/>
      <c r="O187" s="168"/>
      <c r="P187" s="168"/>
      <c r="Q187" s="168"/>
      <c r="R187" s="168"/>
      <c r="S187" s="168"/>
      <c r="T187" s="168"/>
      <c r="U187" s="169"/>
      <c r="V187" s="30" t="s">
        <v>22</v>
      </c>
      <c r="W187" s="30" t="s">
        <v>21</v>
      </c>
      <c r="X187" s="30" t="s">
        <v>21</v>
      </c>
      <c r="Y187" s="30" t="s">
        <v>23</v>
      </c>
      <c r="Z187" s="30" t="s">
        <v>24</v>
      </c>
      <c r="AA187" s="30"/>
      <c r="AB187" s="96"/>
    </row>
    <row r="188" spans="1:30" ht="15" customHeight="1" x14ac:dyDescent="0.25">
      <c r="A188" s="97"/>
      <c r="B188" s="170" t="s">
        <v>44</v>
      </c>
      <c r="C188" s="34">
        <v>7.5</v>
      </c>
      <c r="D188" s="35" t="s">
        <v>25</v>
      </c>
      <c r="E188" s="33">
        <v>1.5</v>
      </c>
      <c r="F188" s="33">
        <f>J189+K189+L189+M189+N189+O189+P189+Q189+R189+S189+T189+U189+J191+K191+L191+M191+N191+O191+P191+Q191+R191+S191+T191+U191</f>
        <v>0</v>
      </c>
      <c r="G188" s="36">
        <f>F188/E188</f>
        <v>0</v>
      </c>
      <c r="H188" s="88">
        <f>(K189+L189+M189+N189+O189+P189)/E188</f>
        <v>0</v>
      </c>
      <c r="I188" s="138" t="s">
        <v>55</v>
      </c>
      <c r="J188" s="129"/>
      <c r="K188" s="130"/>
      <c r="L188" s="130"/>
      <c r="M188" s="130"/>
      <c r="N188" s="130"/>
      <c r="O188" s="130"/>
      <c r="P188" s="130"/>
      <c r="Q188" s="130"/>
      <c r="R188" s="130"/>
      <c r="S188" s="130"/>
      <c r="T188" s="130"/>
      <c r="U188" s="131"/>
      <c r="V188" s="35"/>
      <c r="W188" s="36"/>
      <c r="X188" s="36"/>
      <c r="Y188" s="37"/>
      <c r="Z188" s="33"/>
      <c r="AA188" s="33"/>
      <c r="AB188" s="98"/>
    </row>
    <row r="189" spans="1:30" ht="15" customHeight="1" x14ac:dyDescent="0.25">
      <c r="A189" s="99"/>
      <c r="B189" s="171"/>
      <c r="C189" s="39" t="s">
        <v>56</v>
      </c>
      <c r="D189" s="40"/>
      <c r="E189" s="38"/>
      <c r="F189" s="38"/>
      <c r="G189" s="41"/>
      <c r="H189" s="89"/>
      <c r="I189" s="139"/>
      <c r="J189" s="132"/>
      <c r="K189" s="220"/>
      <c r="L189" s="220"/>
      <c r="M189" s="220"/>
      <c r="N189" s="220"/>
      <c r="O189" s="220"/>
      <c r="P189" s="220"/>
      <c r="Q189" s="220"/>
      <c r="R189" s="220"/>
      <c r="S189" s="220"/>
      <c r="T189" s="220"/>
      <c r="U189" s="134"/>
      <c r="V189" s="40"/>
      <c r="W189" s="41"/>
      <c r="X189" s="41"/>
      <c r="Y189" s="43"/>
      <c r="Z189" s="38"/>
      <c r="AA189" s="38"/>
      <c r="AB189" s="100"/>
    </row>
    <row r="190" spans="1:30" ht="15" customHeight="1" x14ac:dyDescent="0.25">
      <c r="A190" s="99"/>
      <c r="B190" s="171"/>
      <c r="C190" s="39" t="s">
        <v>56</v>
      </c>
      <c r="D190" s="40"/>
      <c r="E190" s="38"/>
      <c r="F190" s="38"/>
      <c r="G190" s="41"/>
      <c r="H190" s="89"/>
      <c r="I190" s="139"/>
      <c r="J190" s="132"/>
      <c r="K190" s="220"/>
      <c r="L190" s="220"/>
      <c r="M190" s="220"/>
      <c r="N190" s="220"/>
      <c r="O190" s="220"/>
      <c r="P190" s="220"/>
      <c r="Q190" s="220"/>
      <c r="R190" s="220"/>
      <c r="S190" s="220"/>
      <c r="T190" s="220"/>
      <c r="U190" s="134"/>
      <c r="V190" s="40"/>
      <c r="W190" s="41"/>
      <c r="X190" s="41"/>
      <c r="Y190" s="43"/>
      <c r="Z190" s="38"/>
      <c r="AA190" s="38"/>
      <c r="AB190" s="100"/>
    </row>
    <row r="191" spans="1:30" ht="15" customHeight="1" thickBot="1" x14ac:dyDescent="0.3">
      <c r="A191" s="101"/>
      <c r="B191" s="172"/>
      <c r="C191" s="39" t="s">
        <v>56</v>
      </c>
      <c r="D191" s="45"/>
      <c r="E191" s="44"/>
      <c r="F191" s="44"/>
      <c r="G191" s="46"/>
      <c r="H191" s="89"/>
      <c r="I191" s="139"/>
      <c r="J191" s="135"/>
      <c r="K191" s="136"/>
      <c r="L191" s="136"/>
      <c r="M191" s="136"/>
      <c r="N191" s="136"/>
      <c r="O191" s="136"/>
      <c r="P191" s="136"/>
      <c r="Q191" s="136"/>
      <c r="R191" s="136"/>
      <c r="S191" s="136"/>
      <c r="T191" s="136"/>
      <c r="U191" s="137"/>
      <c r="V191" s="45"/>
      <c r="W191" s="46"/>
      <c r="X191" s="46"/>
      <c r="Y191" s="47"/>
      <c r="Z191" s="44"/>
      <c r="AA191" s="44"/>
      <c r="AB191" s="102"/>
    </row>
    <row r="192" spans="1:30" ht="15" customHeight="1" x14ac:dyDescent="0.25">
      <c r="A192" s="97"/>
      <c r="B192" s="48"/>
      <c r="C192" s="68" t="s">
        <v>57</v>
      </c>
      <c r="D192" s="49">
        <f>E188</f>
        <v>1.5</v>
      </c>
      <c r="E192" s="33">
        <v>1.5</v>
      </c>
      <c r="F192" s="33">
        <f>J193+K193+L193+M193+N193+O193+P193+Q193+R193+S193+T193+U193+J195+K195+L195+M195+N195+O195+P195+Q195+R195+S195+T195+U195</f>
        <v>0</v>
      </c>
      <c r="G192" s="36">
        <f>F192/E192</f>
        <v>0</v>
      </c>
      <c r="H192" s="88">
        <f>(0)/E192</f>
        <v>0</v>
      </c>
      <c r="I192" s="162" t="s">
        <v>83</v>
      </c>
      <c r="J192" s="173" t="s">
        <v>47</v>
      </c>
      <c r="K192" s="174"/>
      <c r="L192" s="158">
        <v>15</v>
      </c>
      <c r="M192" s="158"/>
      <c r="N192" s="158">
        <v>30</v>
      </c>
      <c r="O192" s="158"/>
      <c r="P192" s="158">
        <v>45</v>
      </c>
      <c r="Q192" s="158"/>
      <c r="R192" s="158">
        <v>60</v>
      </c>
      <c r="S192" s="158"/>
      <c r="T192" s="151" t="s">
        <v>48</v>
      </c>
      <c r="U192" s="131"/>
      <c r="V192" s="35">
        <v>1</v>
      </c>
      <c r="W192" s="36" t="e">
        <f>X198+1.2</f>
        <v>#REF!</v>
      </c>
      <c r="X192" s="36" t="e">
        <f>W192+Y192</f>
        <v>#REF!</v>
      </c>
      <c r="Y192" s="37">
        <v>13.8</v>
      </c>
      <c r="Z192" s="33">
        <v>5</v>
      </c>
      <c r="AA192" s="33"/>
      <c r="AB192" s="98"/>
    </row>
    <row r="193" spans="1:28" ht="15" customHeight="1" x14ac:dyDescent="0.25">
      <c r="A193" s="99"/>
      <c r="B193" s="52"/>
      <c r="C193" s="68" t="s">
        <v>57</v>
      </c>
      <c r="D193" s="53"/>
      <c r="E193" s="38"/>
      <c r="F193" s="38"/>
      <c r="G193" s="41"/>
      <c r="H193" s="89"/>
      <c r="I193" s="163"/>
      <c r="J193" s="173"/>
      <c r="K193" s="174"/>
      <c r="L193" s="158"/>
      <c r="M193" s="158"/>
      <c r="N193" s="158"/>
      <c r="O193" s="158"/>
      <c r="P193" s="158"/>
      <c r="Q193" s="158"/>
      <c r="R193" s="158"/>
      <c r="S193" s="158"/>
      <c r="T193" s="152"/>
      <c r="U193" s="137"/>
      <c r="V193" s="40">
        <v>2</v>
      </c>
      <c r="W193" s="41"/>
      <c r="X193" s="41" t="e">
        <f>X192+Y193</f>
        <v>#REF!</v>
      </c>
      <c r="Y193" s="43">
        <v>13.6</v>
      </c>
      <c r="Z193" s="38">
        <v>5</v>
      </c>
      <c r="AA193" s="38"/>
      <c r="AB193" s="100"/>
    </row>
    <row r="194" spans="1:28" ht="15" customHeight="1" x14ac:dyDescent="0.25">
      <c r="A194" s="99"/>
      <c r="B194" s="52"/>
      <c r="C194" s="68" t="s">
        <v>57</v>
      </c>
      <c r="D194" s="53"/>
      <c r="E194" s="38"/>
      <c r="F194" s="38"/>
      <c r="G194" s="41"/>
      <c r="H194" s="89"/>
      <c r="I194" s="163"/>
      <c r="J194" s="173"/>
      <c r="K194" s="174"/>
      <c r="L194" s="158">
        <v>7</v>
      </c>
      <c r="M194" s="158"/>
      <c r="N194" s="158">
        <v>13</v>
      </c>
      <c r="O194" s="158"/>
      <c r="P194" s="158">
        <v>21</v>
      </c>
      <c r="Q194" s="158"/>
      <c r="R194" s="158">
        <v>30</v>
      </c>
      <c r="S194" s="158"/>
      <c r="T194" s="153">
        <f>N194+P194</f>
        <v>34</v>
      </c>
      <c r="U194" s="154"/>
      <c r="V194" s="40">
        <v>3</v>
      </c>
      <c r="W194" s="41"/>
      <c r="X194" s="58" t="e">
        <f>X193+Y194</f>
        <v>#REF!</v>
      </c>
      <c r="Y194" s="43">
        <v>13.3</v>
      </c>
      <c r="Z194" s="40">
        <v>5</v>
      </c>
      <c r="AA194" s="38"/>
      <c r="AB194" s="100"/>
    </row>
    <row r="195" spans="1:28" ht="15" customHeight="1" x14ac:dyDescent="0.25">
      <c r="A195" s="101"/>
      <c r="B195" s="59"/>
      <c r="C195" s="68" t="s">
        <v>57</v>
      </c>
      <c r="D195" s="60"/>
      <c r="E195" s="44"/>
      <c r="F195" s="44"/>
      <c r="G195" s="46"/>
      <c r="H195" s="89"/>
      <c r="I195" s="163"/>
      <c r="J195" s="131"/>
      <c r="K195" s="175"/>
      <c r="L195" s="159"/>
      <c r="M195" s="159"/>
      <c r="N195" s="159"/>
      <c r="O195" s="159"/>
      <c r="P195" s="159"/>
      <c r="Q195" s="159"/>
      <c r="R195" s="159"/>
      <c r="S195" s="159"/>
      <c r="T195" s="160"/>
      <c r="U195" s="161"/>
      <c r="V195" s="45"/>
      <c r="W195" s="46"/>
      <c r="X195" s="46"/>
      <c r="Y195" s="47"/>
      <c r="Z195" s="44"/>
      <c r="AA195" s="44"/>
      <c r="AB195" s="102"/>
    </row>
    <row r="196" spans="1:28" ht="15" customHeight="1" x14ac:dyDescent="0.25">
      <c r="A196" s="97"/>
      <c r="B196" s="48"/>
      <c r="C196" s="68" t="s">
        <v>57</v>
      </c>
      <c r="D196" s="49">
        <f>D192+E192</f>
        <v>3</v>
      </c>
      <c r="E196" s="33">
        <v>1.5</v>
      </c>
      <c r="F196" s="33">
        <f>J197+K197+L197+M197+N197+O197+P197+Q197+R197+S197+T197+U197+J199+K199+L199+M199+N199+O199+P199+Q199+R199+S199+T199+U199</f>
        <v>0</v>
      </c>
      <c r="G196" s="36">
        <f>F196/E196</f>
        <v>0</v>
      </c>
      <c r="H196" s="88">
        <f>(0)/E196</f>
        <v>0</v>
      </c>
      <c r="I196" s="163"/>
      <c r="J196" s="207" t="s">
        <v>94</v>
      </c>
      <c r="K196" s="174"/>
      <c r="L196" s="158">
        <v>15</v>
      </c>
      <c r="M196" s="158"/>
      <c r="N196" s="158">
        <v>30</v>
      </c>
      <c r="O196" s="158"/>
      <c r="P196" s="158">
        <v>45</v>
      </c>
      <c r="Q196" s="158"/>
      <c r="R196" s="158">
        <v>60</v>
      </c>
      <c r="S196" s="158"/>
      <c r="T196" s="151" t="s">
        <v>48</v>
      </c>
      <c r="U196" s="131"/>
      <c r="V196" s="35">
        <v>1</v>
      </c>
      <c r="W196" s="36" t="e">
        <f>X202+1.2</f>
        <v>#REF!</v>
      </c>
      <c r="X196" s="36" t="e">
        <f>W196+Y196</f>
        <v>#REF!</v>
      </c>
      <c r="Y196" s="37">
        <v>13.1</v>
      </c>
      <c r="Z196" s="33">
        <v>5</v>
      </c>
      <c r="AA196" s="33"/>
      <c r="AB196" s="98"/>
    </row>
    <row r="197" spans="1:28" ht="15" customHeight="1" x14ac:dyDescent="0.25">
      <c r="A197" s="99"/>
      <c r="B197" s="52"/>
      <c r="C197" s="68" t="s">
        <v>57</v>
      </c>
      <c r="D197" s="53"/>
      <c r="E197" s="38"/>
      <c r="F197" s="38"/>
      <c r="G197" s="41"/>
      <c r="H197" s="89"/>
      <c r="I197" s="163"/>
      <c r="J197" s="207"/>
      <c r="K197" s="174"/>
      <c r="L197" s="158"/>
      <c r="M197" s="158"/>
      <c r="N197" s="158"/>
      <c r="O197" s="158"/>
      <c r="P197" s="158"/>
      <c r="Q197" s="158"/>
      <c r="R197" s="158"/>
      <c r="S197" s="158"/>
      <c r="T197" s="152"/>
      <c r="U197" s="137"/>
      <c r="V197" s="40">
        <v>2</v>
      </c>
      <c r="W197" s="41"/>
      <c r="X197" s="41" t="e">
        <f>X196+Y197</f>
        <v>#REF!</v>
      </c>
      <c r="Y197" s="43">
        <v>12.9</v>
      </c>
      <c r="Z197" s="38">
        <v>5</v>
      </c>
      <c r="AA197" s="38"/>
      <c r="AB197" s="100"/>
    </row>
    <row r="198" spans="1:28" ht="15" customHeight="1" x14ac:dyDescent="0.25">
      <c r="A198" s="99"/>
      <c r="B198" s="52"/>
      <c r="C198" s="68" t="s">
        <v>57</v>
      </c>
      <c r="D198" s="53"/>
      <c r="E198" s="38"/>
      <c r="F198" s="38"/>
      <c r="G198" s="41"/>
      <c r="H198" s="89"/>
      <c r="I198" s="163"/>
      <c r="J198" s="207"/>
      <c r="K198" s="174"/>
      <c r="L198" s="158">
        <v>11</v>
      </c>
      <c r="M198" s="158"/>
      <c r="N198" s="158">
        <v>19</v>
      </c>
      <c r="O198" s="158"/>
      <c r="P198" s="158">
        <v>28</v>
      </c>
      <c r="Q198" s="158"/>
      <c r="R198" s="158">
        <v>42</v>
      </c>
      <c r="S198" s="158"/>
      <c r="T198" s="153">
        <f>N198+P198</f>
        <v>47</v>
      </c>
      <c r="U198" s="154"/>
      <c r="V198" s="40">
        <v>3</v>
      </c>
      <c r="W198" s="41"/>
      <c r="X198" s="58" t="e">
        <f>X197+Y198</f>
        <v>#REF!</v>
      </c>
      <c r="Y198" s="43">
        <v>12.5</v>
      </c>
      <c r="Z198" s="40">
        <v>5</v>
      </c>
      <c r="AA198" s="38"/>
      <c r="AB198" s="100"/>
    </row>
    <row r="199" spans="1:28" ht="15" customHeight="1" x14ac:dyDescent="0.25">
      <c r="A199" s="101"/>
      <c r="B199" s="59"/>
      <c r="C199" s="68" t="s">
        <v>57</v>
      </c>
      <c r="D199" s="60"/>
      <c r="E199" s="44"/>
      <c r="F199" s="44"/>
      <c r="G199" s="46"/>
      <c r="H199" s="89"/>
      <c r="I199" s="163"/>
      <c r="J199" s="207"/>
      <c r="K199" s="174"/>
      <c r="L199" s="159"/>
      <c r="M199" s="159"/>
      <c r="N199" s="159"/>
      <c r="O199" s="159"/>
      <c r="P199" s="159"/>
      <c r="Q199" s="159"/>
      <c r="R199" s="159"/>
      <c r="S199" s="159"/>
      <c r="T199" s="160"/>
      <c r="U199" s="161"/>
      <c r="V199" s="45"/>
      <c r="W199" s="46"/>
      <c r="X199" s="63"/>
      <c r="Y199" s="64"/>
      <c r="Z199" s="65"/>
      <c r="AA199" s="44"/>
      <c r="AB199" s="102"/>
    </row>
    <row r="200" spans="1:28" ht="15" customHeight="1" x14ac:dyDescent="0.25">
      <c r="A200" s="97"/>
      <c r="B200" s="48"/>
      <c r="C200" s="68" t="s">
        <v>57</v>
      </c>
      <c r="D200" s="49">
        <f>D196+E196</f>
        <v>4.5</v>
      </c>
      <c r="E200" s="33">
        <v>1.5</v>
      </c>
      <c r="F200" s="33">
        <f>J201+K201+L201+M201+N201+O201+P201+Q201+R201+S201+T201+U201+J203+K203+L203+M203+N203+O203+P203+Q203+R203+S203+T203+U203</f>
        <v>15</v>
      </c>
      <c r="G200" s="36">
        <f>F200/E200</f>
        <v>10</v>
      </c>
      <c r="H200" s="88">
        <f>(J201)/E200</f>
        <v>6.666666666666667</v>
      </c>
      <c r="I200" s="163"/>
      <c r="J200" s="50">
        <v>1</v>
      </c>
      <c r="K200" s="50">
        <f>MAX(J200)+1</f>
        <v>2</v>
      </c>
      <c r="L200" s="50"/>
      <c r="M200" s="50"/>
      <c r="N200" s="50"/>
      <c r="O200" s="50"/>
      <c r="P200" s="50"/>
      <c r="Q200" s="50"/>
      <c r="R200" s="50"/>
      <c r="S200" s="50"/>
      <c r="T200" s="50"/>
      <c r="U200" s="51"/>
      <c r="V200" s="35">
        <v>1</v>
      </c>
      <c r="W200" s="36" t="e">
        <f>X206+1.3</f>
        <v>#REF!</v>
      </c>
      <c r="X200" s="36" t="e">
        <f>W200+Y200</f>
        <v>#REF!</v>
      </c>
      <c r="Y200" s="37">
        <v>12.6</v>
      </c>
      <c r="Z200" s="33">
        <v>5</v>
      </c>
      <c r="AA200" s="33"/>
      <c r="AB200" s="98"/>
    </row>
    <row r="201" spans="1:28" ht="15" customHeight="1" x14ac:dyDescent="0.25">
      <c r="A201" s="99"/>
      <c r="B201" s="52"/>
      <c r="C201" s="68" t="s">
        <v>57</v>
      </c>
      <c r="D201" s="53"/>
      <c r="E201" s="38"/>
      <c r="F201" s="38"/>
      <c r="G201" s="41"/>
      <c r="I201" s="163"/>
      <c r="J201" s="54">
        <v>10</v>
      </c>
      <c r="K201" s="54">
        <v>5</v>
      </c>
      <c r="L201" s="54"/>
      <c r="M201" s="54"/>
      <c r="N201" s="54"/>
      <c r="O201" s="54"/>
      <c r="P201" s="54"/>
      <c r="Q201" s="54"/>
      <c r="R201" s="54"/>
      <c r="S201" s="54"/>
      <c r="T201" s="54"/>
      <c r="U201" s="55"/>
      <c r="V201" s="40">
        <v>2</v>
      </c>
      <c r="W201" s="41"/>
      <c r="X201" s="58" t="e">
        <f>X200+Y201</f>
        <v>#REF!</v>
      </c>
      <c r="Y201" s="43">
        <v>12.4</v>
      </c>
      <c r="Z201" s="40">
        <v>5</v>
      </c>
      <c r="AA201" s="38"/>
      <c r="AB201" s="100"/>
    </row>
    <row r="202" spans="1:28" ht="15" customHeight="1" x14ac:dyDescent="0.25">
      <c r="A202" s="99"/>
      <c r="B202" s="52"/>
      <c r="C202" s="68" t="s">
        <v>57</v>
      </c>
      <c r="D202" s="53"/>
      <c r="E202" s="38"/>
      <c r="F202" s="38"/>
      <c r="G202" s="41"/>
      <c r="I202" s="163"/>
      <c r="J202" s="56"/>
      <c r="K202" s="56"/>
      <c r="L202" s="56"/>
      <c r="M202" s="56"/>
      <c r="N202" s="56"/>
      <c r="O202" s="56"/>
      <c r="P202" s="56"/>
      <c r="Q202" s="56"/>
      <c r="R202" s="56"/>
      <c r="S202" s="56"/>
      <c r="T202" s="56"/>
      <c r="U202" s="57"/>
      <c r="V202" s="40">
        <v>3</v>
      </c>
      <c r="W202" s="41"/>
      <c r="X202" s="41" t="e">
        <f>X201+Y202</f>
        <v>#REF!</v>
      </c>
      <c r="Y202" s="43">
        <v>12</v>
      </c>
      <c r="Z202" s="38">
        <v>5</v>
      </c>
      <c r="AA202" s="38"/>
      <c r="AB202" s="100"/>
    </row>
    <row r="203" spans="1:28" ht="15" customHeight="1" x14ac:dyDescent="0.25">
      <c r="A203" s="101"/>
      <c r="B203" s="59"/>
      <c r="C203" s="68" t="s">
        <v>57</v>
      </c>
      <c r="D203" s="60"/>
      <c r="E203" s="44"/>
      <c r="F203" s="44"/>
      <c r="G203" s="46"/>
      <c r="I203" s="163"/>
      <c r="J203" s="61"/>
      <c r="K203" s="61"/>
      <c r="L203" s="61"/>
      <c r="M203" s="61"/>
      <c r="N203" s="61"/>
      <c r="O203" s="61"/>
      <c r="P203" s="61"/>
      <c r="Q203" s="61"/>
      <c r="R203" s="61"/>
      <c r="S203" s="61"/>
      <c r="T203" s="61"/>
      <c r="U203" s="62"/>
      <c r="V203" s="45"/>
      <c r="W203" s="46"/>
      <c r="X203" s="63"/>
      <c r="Y203" s="64"/>
      <c r="Z203" s="65"/>
      <c r="AA203" s="44"/>
      <c r="AB203" s="102"/>
    </row>
    <row r="204" spans="1:28" ht="15" customHeight="1" x14ac:dyDescent="0.25">
      <c r="A204" s="97"/>
      <c r="B204" s="48"/>
      <c r="C204" s="77" t="s">
        <v>60</v>
      </c>
      <c r="D204" s="49">
        <f>D200+E200</f>
        <v>6</v>
      </c>
      <c r="E204" s="33">
        <v>1.5</v>
      </c>
      <c r="F204" s="33">
        <f>J205+K205+L205+M205+N205+O205+P205+Q205+R205+S205+T205+U205+J207+K207+L207+M207+N207+O207+P207+Q207+R207+S207+T207+U207</f>
        <v>27</v>
      </c>
      <c r="G204" s="36">
        <f>F204/E204</f>
        <v>18</v>
      </c>
      <c r="H204" s="88">
        <f>(0)/E204</f>
        <v>0</v>
      </c>
      <c r="I204" s="223" t="s">
        <v>105</v>
      </c>
      <c r="J204" s="50">
        <f>MAX(J200:U200,J202:U202)+1</f>
        <v>3</v>
      </c>
      <c r="K204" s="50">
        <f>MAX(J204)+1</f>
        <v>4</v>
      </c>
      <c r="L204" s="50">
        <f>MAX(K204)+1</f>
        <v>5</v>
      </c>
      <c r="M204" s="50">
        <f>MAX(L204)+1</f>
        <v>6</v>
      </c>
      <c r="N204" s="50"/>
      <c r="O204" s="50"/>
      <c r="P204" s="50"/>
      <c r="Q204" s="50"/>
      <c r="R204" s="50"/>
      <c r="S204" s="50"/>
      <c r="T204" s="50"/>
      <c r="U204" s="51"/>
      <c r="V204" s="35">
        <v>1</v>
      </c>
      <c r="W204" s="36" t="e">
        <f>X210+1.3</f>
        <v>#REF!</v>
      </c>
      <c r="X204" s="36" t="e">
        <f>W204+Y204</f>
        <v>#REF!</v>
      </c>
      <c r="Y204" s="37">
        <v>11.8</v>
      </c>
      <c r="Z204" s="33">
        <v>5</v>
      </c>
      <c r="AA204" s="33"/>
      <c r="AB204" s="98"/>
    </row>
    <row r="205" spans="1:28" ht="15" customHeight="1" x14ac:dyDescent="0.25">
      <c r="A205" s="99"/>
      <c r="B205" s="52"/>
      <c r="C205" s="77" t="s">
        <v>60</v>
      </c>
      <c r="D205" s="53"/>
      <c r="E205" s="38"/>
      <c r="F205" s="38"/>
      <c r="G205" s="41"/>
      <c r="H205" s="89"/>
      <c r="I205" s="141"/>
      <c r="J205" s="54">
        <v>6</v>
      </c>
      <c r="K205" s="54">
        <v>7</v>
      </c>
      <c r="L205" s="54">
        <v>6</v>
      </c>
      <c r="M205" s="54">
        <v>8</v>
      </c>
      <c r="N205" s="54"/>
      <c r="O205" s="54"/>
      <c r="P205" s="54"/>
      <c r="Q205" s="54"/>
      <c r="R205" s="54"/>
      <c r="S205" s="54"/>
      <c r="T205" s="54"/>
      <c r="U205" s="55"/>
      <c r="V205" s="40">
        <v>2</v>
      </c>
      <c r="W205" s="41"/>
      <c r="X205" s="41" t="e">
        <f>X204+Y205</f>
        <v>#REF!</v>
      </c>
      <c r="Y205" s="43">
        <v>11.4</v>
      </c>
      <c r="Z205" s="38">
        <v>5</v>
      </c>
      <c r="AA205" s="38"/>
      <c r="AB205" s="100"/>
    </row>
    <row r="206" spans="1:28" ht="15" customHeight="1" x14ac:dyDescent="0.25">
      <c r="A206" s="99"/>
      <c r="B206" s="52"/>
      <c r="C206" s="77" t="s">
        <v>60</v>
      </c>
      <c r="D206" s="53"/>
      <c r="E206" s="38"/>
      <c r="F206" s="38"/>
      <c r="G206" s="41"/>
      <c r="H206" s="89"/>
      <c r="I206" s="141"/>
      <c r="J206" s="56"/>
      <c r="K206" s="56"/>
      <c r="L206" s="56"/>
      <c r="M206" s="56"/>
      <c r="N206" s="56"/>
      <c r="O206" s="56"/>
      <c r="P206" s="56"/>
      <c r="Q206" s="56"/>
      <c r="R206" s="56"/>
      <c r="S206" s="56"/>
      <c r="T206" s="56"/>
      <c r="U206" s="57"/>
      <c r="V206" s="40">
        <v>3</v>
      </c>
      <c r="W206" s="41"/>
      <c r="X206" s="41" t="e">
        <f>X205+Y206</f>
        <v>#REF!</v>
      </c>
      <c r="Y206" s="43">
        <v>11.1</v>
      </c>
      <c r="Z206" s="38">
        <v>5</v>
      </c>
      <c r="AA206" s="38"/>
      <c r="AB206" s="100"/>
    </row>
    <row r="207" spans="1:28" ht="15" customHeight="1" x14ac:dyDescent="0.25">
      <c r="A207" s="101"/>
      <c r="B207" s="59"/>
      <c r="C207" s="77" t="s">
        <v>60</v>
      </c>
      <c r="D207" s="60"/>
      <c r="E207" s="44"/>
      <c r="F207" s="44"/>
      <c r="G207" s="46"/>
      <c r="H207" s="89"/>
      <c r="I207" s="141"/>
      <c r="J207" s="61"/>
      <c r="K207" s="61"/>
      <c r="L207" s="61"/>
      <c r="M207" s="61"/>
      <c r="N207" s="54"/>
      <c r="O207" s="54"/>
      <c r="P207" s="54"/>
      <c r="Q207" s="54"/>
      <c r="R207" s="54"/>
      <c r="S207" s="54"/>
      <c r="T207" s="54"/>
      <c r="U207" s="55"/>
      <c r="V207" s="66"/>
      <c r="W207" s="63"/>
      <c r="X207" s="63"/>
      <c r="Y207" s="64"/>
      <c r="Z207" s="65"/>
      <c r="AA207" s="44"/>
      <c r="AB207" s="102"/>
    </row>
    <row r="208" spans="1:28" ht="15" customHeight="1" x14ac:dyDescent="0.25">
      <c r="A208" s="97"/>
      <c r="B208" s="48"/>
      <c r="C208" s="77" t="s">
        <v>60</v>
      </c>
      <c r="D208" s="49">
        <f>D204+E204</f>
        <v>7.5</v>
      </c>
      <c r="E208" s="33">
        <v>1.5</v>
      </c>
      <c r="F208" s="33">
        <f>J209+K209+L209+M209+N209+O209+P209+Q209+R209+S209+T209+U209+J211+K211+L211+M211+N211+O211+P211+Q211+R211+S211+T211+U211</f>
        <v>17</v>
      </c>
      <c r="G208" s="36">
        <f>F208/E208</f>
        <v>11.333333333333334</v>
      </c>
      <c r="H208" s="88">
        <f>(0)/E208</f>
        <v>0</v>
      </c>
      <c r="I208" s="141"/>
      <c r="J208" s="50">
        <f>MAX(J204:U204,J206:U206)+1</f>
        <v>7</v>
      </c>
      <c r="K208" s="50">
        <f>MAX(J208)+1</f>
        <v>8</v>
      </c>
      <c r="L208" s="50">
        <f>MAX(K208)+1</f>
        <v>9</v>
      </c>
      <c r="M208" s="50">
        <f>MAX(L208)+1</f>
        <v>10</v>
      </c>
      <c r="N208" s="50"/>
      <c r="O208" s="50"/>
      <c r="P208" s="50"/>
      <c r="Q208" s="50"/>
      <c r="R208" s="50"/>
      <c r="S208" s="50"/>
      <c r="T208" s="50"/>
      <c r="U208" s="51"/>
      <c r="V208" s="35">
        <v>1</v>
      </c>
      <c r="W208" s="36" t="e">
        <f>X214+1.3</f>
        <v>#REF!</v>
      </c>
      <c r="X208" s="36" t="e">
        <f>W208+Y208</f>
        <v>#REF!</v>
      </c>
      <c r="Y208" s="37">
        <v>10.9</v>
      </c>
      <c r="Z208" s="33">
        <v>5</v>
      </c>
      <c r="AA208" s="33"/>
      <c r="AB208" s="98"/>
    </row>
    <row r="209" spans="1:30" ht="15" customHeight="1" x14ac:dyDescent="0.25">
      <c r="A209" s="103"/>
      <c r="B209" s="42"/>
      <c r="C209" s="77" t="s">
        <v>60</v>
      </c>
      <c r="D209" s="53"/>
      <c r="E209" s="38"/>
      <c r="F209" s="38"/>
      <c r="G209" s="38"/>
      <c r="H209" s="89"/>
      <c r="I209" s="141"/>
      <c r="J209" s="54">
        <v>5</v>
      </c>
      <c r="K209" s="54">
        <v>3</v>
      </c>
      <c r="L209" s="54">
        <v>7</v>
      </c>
      <c r="M209" s="54">
        <v>2</v>
      </c>
      <c r="N209" s="54"/>
      <c r="O209" s="54"/>
      <c r="P209" s="54"/>
      <c r="Q209" s="54"/>
      <c r="R209" s="54"/>
      <c r="S209" s="54"/>
      <c r="T209" s="54"/>
      <c r="U209" s="55"/>
      <c r="V209" s="40">
        <v>2</v>
      </c>
      <c r="W209" s="38"/>
      <c r="X209" s="41" t="e">
        <f>X208+Y209</f>
        <v>#REF!</v>
      </c>
      <c r="Y209" s="43">
        <v>10.5</v>
      </c>
      <c r="Z209" s="38">
        <v>5</v>
      </c>
      <c r="AA209" s="38"/>
      <c r="AB209" s="104"/>
    </row>
    <row r="210" spans="1:30" ht="15" customHeight="1" x14ac:dyDescent="0.25">
      <c r="A210" s="103"/>
      <c r="B210" s="42"/>
      <c r="C210" s="77" t="s">
        <v>60</v>
      </c>
      <c r="D210" s="53"/>
      <c r="E210" s="38"/>
      <c r="F210" s="38"/>
      <c r="G210" s="38"/>
      <c r="H210" s="89"/>
      <c r="I210" s="141"/>
      <c r="J210" s="56"/>
      <c r="K210" s="56"/>
      <c r="L210" s="56"/>
      <c r="M210" s="56"/>
      <c r="N210" s="56"/>
      <c r="O210" s="56"/>
      <c r="P210" s="56"/>
      <c r="Q210" s="56"/>
      <c r="R210" s="56"/>
      <c r="S210" s="56"/>
      <c r="T210" s="56"/>
      <c r="U210" s="57"/>
      <c r="V210" s="40">
        <v>3</v>
      </c>
      <c r="W210" s="38"/>
      <c r="X210" s="41" t="e">
        <f>X209+Y210</f>
        <v>#REF!</v>
      </c>
      <c r="Y210" s="43">
        <v>9.9</v>
      </c>
      <c r="Z210" s="38">
        <v>5</v>
      </c>
      <c r="AA210" s="38"/>
      <c r="AB210" s="104"/>
    </row>
    <row r="211" spans="1:30" ht="15" customHeight="1" x14ac:dyDescent="0.25">
      <c r="A211" s="103"/>
      <c r="B211" s="42"/>
      <c r="C211" s="77" t="s">
        <v>60</v>
      </c>
      <c r="D211" s="53"/>
      <c r="E211" s="44"/>
      <c r="F211" s="44"/>
      <c r="G211" s="44"/>
      <c r="H211" s="89"/>
      <c r="I211" s="141"/>
      <c r="J211" s="61"/>
      <c r="K211" s="61"/>
      <c r="L211" s="61"/>
      <c r="M211" s="61"/>
      <c r="N211" s="61"/>
      <c r="O211" s="61"/>
      <c r="P211" s="61"/>
      <c r="Q211" s="61"/>
      <c r="R211" s="61"/>
      <c r="S211" s="61"/>
      <c r="T211" s="61"/>
      <c r="U211" s="62"/>
      <c r="V211" s="66"/>
      <c r="W211" s="65"/>
      <c r="X211" s="63"/>
      <c r="Y211" s="64"/>
      <c r="Z211" s="65"/>
      <c r="AA211" s="44"/>
      <c r="AB211" s="105"/>
    </row>
    <row r="212" spans="1:30" ht="15" customHeight="1" x14ac:dyDescent="0.25">
      <c r="A212" s="106"/>
      <c r="B212" s="67"/>
      <c r="C212" s="77" t="s">
        <v>60</v>
      </c>
      <c r="D212" s="49">
        <f>D208+E208</f>
        <v>9</v>
      </c>
      <c r="E212" s="33">
        <v>1</v>
      </c>
      <c r="F212" s="38">
        <f>J213+K213+L213+M213+N213+O213+P213+Q213+R213+S213+T213+U213+J215+K215+L215+M215+N215+O215+P215+Q215+R215+S215+T215+U215</f>
        <v>17</v>
      </c>
      <c r="G212" s="36">
        <f>F212/E212</f>
        <v>17</v>
      </c>
      <c r="H212" s="88">
        <f>(0)/E212</f>
        <v>0</v>
      </c>
      <c r="I212" s="141"/>
      <c r="J212" s="50">
        <f>MAX(J208:U208,J210:U210)+1</f>
        <v>11</v>
      </c>
      <c r="K212" s="50">
        <f>MAX(J212)+1</f>
        <v>12</v>
      </c>
      <c r="L212" s="50">
        <f>MAX(K212)+1</f>
        <v>13</v>
      </c>
      <c r="M212" s="56"/>
      <c r="N212" s="50"/>
      <c r="O212" s="56"/>
      <c r="P212" s="56"/>
      <c r="Q212" s="56"/>
      <c r="R212" s="56"/>
      <c r="S212" s="56"/>
      <c r="T212" s="56"/>
      <c r="U212" s="56"/>
      <c r="V212" s="33">
        <v>1</v>
      </c>
      <c r="W212" s="69" t="e">
        <f>#REF!+1.2</f>
        <v>#REF!</v>
      </c>
      <c r="X212" s="69" t="e">
        <f>W212+Y212</f>
        <v>#REF!</v>
      </c>
      <c r="Y212" s="37">
        <v>9.5</v>
      </c>
      <c r="Z212" s="33">
        <v>5</v>
      </c>
      <c r="AA212" s="38"/>
      <c r="AB212" s="104"/>
    </row>
    <row r="213" spans="1:30" ht="15" customHeight="1" x14ac:dyDescent="0.25">
      <c r="A213" s="103"/>
      <c r="B213" s="42"/>
      <c r="C213" s="77" t="s">
        <v>60</v>
      </c>
      <c r="D213" s="53"/>
      <c r="E213" s="38"/>
      <c r="F213" s="38"/>
      <c r="G213" s="38"/>
      <c r="H213" s="89"/>
      <c r="I213" s="141"/>
      <c r="J213" s="54">
        <v>7</v>
      </c>
      <c r="K213" s="54">
        <v>3</v>
      </c>
      <c r="L213" s="54">
        <v>7</v>
      </c>
      <c r="M213" s="54"/>
      <c r="N213" s="54"/>
      <c r="O213" s="54"/>
      <c r="P213" s="54"/>
      <c r="Q213" s="54"/>
      <c r="R213" s="54"/>
      <c r="S213" s="54"/>
      <c r="T213" s="54"/>
      <c r="U213" s="55"/>
      <c r="V213" s="40">
        <v>2</v>
      </c>
      <c r="W213" s="70"/>
      <c r="X213" s="69" t="e">
        <f>X212+Y213</f>
        <v>#REF!</v>
      </c>
      <c r="Y213" s="43">
        <v>9.3000000000000007</v>
      </c>
      <c r="Z213" s="38">
        <v>5</v>
      </c>
      <c r="AA213" s="38"/>
      <c r="AB213" s="104"/>
    </row>
    <row r="214" spans="1:30" ht="15" customHeight="1" x14ac:dyDescent="0.25">
      <c r="A214" s="103"/>
      <c r="B214" s="42"/>
      <c r="C214" s="77" t="s">
        <v>60</v>
      </c>
      <c r="D214" s="53"/>
      <c r="E214" s="38"/>
      <c r="F214" s="38"/>
      <c r="G214" s="38"/>
      <c r="H214" s="89"/>
      <c r="I214" s="141"/>
      <c r="J214" s="56"/>
      <c r="K214" s="56"/>
      <c r="L214" s="56"/>
      <c r="M214" s="56"/>
      <c r="N214" s="54"/>
      <c r="O214" s="54"/>
      <c r="P214" s="54"/>
      <c r="Q214" s="54"/>
      <c r="R214" s="54"/>
      <c r="S214" s="54"/>
      <c r="T214" s="54"/>
      <c r="U214" s="55"/>
      <c r="V214" s="40">
        <v>3</v>
      </c>
      <c r="W214" s="70"/>
      <c r="X214" s="69" t="e">
        <f>X213+Y214</f>
        <v>#REF!</v>
      </c>
      <c r="Y214" s="43">
        <v>9</v>
      </c>
      <c r="Z214" s="38">
        <v>5</v>
      </c>
      <c r="AA214" s="38"/>
      <c r="AB214" s="104"/>
    </row>
    <row r="215" spans="1:30" ht="15" customHeight="1" x14ac:dyDescent="0.25">
      <c r="A215" s="107"/>
      <c r="B215" s="71"/>
      <c r="C215" s="77" t="s">
        <v>60</v>
      </c>
      <c r="D215" s="53"/>
      <c r="E215" s="38"/>
      <c r="F215" s="38"/>
      <c r="G215" s="38"/>
      <c r="H215" s="89"/>
      <c r="I215" s="141"/>
      <c r="J215" s="61"/>
      <c r="K215" s="61"/>
      <c r="L215" s="61"/>
      <c r="M215" s="61"/>
      <c r="N215" s="54"/>
      <c r="O215" s="54"/>
      <c r="P215" s="54"/>
      <c r="Q215" s="54"/>
      <c r="R215" s="54"/>
      <c r="S215" s="54"/>
      <c r="T215" s="54"/>
      <c r="U215" s="55"/>
      <c r="V215" s="72"/>
      <c r="W215" s="70"/>
      <c r="X215" s="73"/>
      <c r="Y215" s="74"/>
      <c r="Z215" s="70"/>
      <c r="AA215" s="38"/>
      <c r="AB215" s="104"/>
    </row>
    <row r="216" spans="1:30" ht="15.75" thickBot="1" x14ac:dyDescent="0.3">
      <c r="A216" s="143" t="s">
        <v>26</v>
      </c>
      <c r="B216" s="144"/>
      <c r="C216" s="144"/>
      <c r="D216" s="118">
        <f>D212+E212</f>
        <v>10</v>
      </c>
      <c r="E216" s="124" t="s">
        <v>62</v>
      </c>
      <c r="F216" s="111"/>
      <c r="G216" s="112"/>
      <c r="H216" s="113"/>
      <c r="I216" s="119"/>
      <c r="J216" s="120"/>
      <c r="K216" s="120"/>
      <c r="L216" s="120"/>
      <c r="M216" s="120"/>
      <c r="N216" s="120"/>
      <c r="O216" s="120"/>
      <c r="P216" s="120"/>
      <c r="Q216" s="120"/>
      <c r="R216" s="120"/>
      <c r="S216" s="120"/>
      <c r="T216" s="120"/>
      <c r="U216" s="121"/>
      <c r="V216" s="123"/>
      <c r="W216" s="123"/>
      <c r="X216" s="123"/>
      <c r="Y216" s="123"/>
      <c r="Z216" s="123"/>
      <c r="AA216" s="123"/>
      <c r="AB216" s="117"/>
    </row>
    <row r="217" spans="1:30" ht="44.25" customHeight="1" x14ac:dyDescent="0.25">
      <c r="A217" s="22"/>
      <c r="B217" s="22"/>
      <c r="C217" s="25"/>
      <c r="D217" s="25"/>
      <c r="E217" s="25"/>
      <c r="F217" s="25"/>
      <c r="G217" s="25"/>
      <c r="H217" s="94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"/>
      <c r="W217" s="2"/>
      <c r="X217" s="23"/>
      <c r="Y217" s="24"/>
      <c r="Z217" s="2"/>
      <c r="AA217" s="25"/>
      <c r="AB217" s="22"/>
    </row>
    <row r="218" spans="1:30" s="26" customFormat="1" ht="14.25" customHeight="1" x14ac:dyDescent="0.25">
      <c r="A218" s="157" t="s">
        <v>54</v>
      </c>
      <c r="B218" s="157"/>
      <c r="C218" s="157"/>
      <c r="D218" s="157"/>
      <c r="E218" s="157" t="s">
        <v>92</v>
      </c>
      <c r="F218" s="157"/>
      <c r="G218" s="157"/>
      <c r="H218" s="157"/>
      <c r="I218" s="157"/>
      <c r="J218" s="157" t="s">
        <v>37</v>
      </c>
      <c r="K218" s="157"/>
      <c r="L218" s="157"/>
      <c r="M218" s="157"/>
      <c r="N218" s="157"/>
      <c r="O218" s="157"/>
      <c r="P218" s="157"/>
      <c r="Q218" s="157"/>
      <c r="R218" s="157"/>
      <c r="S218" s="157"/>
      <c r="T218" s="157" t="s">
        <v>38</v>
      </c>
      <c r="U218" s="157"/>
      <c r="V218" s="157"/>
      <c r="W218" s="157"/>
      <c r="X218" s="157"/>
      <c r="Y218" s="157"/>
      <c r="Z218" s="157"/>
      <c r="AA218" s="157"/>
      <c r="AB218" s="157"/>
    </row>
    <row r="219" spans="1:30" s="81" customFormat="1" ht="14.25" customHeight="1" x14ac:dyDescent="0.25">
      <c r="A219" s="145" t="s">
        <v>86</v>
      </c>
      <c r="B219" s="145"/>
      <c r="C219" s="145"/>
      <c r="D219" s="145"/>
      <c r="E219" s="145" t="s">
        <v>88</v>
      </c>
      <c r="F219" s="145"/>
      <c r="G219" s="145"/>
      <c r="H219" s="145"/>
      <c r="I219" s="145"/>
      <c r="J219" s="145" t="s">
        <v>90</v>
      </c>
      <c r="K219" s="145"/>
      <c r="L219" s="145"/>
      <c r="M219" s="145"/>
      <c r="N219" s="145"/>
      <c r="O219" s="145"/>
      <c r="P219" s="145"/>
      <c r="Q219" s="145"/>
      <c r="R219" s="145"/>
      <c r="S219" s="145"/>
      <c r="T219" s="146" t="s">
        <v>90</v>
      </c>
      <c r="U219" s="146"/>
      <c r="V219" s="146"/>
      <c r="W219" s="146"/>
      <c r="X219" s="146"/>
      <c r="Y219" s="146"/>
      <c r="Z219" s="146"/>
      <c r="AA219" s="146"/>
      <c r="AB219" s="146"/>
      <c r="AC219" s="27"/>
      <c r="AD219" s="27"/>
    </row>
    <row r="220" spans="1:30" s="81" customFormat="1" ht="14.25" customHeight="1" x14ac:dyDescent="0.25">
      <c r="A220" s="145" t="s">
        <v>87</v>
      </c>
      <c r="B220" s="145"/>
      <c r="C220" s="145"/>
      <c r="D220" s="145"/>
      <c r="E220" s="145" t="s">
        <v>89</v>
      </c>
      <c r="F220" s="145"/>
      <c r="G220" s="145"/>
      <c r="H220" s="145"/>
      <c r="I220" s="145"/>
      <c r="J220" s="145" t="s">
        <v>91</v>
      </c>
      <c r="K220" s="145"/>
      <c r="L220" s="145"/>
      <c r="M220" s="145"/>
      <c r="N220" s="145"/>
      <c r="O220" s="145"/>
      <c r="P220" s="145"/>
      <c r="Q220" s="145"/>
      <c r="R220" s="145"/>
      <c r="S220" s="145"/>
      <c r="T220" s="146" t="s">
        <v>91</v>
      </c>
      <c r="U220" s="146"/>
      <c r="V220" s="146"/>
      <c r="W220" s="146"/>
      <c r="X220" s="146"/>
      <c r="Y220" s="146"/>
      <c r="Z220" s="146"/>
      <c r="AA220" s="146"/>
      <c r="AB220" s="146"/>
      <c r="AC220" s="27"/>
      <c r="AD220" s="27"/>
    </row>
    <row r="221" spans="1:30" ht="15.75" thickBot="1" x14ac:dyDescent="0.3"/>
    <row r="222" spans="1:30" s="28" customFormat="1" ht="81.75" customHeight="1" x14ac:dyDescent="0.25">
      <c r="A222" s="200" t="s">
        <v>65</v>
      </c>
      <c r="B222" s="201"/>
      <c r="C222" s="201"/>
      <c r="D222" s="201"/>
      <c r="E222" s="201"/>
      <c r="F222" s="201"/>
      <c r="G222" s="201"/>
      <c r="H222" s="201"/>
      <c r="I222" s="202"/>
      <c r="J222" s="203" t="s">
        <v>66</v>
      </c>
      <c r="K222" s="203"/>
      <c r="L222" s="203"/>
      <c r="M222" s="203"/>
      <c r="N222" s="203"/>
      <c r="O222" s="203"/>
      <c r="P222" s="203"/>
      <c r="Q222" s="203"/>
      <c r="R222" s="203"/>
      <c r="S222" s="203"/>
      <c r="T222" s="203"/>
      <c r="U222" s="203"/>
      <c r="V222" s="203"/>
      <c r="W222" s="203"/>
      <c r="X222" s="203"/>
      <c r="Y222" s="203"/>
      <c r="Z222" s="203"/>
      <c r="AA222" s="203"/>
      <c r="AB222" s="204"/>
    </row>
    <row r="223" spans="1:30" s="28" customFormat="1" ht="32.25" customHeight="1" x14ac:dyDescent="0.25">
      <c r="A223" s="176" t="s">
        <v>78</v>
      </c>
      <c r="B223" s="177"/>
      <c r="C223" s="177"/>
      <c r="D223" s="177"/>
      <c r="E223" s="177"/>
      <c r="F223" s="177"/>
      <c r="G223" s="177"/>
      <c r="H223" s="177"/>
      <c r="I223" s="178"/>
      <c r="J223" s="179" t="s">
        <v>84</v>
      </c>
      <c r="K223" s="179"/>
      <c r="L223" s="179"/>
      <c r="M223" s="179"/>
      <c r="N223" s="179"/>
      <c r="O223" s="179"/>
      <c r="P223" s="179"/>
      <c r="Q223" s="179"/>
      <c r="R223" s="179"/>
      <c r="S223" s="179"/>
      <c r="T223" s="179"/>
      <c r="U223" s="179"/>
      <c r="V223" s="179"/>
      <c r="W223" s="179"/>
      <c r="X223" s="179"/>
      <c r="Y223" s="179"/>
      <c r="Z223" s="179"/>
      <c r="AA223" s="179"/>
      <c r="AB223" s="180"/>
    </row>
    <row r="224" spans="1:30" s="28" customFormat="1" ht="18" customHeight="1" x14ac:dyDescent="0.25">
      <c r="A224" s="176" t="s">
        <v>75</v>
      </c>
      <c r="B224" s="177"/>
      <c r="C224" s="177"/>
      <c r="D224" s="177"/>
      <c r="E224" s="177"/>
      <c r="F224" s="177"/>
      <c r="G224" s="177"/>
      <c r="H224" s="177"/>
      <c r="I224" s="178"/>
      <c r="J224" s="181" t="s">
        <v>85</v>
      </c>
      <c r="K224" s="177"/>
      <c r="L224" s="177"/>
      <c r="M224" s="177"/>
      <c r="N224" s="177"/>
      <c r="O224" s="177"/>
      <c r="P224" s="177"/>
      <c r="Q224" s="177"/>
      <c r="R224" s="177"/>
      <c r="S224" s="177"/>
      <c r="T224" s="177"/>
      <c r="U224" s="177"/>
      <c r="V224" s="177"/>
      <c r="W224" s="177"/>
      <c r="X224" s="177"/>
      <c r="Y224" s="177"/>
      <c r="Z224" s="177"/>
      <c r="AA224" s="177"/>
      <c r="AB224" s="182"/>
    </row>
    <row r="225" spans="1:28" s="28" customFormat="1" ht="18" customHeight="1" x14ac:dyDescent="0.25">
      <c r="A225" s="176" t="s">
        <v>104</v>
      </c>
      <c r="B225" s="177"/>
      <c r="C225" s="177"/>
      <c r="D225" s="177"/>
      <c r="E225" s="177"/>
      <c r="F225" s="177"/>
      <c r="G225" s="177"/>
      <c r="H225" s="177"/>
      <c r="I225" s="178"/>
      <c r="J225" s="177" t="s">
        <v>103</v>
      </c>
      <c r="K225" s="177"/>
      <c r="L225" s="177"/>
      <c r="M225" s="177"/>
      <c r="N225" s="177"/>
      <c r="O225" s="177"/>
      <c r="P225" s="177"/>
      <c r="Q225" s="177"/>
      <c r="R225" s="177"/>
      <c r="S225" s="177"/>
      <c r="T225" s="177"/>
      <c r="U225" s="177"/>
      <c r="V225" s="177"/>
      <c r="W225" s="177"/>
      <c r="X225" s="177"/>
      <c r="Y225" s="177"/>
      <c r="Z225" s="177"/>
      <c r="AA225" s="177"/>
      <c r="AB225" s="182"/>
    </row>
    <row r="226" spans="1:28" s="28" customFormat="1" ht="15.75" x14ac:dyDescent="0.25">
      <c r="A226" s="183" t="s">
        <v>0</v>
      </c>
      <c r="B226" s="185" t="s">
        <v>1</v>
      </c>
      <c r="C226" s="185" t="s">
        <v>2</v>
      </c>
      <c r="D226" s="185" t="s">
        <v>3</v>
      </c>
      <c r="E226" s="185" t="s">
        <v>4</v>
      </c>
      <c r="F226" s="185" t="s">
        <v>5</v>
      </c>
      <c r="G226" s="185" t="s">
        <v>6</v>
      </c>
      <c r="H226" s="185" t="s">
        <v>45</v>
      </c>
      <c r="I226" s="187" t="s">
        <v>7</v>
      </c>
      <c r="J226" s="189" t="s">
        <v>8</v>
      </c>
      <c r="K226" s="190"/>
      <c r="L226" s="190"/>
      <c r="M226" s="190"/>
      <c r="N226" s="190"/>
      <c r="O226" s="190"/>
      <c r="P226" s="190"/>
      <c r="Q226" s="190"/>
      <c r="R226" s="190"/>
      <c r="S226" s="190"/>
      <c r="T226" s="190"/>
      <c r="U226" s="191"/>
      <c r="V226" s="195" t="s">
        <v>9</v>
      </c>
      <c r="W226" s="196"/>
      <c r="X226" s="196"/>
      <c r="Y226" s="196"/>
      <c r="Z226" s="196"/>
      <c r="AA226" s="197"/>
      <c r="AB226" s="198" t="s">
        <v>10</v>
      </c>
    </row>
    <row r="227" spans="1:28" s="28" customFormat="1" ht="74.25" customHeight="1" x14ac:dyDescent="0.25">
      <c r="A227" s="184"/>
      <c r="B227" s="186"/>
      <c r="C227" s="186"/>
      <c r="D227" s="186"/>
      <c r="E227" s="186"/>
      <c r="F227" s="186"/>
      <c r="G227" s="186"/>
      <c r="H227" s="186"/>
      <c r="I227" s="188"/>
      <c r="J227" s="192"/>
      <c r="K227" s="193"/>
      <c r="L227" s="193"/>
      <c r="M227" s="193"/>
      <c r="N227" s="193"/>
      <c r="O227" s="193"/>
      <c r="P227" s="193"/>
      <c r="Q227" s="193"/>
      <c r="R227" s="193"/>
      <c r="S227" s="193"/>
      <c r="T227" s="193"/>
      <c r="U227" s="194"/>
      <c r="V227" s="29" t="s">
        <v>11</v>
      </c>
      <c r="W227" s="29" t="s">
        <v>12</v>
      </c>
      <c r="X227" s="29" t="s">
        <v>13</v>
      </c>
      <c r="Y227" s="29" t="s">
        <v>14</v>
      </c>
      <c r="Z227" s="29" t="s">
        <v>15</v>
      </c>
      <c r="AA227" s="29" t="s">
        <v>16</v>
      </c>
      <c r="AB227" s="199"/>
    </row>
    <row r="228" spans="1:28" s="28" customFormat="1" ht="19.5" customHeight="1" thickBot="1" x14ac:dyDescent="0.3">
      <c r="A228" s="95"/>
      <c r="B228" s="30" t="s">
        <v>17</v>
      </c>
      <c r="C228" s="31" t="s">
        <v>18</v>
      </c>
      <c r="D228" s="30" t="s">
        <v>18</v>
      </c>
      <c r="E228" s="30" t="s">
        <v>18</v>
      </c>
      <c r="F228" s="30" t="s">
        <v>18</v>
      </c>
      <c r="G228" s="30" t="s">
        <v>19</v>
      </c>
      <c r="H228" s="30"/>
      <c r="I228" s="32" t="s">
        <v>20</v>
      </c>
      <c r="J228" s="167" t="s">
        <v>21</v>
      </c>
      <c r="K228" s="168"/>
      <c r="L228" s="168"/>
      <c r="M228" s="168"/>
      <c r="N228" s="168"/>
      <c r="O228" s="168"/>
      <c r="P228" s="168"/>
      <c r="Q228" s="168"/>
      <c r="R228" s="168"/>
      <c r="S228" s="168"/>
      <c r="T228" s="168"/>
      <c r="U228" s="169"/>
      <c r="V228" s="30" t="s">
        <v>22</v>
      </c>
      <c r="W228" s="30" t="s">
        <v>21</v>
      </c>
      <c r="X228" s="30" t="s">
        <v>21</v>
      </c>
      <c r="Y228" s="30" t="s">
        <v>23</v>
      </c>
      <c r="Z228" s="30" t="s">
        <v>24</v>
      </c>
      <c r="AA228" s="30"/>
      <c r="AB228" s="96"/>
    </row>
    <row r="229" spans="1:28" ht="15" customHeight="1" x14ac:dyDescent="0.25">
      <c r="A229" s="97"/>
      <c r="B229" s="170" t="s">
        <v>44</v>
      </c>
      <c r="C229" s="34">
        <v>9</v>
      </c>
      <c r="D229" s="35" t="s">
        <v>25</v>
      </c>
      <c r="E229" s="33">
        <v>1.5</v>
      </c>
      <c r="F229" s="33">
        <f>J230+K230+L230+M230+N230+O230+P230+Q230+R230+S230+T230+U230+J232+K232+L232+M232+N232+O232+P232+Q232+R232+S232+T232+U232</f>
        <v>0</v>
      </c>
      <c r="G229" s="36">
        <f>F229/E229</f>
        <v>0</v>
      </c>
      <c r="H229" s="88">
        <f>(K230+L230+M230+N230+O230+P230)/E229</f>
        <v>0</v>
      </c>
      <c r="I229" s="138" t="s">
        <v>55</v>
      </c>
      <c r="J229" s="129"/>
      <c r="K229" s="130"/>
      <c r="L229" s="130"/>
      <c r="M229" s="130"/>
      <c r="N229" s="130"/>
      <c r="O229" s="130"/>
      <c r="P229" s="130"/>
      <c r="Q229" s="130"/>
      <c r="R229" s="130"/>
      <c r="S229" s="130"/>
      <c r="T229" s="130"/>
      <c r="U229" s="131"/>
      <c r="V229" s="35"/>
      <c r="W229" s="36"/>
      <c r="X229" s="36"/>
      <c r="Y229" s="37"/>
      <c r="Z229" s="33"/>
      <c r="AA229" s="33"/>
      <c r="AB229" s="98"/>
    </row>
    <row r="230" spans="1:28" ht="15" customHeight="1" x14ac:dyDescent="0.25">
      <c r="A230" s="99"/>
      <c r="B230" s="171"/>
      <c r="C230" s="39" t="s">
        <v>56</v>
      </c>
      <c r="D230" s="40"/>
      <c r="E230" s="38"/>
      <c r="F230" s="38"/>
      <c r="G230" s="41"/>
      <c r="H230" s="89"/>
      <c r="I230" s="139"/>
      <c r="J230" s="132"/>
      <c r="K230" s="220"/>
      <c r="L230" s="220"/>
      <c r="M230" s="220"/>
      <c r="N230" s="220"/>
      <c r="O230" s="220"/>
      <c r="P230" s="220"/>
      <c r="Q230" s="220"/>
      <c r="R230" s="220"/>
      <c r="S230" s="220"/>
      <c r="T230" s="220"/>
      <c r="U230" s="134"/>
      <c r="V230" s="40"/>
      <c r="W230" s="41"/>
      <c r="X230" s="41"/>
      <c r="Y230" s="43"/>
      <c r="Z230" s="38"/>
      <c r="AA230" s="38"/>
      <c r="AB230" s="100"/>
    </row>
    <row r="231" spans="1:28" ht="15" customHeight="1" x14ac:dyDescent="0.25">
      <c r="A231" s="99"/>
      <c r="B231" s="171"/>
      <c r="C231" s="39" t="s">
        <v>56</v>
      </c>
      <c r="D231" s="40"/>
      <c r="E231" s="38"/>
      <c r="F231" s="38"/>
      <c r="G231" s="41"/>
      <c r="H231" s="89"/>
      <c r="I231" s="139"/>
      <c r="J231" s="132"/>
      <c r="K231" s="220"/>
      <c r="L231" s="220"/>
      <c r="M231" s="220"/>
      <c r="N231" s="220"/>
      <c r="O231" s="220"/>
      <c r="P231" s="220"/>
      <c r="Q231" s="220"/>
      <c r="R231" s="220"/>
      <c r="S231" s="220"/>
      <c r="T231" s="220"/>
      <c r="U231" s="134"/>
      <c r="V231" s="40"/>
      <c r="W231" s="41"/>
      <c r="X231" s="41"/>
      <c r="Y231" s="43"/>
      <c r="Z231" s="38"/>
      <c r="AA231" s="38"/>
      <c r="AB231" s="100"/>
    </row>
    <row r="232" spans="1:28" ht="15" customHeight="1" x14ac:dyDescent="0.25">
      <c r="A232" s="101"/>
      <c r="B232" s="172"/>
      <c r="C232" s="39" t="s">
        <v>56</v>
      </c>
      <c r="D232" s="45"/>
      <c r="E232" s="44"/>
      <c r="F232" s="44"/>
      <c r="G232" s="46"/>
      <c r="H232" s="89"/>
      <c r="I232" s="205"/>
      <c r="J232" s="135"/>
      <c r="K232" s="136"/>
      <c r="L232" s="136"/>
      <c r="M232" s="136"/>
      <c r="N232" s="136"/>
      <c r="O232" s="136"/>
      <c r="P232" s="136"/>
      <c r="Q232" s="136"/>
      <c r="R232" s="136"/>
      <c r="S232" s="136"/>
      <c r="T232" s="136"/>
      <c r="U232" s="137"/>
      <c r="V232" s="45"/>
      <c r="W232" s="46"/>
      <c r="X232" s="46"/>
      <c r="Y232" s="47"/>
      <c r="Z232" s="44"/>
      <c r="AA232" s="44"/>
      <c r="AB232" s="102"/>
    </row>
    <row r="233" spans="1:28" ht="15" customHeight="1" x14ac:dyDescent="0.25">
      <c r="A233" s="97"/>
      <c r="B233" s="48"/>
      <c r="C233" s="68" t="s">
        <v>57</v>
      </c>
      <c r="D233" s="49">
        <f>E229</f>
        <v>1.5</v>
      </c>
      <c r="E233" s="33">
        <v>1.5</v>
      </c>
      <c r="F233" s="33">
        <f>J234+K234+L234+M234+N234+O234+P234+Q234+R234+S234+T234+U234+J236+K236+L236+M236+N236+O236+P236+Q236+R236+S236+T236+U236</f>
        <v>0</v>
      </c>
      <c r="G233" s="36">
        <f>F233/E233</f>
        <v>0</v>
      </c>
      <c r="H233" s="88">
        <f>(0)/E233</f>
        <v>0</v>
      </c>
      <c r="I233" s="221" t="s">
        <v>59</v>
      </c>
      <c r="J233" s="173" t="s">
        <v>47</v>
      </c>
      <c r="K233" s="174"/>
      <c r="L233" s="158">
        <v>15</v>
      </c>
      <c r="M233" s="158"/>
      <c r="N233" s="158">
        <v>30</v>
      </c>
      <c r="O233" s="158"/>
      <c r="P233" s="158">
        <v>45</v>
      </c>
      <c r="Q233" s="158"/>
      <c r="R233" s="158">
        <v>60</v>
      </c>
      <c r="S233" s="158"/>
      <c r="T233" s="151" t="s">
        <v>48</v>
      </c>
      <c r="U233" s="131"/>
      <c r="V233" s="35">
        <v>1</v>
      </c>
      <c r="W233" s="36" t="e">
        <f>X239+1.2</f>
        <v>#REF!</v>
      </c>
      <c r="X233" s="36" t="e">
        <f>W233+Y233</f>
        <v>#REF!</v>
      </c>
      <c r="Y233" s="37">
        <v>13.8</v>
      </c>
      <c r="Z233" s="33">
        <v>5</v>
      </c>
      <c r="AA233" s="33"/>
      <c r="AB233" s="98"/>
    </row>
    <row r="234" spans="1:28" ht="15" customHeight="1" x14ac:dyDescent="0.25">
      <c r="A234" s="99"/>
      <c r="B234" s="52"/>
      <c r="C234" s="68" t="s">
        <v>57</v>
      </c>
      <c r="D234" s="53"/>
      <c r="E234" s="38"/>
      <c r="F234" s="38"/>
      <c r="G234" s="41"/>
      <c r="H234" s="89"/>
      <c r="I234" s="163"/>
      <c r="J234" s="173"/>
      <c r="K234" s="174"/>
      <c r="L234" s="158"/>
      <c r="M234" s="158"/>
      <c r="N234" s="158"/>
      <c r="O234" s="158"/>
      <c r="P234" s="158"/>
      <c r="Q234" s="158"/>
      <c r="R234" s="158"/>
      <c r="S234" s="158"/>
      <c r="T234" s="152"/>
      <c r="U234" s="137"/>
      <c r="V234" s="40">
        <v>2</v>
      </c>
      <c r="W234" s="41"/>
      <c r="X234" s="41" t="e">
        <f>X233+Y234</f>
        <v>#REF!</v>
      </c>
      <c r="Y234" s="43">
        <v>13.6</v>
      </c>
      <c r="Z234" s="38">
        <v>5</v>
      </c>
      <c r="AA234" s="38"/>
      <c r="AB234" s="100"/>
    </row>
    <row r="235" spans="1:28" ht="15" customHeight="1" x14ac:dyDescent="0.25">
      <c r="A235" s="99"/>
      <c r="B235" s="52"/>
      <c r="C235" s="68" t="s">
        <v>57</v>
      </c>
      <c r="D235" s="53"/>
      <c r="E235" s="38"/>
      <c r="F235" s="38"/>
      <c r="G235" s="41"/>
      <c r="H235" s="89"/>
      <c r="I235" s="163"/>
      <c r="J235" s="173"/>
      <c r="K235" s="174"/>
      <c r="L235" s="158">
        <v>6</v>
      </c>
      <c r="M235" s="158"/>
      <c r="N235" s="158">
        <v>12</v>
      </c>
      <c r="O235" s="158"/>
      <c r="P235" s="158">
        <v>23</v>
      </c>
      <c r="Q235" s="158"/>
      <c r="R235" s="158">
        <v>30</v>
      </c>
      <c r="S235" s="158"/>
      <c r="T235" s="153">
        <f>N235+P235</f>
        <v>35</v>
      </c>
      <c r="U235" s="154"/>
      <c r="V235" s="40">
        <v>3</v>
      </c>
      <c r="W235" s="41"/>
      <c r="X235" s="58" t="e">
        <f>X234+Y235</f>
        <v>#REF!</v>
      </c>
      <c r="Y235" s="43">
        <v>13.3</v>
      </c>
      <c r="Z235" s="40">
        <v>5</v>
      </c>
      <c r="AA235" s="38"/>
      <c r="AB235" s="100"/>
    </row>
    <row r="236" spans="1:28" ht="15" customHeight="1" x14ac:dyDescent="0.25">
      <c r="A236" s="101"/>
      <c r="B236" s="59"/>
      <c r="C236" s="68" t="s">
        <v>57</v>
      </c>
      <c r="D236" s="60"/>
      <c r="E236" s="44"/>
      <c r="F236" s="44"/>
      <c r="G236" s="46"/>
      <c r="H236" s="89"/>
      <c r="I236" s="163"/>
      <c r="J236" s="131"/>
      <c r="K236" s="175"/>
      <c r="L236" s="159"/>
      <c r="M236" s="159"/>
      <c r="N236" s="159"/>
      <c r="O236" s="159"/>
      <c r="P236" s="159"/>
      <c r="Q236" s="159"/>
      <c r="R236" s="159"/>
      <c r="S236" s="159"/>
      <c r="T236" s="160"/>
      <c r="U236" s="161"/>
      <c r="V236" s="45"/>
      <c r="W236" s="46"/>
      <c r="X236" s="46"/>
      <c r="Y236" s="47"/>
      <c r="Z236" s="44"/>
      <c r="AA236" s="44"/>
      <c r="AB236" s="102"/>
    </row>
    <row r="237" spans="1:28" ht="15" customHeight="1" x14ac:dyDescent="0.25">
      <c r="A237" s="97"/>
      <c r="B237" s="48"/>
      <c r="C237" s="68" t="s">
        <v>57</v>
      </c>
      <c r="D237" s="49">
        <f>D233+E233</f>
        <v>3</v>
      </c>
      <c r="E237" s="33">
        <v>1.5</v>
      </c>
      <c r="F237" s="33">
        <f>J238+K238+L238+M238+N238+O238+P238+Q238+R238+S238+T238+U238+J240+K240+L240+M240+N240+O240+P240+Q240+R240+S240+T240+U240</f>
        <v>0</v>
      </c>
      <c r="G237" s="36">
        <f>F237/E237</f>
        <v>0</v>
      </c>
      <c r="H237" s="88">
        <f>(0)/E237</f>
        <v>0</v>
      </c>
      <c r="I237" s="163"/>
      <c r="J237" s="207" t="s">
        <v>94</v>
      </c>
      <c r="K237" s="174"/>
      <c r="L237" s="158">
        <v>15</v>
      </c>
      <c r="M237" s="158"/>
      <c r="N237" s="158">
        <v>30</v>
      </c>
      <c r="O237" s="158"/>
      <c r="P237" s="158">
        <v>45</v>
      </c>
      <c r="Q237" s="158"/>
      <c r="R237" s="158">
        <v>60</v>
      </c>
      <c r="S237" s="158"/>
      <c r="T237" s="151" t="s">
        <v>48</v>
      </c>
      <c r="U237" s="131"/>
      <c r="V237" s="35">
        <v>1</v>
      </c>
      <c r="W237" s="36" t="e">
        <f>X243+1.2</f>
        <v>#REF!</v>
      </c>
      <c r="X237" s="36" t="e">
        <f>W237+Y237</f>
        <v>#REF!</v>
      </c>
      <c r="Y237" s="37">
        <v>13.1</v>
      </c>
      <c r="Z237" s="33">
        <v>5</v>
      </c>
      <c r="AA237" s="33"/>
      <c r="AB237" s="98"/>
    </row>
    <row r="238" spans="1:28" ht="15" customHeight="1" x14ac:dyDescent="0.25">
      <c r="A238" s="99"/>
      <c r="B238" s="52"/>
      <c r="C238" s="68" t="s">
        <v>57</v>
      </c>
      <c r="D238" s="53"/>
      <c r="E238" s="38"/>
      <c r="F238" s="38"/>
      <c r="G238" s="41"/>
      <c r="H238" s="89"/>
      <c r="I238" s="163"/>
      <c r="J238" s="207"/>
      <c r="K238" s="174"/>
      <c r="L238" s="158"/>
      <c r="M238" s="158"/>
      <c r="N238" s="158"/>
      <c r="O238" s="158"/>
      <c r="P238" s="158"/>
      <c r="Q238" s="158"/>
      <c r="R238" s="158"/>
      <c r="S238" s="158"/>
      <c r="T238" s="152"/>
      <c r="U238" s="137"/>
      <c r="V238" s="40">
        <v>2</v>
      </c>
      <c r="W238" s="41"/>
      <c r="X238" s="41" t="e">
        <f>X237+Y238</f>
        <v>#REF!</v>
      </c>
      <c r="Y238" s="43">
        <v>12.9</v>
      </c>
      <c r="Z238" s="38">
        <v>5</v>
      </c>
      <c r="AA238" s="38"/>
      <c r="AB238" s="100"/>
    </row>
    <row r="239" spans="1:28" ht="15" customHeight="1" x14ac:dyDescent="0.25">
      <c r="A239" s="99"/>
      <c r="B239" s="52"/>
      <c r="C239" s="68" t="s">
        <v>57</v>
      </c>
      <c r="D239" s="53"/>
      <c r="E239" s="38"/>
      <c r="F239" s="38"/>
      <c r="G239" s="41"/>
      <c r="H239" s="89"/>
      <c r="I239" s="163"/>
      <c r="J239" s="207"/>
      <c r="K239" s="174"/>
      <c r="L239" s="158">
        <v>8</v>
      </c>
      <c r="M239" s="158"/>
      <c r="N239" s="158">
        <v>17</v>
      </c>
      <c r="O239" s="158"/>
      <c r="P239" s="158">
        <v>29</v>
      </c>
      <c r="Q239" s="158"/>
      <c r="R239" s="158">
        <v>42</v>
      </c>
      <c r="S239" s="158"/>
      <c r="T239" s="153">
        <f>N239+P239</f>
        <v>46</v>
      </c>
      <c r="U239" s="154"/>
      <c r="V239" s="40">
        <v>3</v>
      </c>
      <c r="W239" s="41"/>
      <c r="X239" s="58" t="e">
        <f>X238+Y239</f>
        <v>#REF!</v>
      </c>
      <c r="Y239" s="43">
        <v>12.5</v>
      </c>
      <c r="Z239" s="40">
        <v>5</v>
      </c>
      <c r="AA239" s="38"/>
      <c r="AB239" s="100"/>
    </row>
    <row r="240" spans="1:28" ht="15" customHeight="1" x14ac:dyDescent="0.25">
      <c r="A240" s="101"/>
      <c r="B240" s="59"/>
      <c r="C240" s="68" t="s">
        <v>57</v>
      </c>
      <c r="D240" s="60"/>
      <c r="E240" s="44"/>
      <c r="F240" s="44"/>
      <c r="G240" s="46"/>
      <c r="H240" s="89"/>
      <c r="I240" s="163"/>
      <c r="J240" s="207"/>
      <c r="K240" s="174"/>
      <c r="L240" s="159"/>
      <c r="M240" s="159"/>
      <c r="N240" s="159"/>
      <c r="O240" s="159"/>
      <c r="P240" s="159"/>
      <c r="Q240" s="159"/>
      <c r="R240" s="159"/>
      <c r="S240" s="159"/>
      <c r="T240" s="160"/>
      <c r="U240" s="161"/>
      <c r="V240" s="45"/>
      <c r="W240" s="46"/>
      <c r="X240" s="63"/>
      <c r="Y240" s="64"/>
      <c r="Z240" s="65"/>
      <c r="AA240" s="44"/>
      <c r="AB240" s="102"/>
    </row>
    <row r="241" spans="1:28" ht="15" customHeight="1" x14ac:dyDescent="0.25">
      <c r="A241" s="97"/>
      <c r="B241" s="48"/>
      <c r="C241" s="68" t="s">
        <v>57</v>
      </c>
      <c r="D241" s="49">
        <f>D237+E237</f>
        <v>4.5</v>
      </c>
      <c r="E241" s="33">
        <v>1.5</v>
      </c>
      <c r="F241" s="33">
        <f>J242+K242+L242+M242+N242+O242+P242+Q242+R242+S242+T242+U242+J244+K244+L244+M244+N244+O244+P244+Q244+R244+S244+T244+U244</f>
        <v>10</v>
      </c>
      <c r="G241" s="36">
        <f>F241/E241</f>
        <v>6.666666666666667</v>
      </c>
      <c r="H241" s="88">
        <f>(0)/E241</f>
        <v>0</v>
      </c>
      <c r="I241" s="163"/>
      <c r="J241" s="50">
        <v>1</v>
      </c>
      <c r="K241" s="50">
        <f>MAX(J241)+1</f>
        <v>2</v>
      </c>
      <c r="L241" s="50"/>
      <c r="M241" s="50"/>
      <c r="N241" s="50"/>
      <c r="O241" s="50"/>
      <c r="P241" s="50"/>
      <c r="Q241" s="50"/>
      <c r="R241" s="50"/>
      <c r="S241" s="50"/>
      <c r="T241" s="50"/>
      <c r="U241" s="51"/>
      <c r="V241" s="35">
        <v>1</v>
      </c>
      <c r="W241" s="36" t="e">
        <f>X247+1.3</f>
        <v>#REF!</v>
      </c>
      <c r="X241" s="36" t="e">
        <f>W241+Y241</f>
        <v>#REF!</v>
      </c>
      <c r="Y241" s="37">
        <v>12.6</v>
      </c>
      <c r="Z241" s="33">
        <v>5</v>
      </c>
      <c r="AA241" s="33"/>
      <c r="AB241" s="98"/>
    </row>
    <row r="242" spans="1:28" ht="15" customHeight="1" x14ac:dyDescent="0.25">
      <c r="A242" s="99"/>
      <c r="B242" s="52"/>
      <c r="C242" s="68" t="s">
        <v>57</v>
      </c>
      <c r="D242" s="53"/>
      <c r="E242" s="38"/>
      <c r="F242" s="38"/>
      <c r="G242" s="41"/>
      <c r="I242" s="163"/>
      <c r="J242" s="54">
        <v>5</v>
      </c>
      <c r="K242" s="54">
        <v>5</v>
      </c>
      <c r="L242" s="54"/>
      <c r="M242" s="54"/>
      <c r="N242" s="54"/>
      <c r="O242" s="54"/>
      <c r="P242" s="54"/>
      <c r="Q242" s="54"/>
      <c r="R242" s="54"/>
      <c r="S242" s="54"/>
      <c r="T242" s="54"/>
      <c r="U242" s="55"/>
      <c r="V242" s="40">
        <v>2</v>
      </c>
      <c r="W242" s="41"/>
      <c r="X242" s="58" t="e">
        <f>X241+Y242</f>
        <v>#REF!</v>
      </c>
      <c r="Y242" s="43">
        <v>12.4</v>
      </c>
      <c r="Z242" s="40">
        <v>5</v>
      </c>
      <c r="AA242" s="38"/>
      <c r="AB242" s="100"/>
    </row>
    <row r="243" spans="1:28" ht="15" customHeight="1" x14ac:dyDescent="0.25">
      <c r="A243" s="99"/>
      <c r="B243" s="52"/>
      <c r="C243" s="68" t="s">
        <v>57</v>
      </c>
      <c r="D243" s="53"/>
      <c r="E243" s="38"/>
      <c r="F243" s="38"/>
      <c r="G243" s="41"/>
      <c r="I243" s="163"/>
      <c r="J243" s="56"/>
      <c r="K243" s="56"/>
      <c r="L243" s="56"/>
      <c r="M243" s="56"/>
      <c r="N243" s="56"/>
      <c r="O243" s="56"/>
      <c r="P243" s="56"/>
      <c r="Q243" s="56"/>
      <c r="R243" s="56"/>
      <c r="S243" s="56"/>
      <c r="T243" s="56"/>
      <c r="U243" s="57"/>
      <c r="V243" s="40">
        <v>3</v>
      </c>
      <c r="W243" s="41"/>
      <c r="X243" s="41" t="e">
        <f>X242+Y243</f>
        <v>#REF!</v>
      </c>
      <c r="Y243" s="43">
        <v>12</v>
      </c>
      <c r="Z243" s="38">
        <v>5</v>
      </c>
      <c r="AA243" s="38"/>
      <c r="AB243" s="100"/>
    </row>
    <row r="244" spans="1:28" ht="15" customHeight="1" x14ac:dyDescent="0.25">
      <c r="A244" s="101"/>
      <c r="B244" s="59"/>
      <c r="C244" s="68" t="s">
        <v>57</v>
      </c>
      <c r="D244" s="60"/>
      <c r="E244" s="44"/>
      <c r="F244" s="44"/>
      <c r="G244" s="46"/>
      <c r="I244" s="163"/>
      <c r="J244" s="61"/>
      <c r="K244" s="61"/>
      <c r="L244" s="61"/>
      <c r="M244" s="61"/>
      <c r="N244" s="61"/>
      <c r="O244" s="61"/>
      <c r="P244" s="61"/>
      <c r="Q244" s="61"/>
      <c r="R244" s="61"/>
      <c r="S244" s="61"/>
      <c r="T244" s="61"/>
      <c r="U244" s="62"/>
      <c r="V244" s="45"/>
      <c r="W244" s="46"/>
      <c r="X244" s="63"/>
      <c r="Y244" s="64"/>
      <c r="Z244" s="65"/>
      <c r="AA244" s="44"/>
      <c r="AB244" s="102"/>
    </row>
    <row r="245" spans="1:28" ht="15" customHeight="1" x14ac:dyDescent="0.25">
      <c r="A245" s="97"/>
      <c r="B245" s="48"/>
      <c r="C245" s="68" t="s">
        <v>57</v>
      </c>
      <c r="D245" s="49">
        <f>D241+E241</f>
        <v>6</v>
      </c>
      <c r="E245" s="33">
        <v>1.5</v>
      </c>
      <c r="F245" s="33">
        <f>J246+K246+L246+M246+N246+O246+P246+Q246+R246+S246+T246+U246+J248+K248+L248+M248+N248+O248+P248+Q248+R248+S248+T248+U248</f>
        <v>0</v>
      </c>
      <c r="G245" s="36">
        <f>F245/E245</f>
        <v>0</v>
      </c>
      <c r="H245" s="88">
        <f>(0)/E245</f>
        <v>0</v>
      </c>
      <c r="I245" s="163"/>
      <c r="J245" s="207" t="s">
        <v>95</v>
      </c>
      <c r="K245" s="174"/>
      <c r="L245" s="158">
        <v>15</v>
      </c>
      <c r="M245" s="158"/>
      <c r="N245" s="158">
        <v>30</v>
      </c>
      <c r="O245" s="158"/>
      <c r="P245" s="158">
        <v>45</v>
      </c>
      <c r="Q245" s="158"/>
      <c r="R245" s="158">
        <v>60</v>
      </c>
      <c r="S245" s="158"/>
      <c r="T245" s="151" t="s">
        <v>48</v>
      </c>
      <c r="U245" s="131"/>
      <c r="V245" s="35">
        <v>1</v>
      </c>
      <c r="W245" s="36" t="e">
        <f>X251+1.3</f>
        <v>#REF!</v>
      </c>
      <c r="X245" s="36" t="e">
        <f>W245+Y245</f>
        <v>#REF!</v>
      </c>
      <c r="Y245" s="37">
        <v>11.8</v>
      </c>
      <c r="Z245" s="33">
        <v>5</v>
      </c>
      <c r="AA245" s="33"/>
      <c r="AB245" s="98"/>
    </row>
    <row r="246" spans="1:28" ht="15" customHeight="1" x14ac:dyDescent="0.25">
      <c r="A246" s="99"/>
      <c r="B246" s="52"/>
      <c r="C246" s="68" t="s">
        <v>57</v>
      </c>
      <c r="D246" s="53"/>
      <c r="E246" s="38"/>
      <c r="F246" s="38"/>
      <c r="G246" s="41"/>
      <c r="H246" s="89"/>
      <c r="I246" s="163"/>
      <c r="J246" s="207"/>
      <c r="K246" s="174"/>
      <c r="L246" s="158"/>
      <c r="M246" s="158"/>
      <c r="N246" s="158"/>
      <c r="O246" s="158"/>
      <c r="P246" s="158"/>
      <c r="Q246" s="158"/>
      <c r="R246" s="158"/>
      <c r="S246" s="158"/>
      <c r="T246" s="152"/>
      <c r="U246" s="137"/>
      <c r="V246" s="40">
        <v>2</v>
      </c>
      <c r="W246" s="41"/>
      <c r="X246" s="41" t="e">
        <f>X245+Y246</f>
        <v>#REF!</v>
      </c>
      <c r="Y246" s="43">
        <v>11.4</v>
      </c>
      <c r="Z246" s="38">
        <v>5</v>
      </c>
      <c r="AA246" s="38"/>
      <c r="AB246" s="100"/>
    </row>
    <row r="247" spans="1:28" ht="15" customHeight="1" x14ac:dyDescent="0.25">
      <c r="A247" s="99"/>
      <c r="B247" s="52"/>
      <c r="C247" s="68" t="s">
        <v>57</v>
      </c>
      <c r="D247" s="53"/>
      <c r="E247" s="38"/>
      <c r="F247" s="38"/>
      <c r="G247" s="41"/>
      <c r="H247" s="89"/>
      <c r="I247" s="163"/>
      <c r="J247" s="207"/>
      <c r="K247" s="174"/>
      <c r="L247" s="158">
        <v>5</v>
      </c>
      <c r="M247" s="158"/>
      <c r="N247" s="158">
        <v>12</v>
      </c>
      <c r="O247" s="158"/>
      <c r="P247" s="158">
        <v>21</v>
      </c>
      <c r="Q247" s="158"/>
      <c r="R247" s="158">
        <v>31</v>
      </c>
      <c r="S247" s="158"/>
      <c r="T247" s="153">
        <f>N247+P247</f>
        <v>33</v>
      </c>
      <c r="U247" s="154"/>
      <c r="V247" s="40">
        <v>3</v>
      </c>
      <c r="W247" s="41"/>
      <c r="X247" s="41" t="e">
        <f>X246+Y247</f>
        <v>#REF!</v>
      </c>
      <c r="Y247" s="43">
        <v>11.1</v>
      </c>
      <c r="Z247" s="38">
        <v>5</v>
      </c>
      <c r="AA247" s="38"/>
      <c r="AB247" s="100"/>
    </row>
    <row r="248" spans="1:28" ht="15" customHeight="1" x14ac:dyDescent="0.25">
      <c r="A248" s="101"/>
      <c r="B248" s="59"/>
      <c r="C248" s="68" t="s">
        <v>57</v>
      </c>
      <c r="D248" s="60"/>
      <c r="E248" s="44"/>
      <c r="F248" s="44"/>
      <c r="G248" s="46"/>
      <c r="H248" s="89"/>
      <c r="I248" s="163"/>
      <c r="J248" s="207"/>
      <c r="K248" s="174"/>
      <c r="L248" s="159"/>
      <c r="M248" s="159"/>
      <c r="N248" s="159"/>
      <c r="O248" s="159"/>
      <c r="P248" s="159"/>
      <c r="Q248" s="159"/>
      <c r="R248" s="159"/>
      <c r="S248" s="159"/>
      <c r="T248" s="160"/>
      <c r="U248" s="161"/>
      <c r="V248" s="66"/>
      <c r="W248" s="63"/>
      <c r="X248" s="63"/>
      <c r="Y248" s="64"/>
      <c r="Z248" s="65"/>
      <c r="AA248" s="44"/>
      <c r="AB248" s="102"/>
    </row>
    <row r="249" spans="1:28" ht="15" customHeight="1" x14ac:dyDescent="0.25">
      <c r="A249" s="97"/>
      <c r="B249" s="48"/>
      <c r="C249" s="68" t="s">
        <v>57</v>
      </c>
      <c r="D249" s="49">
        <f>D245+E245</f>
        <v>7.5</v>
      </c>
      <c r="E249" s="33">
        <v>1.5</v>
      </c>
      <c r="F249" s="33">
        <f>J250+K250+L250+M250+N250+O250+P250+Q250+R250+S250+T250+U250+J252+K252+L252+M252+N252+O252+P252+Q252+R252+S252+T252+U252</f>
        <v>0</v>
      </c>
      <c r="G249" s="36">
        <f>F249/E249</f>
        <v>0</v>
      </c>
      <c r="H249" s="88">
        <f>(0)/E249</f>
        <v>0</v>
      </c>
      <c r="I249" s="163"/>
      <c r="J249" s="207" t="s">
        <v>107</v>
      </c>
      <c r="K249" s="174"/>
      <c r="L249" s="158">
        <v>15</v>
      </c>
      <c r="M249" s="158"/>
      <c r="N249" s="158">
        <v>30</v>
      </c>
      <c r="O249" s="158"/>
      <c r="P249" s="158">
        <v>45</v>
      </c>
      <c r="Q249" s="158"/>
      <c r="R249" s="158">
        <v>60</v>
      </c>
      <c r="S249" s="158"/>
      <c r="T249" s="151" t="s">
        <v>48</v>
      </c>
      <c r="U249" s="131"/>
      <c r="V249" s="35">
        <v>1</v>
      </c>
      <c r="W249" s="36" t="e">
        <f>X255+1.3</f>
        <v>#REF!</v>
      </c>
      <c r="X249" s="36" t="e">
        <f>W249+Y249</f>
        <v>#REF!</v>
      </c>
      <c r="Y249" s="37">
        <v>10.9</v>
      </c>
      <c r="Z249" s="33">
        <v>5</v>
      </c>
      <c r="AA249" s="33"/>
      <c r="AB249" s="98"/>
    </row>
    <row r="250" spans="1:28" ht="15" customHeight="1" x14ac:dyDescent="0.25">
      <c r="A250" s="103"/>
      <c r="B250" s="42"/>
      <c r="C250" s="68" t="s">
        <v>57</v>
      </c>
      <c r="D250" s="53"/>
      <c r="E250" s="38"/>
      <c r="F250" s="38"/>
      <c r="G250" s="38"/>
      <c r="H250" s="89"/>
      <c r="I250" s="163"/>
      <c r="J250" s="207"/>
      <c r="K250" s="174"/>
      <c r="L250" s="158"/>
      <c r="M250" s="158"/>
      <c r="N250" s="158"/>
      <c r="O250" s="158"/>
      <c r="P250" s="158"/>
      <c r="Q250" s="158"/>
      <c r="R250" s="158"/>
      <c r="S250" s="158"/>
      <c r="T250" s="152"/>
      <c r="U250" s="137"/>
      <c r="V250" s="40">
        <v>2</v>
      </c>
      <c r="W250" s="38"/>
      <c r="X250" s="41" t="e">
        <f>X249+Y250</f>
        <v>#REF!</v>
      </c>
      <c r="Y250" s="43">
        <v>10.5</v>
      </c>
      <c r="Z250" s="38">
        <v>5</v>
      </c>
      <c r="AA250" s="38"/>
      <c r="AB250" s="104"/>
    </row>
    <row r="251" spans="1:28" ht="15" customHeight="1" x14ac:dyDescent="0.25">
      <c r="A251" s="103"/>
      <c r="B251" s="42"/>
      <c r="C251" s="68" t="s">
        <v>57</v>
      </c>
      <c r="D251" s="53"/>
      <c r="E251" s="38"/>
      <c r="F251" s="38"/>
      <c r="G251" s="38"/>
      <c r="H251" s="89"/>
      <c r="I251" s="163"/>
      <c r="J251" s="207"/>
      <c r="K251" s="174"/>
      <c r="L251" s="158">
        <v>7</v>
      </c>
      <c r="M251" s="158"/>
      <c r="N251" s="158">
        <v>15</v>
      </c>
      <c r="O251" s="158"/>
      <c r="P251" s="158">
        <v>29</v>
      </c>
      <c r="Q251" s="158"/>
      <c r="R251" s="158">
        <v>39</v>
      </c>
      <c r="S251" s="158"/>
      <c r="T251" s="153">
        <f>N251+P251</f>
        <v>44</v>
      </c>
      <c r="U251" s="154"/>
      <c r="V251" s="40">
        <v>3</v>
      </c>
      <c r="W251" s="38"/>
      <c r="X251" s="41" t="e">
        <f>X250+Y251</f>
        <v>#REF!</v>
      </c>
      <c r="Y251" s="43">
        <v>9.9</v>
      </c>
      <c r="Z251" s="38">
        <v>5</v>
      </c>
      <c r="AA251" s="38"/>
      <c r="AB251" s="104"/>
    </row>
    <row r="252" spans="1:28" ht="15" customHeight="1" x14ac:dyDescent="0.25">
      <c r="A252" s="103"/>
      <c r="B252" s="42"/>
      <c r="C252" s="68" t="s">
        <v>57</v>
      </c>
      <c r="D252" s="53"/>
      <c r="E252" s="44"/>
      <c r="F252" s="44"/>
      <c r="G252" s="44"/>
      <c r="H252" s="89"/>
      <c r="I252" s="163"/>
      <c r="J252" s="207"/>
      <c r="K252" s="174"/>
      <c r="L252" s="159"/>
      <c r="M252" s="159"/>
      <c r="N252" s="158"/>
      <c r="O252" s="158"/>
      <c r="P252" s="158"/>
      <c r="Q252" s="158"/>
      <c r="R252" s="158"/>
      <c r="S252" s="158"/>
      <c r="T252" s="155"/>
      <c r="U252" s="156"/>
      <c r="V252" s="66"/>
      <c r="W252" s="65"/>
      <c r="X252" s="63"/>
      <c r="Y252" s="64"/>
      <c r="Z252" s="65"/>
      <c r="AA252" s="44"/>
      <c r="AB252" s="105"/>
    </row>
    <row r="253" spans="1:28" ht="15" customHeight="1" x14ac:dyDescent="0.25">
      <c r="A253" s="106"/>
      <c r="B253" s="67"/>
      <c r="C253" s="68" t="s">
        <v>57</v>
      </c>
      <c r="D253" s="49">
        <f>D249+E249</f>
        <v>9</v>
      </c>
      <c r="E253" s="33">
        <v>1.5</v>
      </c>
      <c r="F253" s="38">
        <f>J254+K254+L254+M254+N254+O254+P254+Q254+R254+S254+T254+U254+J256+K256+L256+M256+N256+O256+P256+Q256+R256+S256+T256+U256</f>
        <v>4</v>
      </c>
      <c r="G253" s="36">
        <f>F253/E253</f>
        <v>2.6666666666666665</v>
      </c>
      <c r="H253" s="88">
        <f>(0)/E253</f>
        <v>0</v>
      </c>
      <c r="I253" s="163"/>
      <c r="J253" s="50">
        <f>MAX(J241:K241)+1</f>
        <v>3</v>
      </c>
      <c r="K253" s="50"/>
      <c r="L253" s="50"/>
      <c r="M253" s="50"/>
      <c r="N253" s="226"/>
      <c r="O253" s="56"/>
      <c r="P253" s="56"/>
      <c r="Q253" s="56"/>
      <c r="R253" s="56"/>
      <c r="S253" s="56"/>
      <c r="T253" s="56"/>
      <c r="U253" s="56"/>
      <c r="V253" s="33">
        <v>1</v>
      </c>
      <c r="W253" s="69" t="e">
        <f>X259+1.2</f>
        <v>#REF!</v>
      </c>
      <c r="X253" s="69" t="e">
        <f>W253+Y253</f>
        <v>#REF!</v>
      </c>
      <c r="Y253" s="37">
        <v>9.5</v>
      </c>
      <c r="Z253" s="33">
        <v>5</v>
      </c>
      <c r="AA253" s="38"/>
      <c r="AB253" s="104"/>
    </row>
    <row r="254" spans="1:28" ht="15" customHeight="1" x14ac:dyDescent="0.25">
      <c r="A254" s="103"/>
      <c r="B254" s="42"/>
      <c r="C254" s="68" t="s">
        <v>57</v>
      </c>
      <c r="D254" s="53"/>
      <c r="E254" s="38"/>
      <c r="F254" s="38"/>
      <c r="G254" s="38"/>
      <c r="H254" s="89"/>
      <c r="I254" s="163"/>
      <c r="J254" s="54">
        <v>4</v>
      </c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5"/>
      <c r="V254" s="40">
        <v>2</v>
      </c>
      <c r="W254" s="70"/>
      <c r="X254" s="69" t="e">
        <f>X253+Y254</f>
        <v>#REF!</v>
      </c>
      <c r="Y254" s="43">
        <v>9.3000000000000007</v>
      </c>
      <c r="Z254" s="38">
        <v>5</v>
      </c>
      <c r="AA254" s="38"/>
      <c r="AB254" s="104"/>
    </row>
    <row r="255" spans="1:28" ht="15" customHeight="1" x14ac:dyDescent="0.25">
      <c r="A255" s="103"/>
      <c r="B255" s="42"/>
      <c r="C255" s="68" t="s">
        <v>57</v>
      </c>
      <c r="D255" s="53"/>
      <c r="E255" s="38"/>
      <c r="F255" s="38"/>
      <c r="G255" s="38"/>
      <c r="H255" s="89"/>
      <c r="I255" s="163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5"/>
      <c r="V255" s="40">
        <v>3</v>
      </c>
      <c r="W255" s="70"/>
      <c r="X255" s="69" t="e">
        <f>X254+Y255</f>
        <v>#REF!</v>
      </c>
      <c r="Y255" s="43">
        <v>9</v>
      </c>
      <c r="Z255" s="38">
        <v>5</v>
      </c>
      <c r="AA255" s="38"/>
      <c r="AB255" s="104"/>
    </row>
    <row r="256" spans="1:28" ht="15" customHeight="1" x14ac:dyDescent="0.25">
      <c r="A256" s="107"/>
      <c r="B256" s="71"/>
      <c r="C256" s="227" t="s">
        <v>57</v>
      </c>
      <c r="D256" s="53"/>
      <c r="E256" s="38"/>
      <c r="F256" s="38"/>
      <c r="G256" s="38"/>
      <c r="H256" s="89"/>
      <c r="I256" s="163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5"/>
      <c r="V256" s="72"/>
      <c r="W256" s="70"/>
      <c r="X256" s="73"/>
      <c r="Y256" s="74"/>
      <c r="Z256" s="70"/>
      <c r="AA256" s="38"/>
      <c r="AB256" s="104"/>
    </row>
    <row r="257" spans="1:30" ht="15" customHeight="1" x14ac:dyDescent="0.25">
      <c r="A257" s="97"/>
      <c r="B257" s="48"/>
      <c r="C257" s="68" t="s">
        <v>57</v>
      </c>
      <c r="D257" s="49">
        <f>D253+E253</f>
        <v>10.5</v>
      </c>
      <c r="E257" s="33">
        <v>1.5</v>
      </c>
      <c r="F257" s="33">
        <f>J258+K258+L258+M258+N258+O258+P258+Q258+R258+S258+T258+U258+J260+K260+L260+M260+N260+O260+P260+Q260+R260+S260+T260+U260</f>
        <v>0</v>
      </c>
      <c r="G257" s="36">
        <f>F257/E257</f>
        <v>0</v>
      </c>
      <c r="H257" s="88">
        <f>(0)/E257</f>
        <v>0</v>
      </c>
      <c r="I257" s="163"/>
      <c r="J257" s="207" t="s">
        <v>108</v>
      </c>
      <c r="K257" s="174"/>
      <c r="L257" s="158">
        <v>15</v>
      </c>
      <c r="M257" s="158"/>
      <c r="N257" s="158">
        <v>30</v>
      </c>
      <c r="O257" s="158"/>
      <c r="P257" s="158">
        <v>45</v>
      </c>
      <c r="Q257" s="158"/>
      <c r="R257" s="158">
        <v>60</v>
      </c>
      <c r="S257" s="158"/>
      <c r="T257" s="151" t="s">
        <v>48</v>
      </c>
      <c r="U257" s="131"/>
      <c r="V257" s="35">
        <v>1</v>
      </c>
      <c r="W257" s="36" t="e">
        <f>X263+1.2</f>
        <v>#REF!</v>
      </c>
      <c r="X257" s="36" t="e">
        <f>W257+Y257</f>
        <v>#REF!</v>
      </c>
      <c r="Y257" s="37">
        <v>8.6999999999999993</v>
      </c>
      <c r="Z257" s="33">
        <v>5</v>
      </c>
      <c r="AA257" s="33"/>
      <c r="AB257" s="98"/>
    </row>
    <row r="258" spans="1:30" ht="15" customHeight="1" x14ac:dyDescent="0.25">
      <c r="A258" s="99"/>
      <c r="B258" s="52"/>
      <c r="C258" s="68" t="s">
        <v>57</v>
      </c>
      <c r="D258" s="53"/>
      <c r="E258" s="38"/>
      <c r="F258" s="38"/>
      <c r="G258" s="41"/>
      <c r="H258" s="89"/>
      <c r="I258" s="163"/>
      <c r="J258" s="207"/>
      <c r="K258" s="174"/>
      <c r="L258" s="158"/>
      <c r="M258" s="158"/>
      <c r="N258" s="158"/>
      <c r="O258" s="158"/>
      <c r="P258" s="158"/>
      <c r="Q258" s="158"/>
      <c r="R258" s="158"/>
      <c r="S258" s="158"/>
      <c r="T258" s="152"/>
      <c r="U258" s="137"/>
      <c r="V258" s="40">
        <v>2</v>
      </c>
      <c r="W258" s="41"/>
      <c r="X258" s="41" t="e">
        <f>X257+Y258</f>
        <v>#REF!</v>
      </c>
      <c r="Y258" s="43">
        <v>8.4</v>
      </c>
      <c r="Z258" s="38">
        <v>5</v>
      </c>
      <c r="AA258" s="38"/>
      <c r="AB258" s="100"/>
    </row>
    <row r="259" spans="1:30" ht="15" customHeight="1" x14ac:dyDescent="0.25">
      <c r="A259" s="99"/>
      <c r="B259" s="52"/>
      <c r="C259" s="68" t="s">
        <v>57</v>
      </c>
      <c r="D259" s="53"/>
      <c r="E259" s="38"/>
      <c r="F259" s="38"/>
      <c r="G259" s="41"/>
      <c r="H259" s="89"/>
      <c r="I259" s="163"/>
      <c r="J259" s="207"/>
      <c r="K259" s="174"/>
      <c r="L259" s="158">
        <v>9</v>
      </c>
      <c r="M259" s="158"/>
      <c r="N259" s="158">
        <v>16</v>
      </c>
      <c r="O259" s="158"/>
      <c r="P259" s="158">
        <v>24</v>
      </c>
      <c r="Q259" s="158"/>
      <c r="R259" s="158">
        <v>39</v>
      </c>
      <c r="S259" s="158"/>
      <c r="T259" s="153">
        <f>N259+P259</f>
        <v>40</v>
      </c>
      <c r="U259" s="154"/>
      <c r="V259" s="40">
        <v>3</v>
      </c>
      <c r="W259" s="41"/>
      <c r="X259" s="41" t="e">
        <f>X258+Y259</f>
        <v>#REF!</v>
      </c>
      <c r="Y259" s="43">
        <v>8.1999999999999993</v>
      </c>
      <c r="Z259" s="38">
        <v>5</v>
      </c>
      <c r="AA259" s="38"/>
      <c r="AB259" s="100"/>
    </row>
    <row r="260" spans="1:30" ht="15" customHeight="1" x14ac:dyDescent="0.25">
      <c r="A260" s="101"/>
      <c r="B260" s="59"/>
      <c r="C260" s="68" t="s">
        <v>57</v>
      </c>
      <c r="D260" s="53"/>
      <c r="E260" s="44"/>
      <c r="F260" s="44"/>
      <c r="G260" s="46"/>
      <c r="H260" s="89"/>
      <c r="I260" s="163"/>
      <c r="J260" s="207"/>
      <c r="K260" s="174"/>
      <c r="L260" s="159"/>
      <c r="M260" s="159"/>
      <c r="N260" s="158"/>
      <c r="O260" s="158"/>
      <c r="P260" s="158"/>
      <c r="Q260" s="158"/>
      <c r="R260" s="158"/>
      <c r="S260" s="158"/>
      <c r="T260" s="155"/>
      <c r="U260" s="156"/>
      <c r="V260" s="45"/>
      <c r="W260" s="46"/>
      <c r="X260" s="46"/>
      <c r="Y260" s="47"/>
      <c r="Z260" s="44"/>
      <c r="AA260" s="44"/>
      <c r="AB260" s="102"/>
    </row>
    <row r="261" spans="1:30" ht="15" customHeight="1" x14ac:dyDescent="0.25">
      <c r="A261" s="97"/>
      <c r="B261" s="48"/>
      <c r="C261" s="68" t="s">
        <v>57</v>
      </c>
      <c r="D261" s="49">
        <f>D257+E257</f>
        <v>12</v>
      </c>
      <c r="E261" s="33">
        <v>1.5</v>
      </c>
      <c r="F261" s="33">
        <f>J262+K262+L262+M262+N262+O262+P262+Q262+R262+S262+T262+U262+J264+K264+L264+M264+N264+O264+P264+Q264+R264+S264+T264+U264</f>
        <v>0</v>
      </c>
      <c r="G261" s="36">
        <f>F261/E261</f>
        <v>0</v>
      </c>
      <c r="H261" s="88">
        <f>(0)/E261</f>
        <v>0</v>
      </c>
      <c r="I261" s="163"/>
      <c r="J261" s="207" t="s">
        <v>109</v>
      </c>
      <c r="K261" s="174"/>
      <c r="L261" s="158">
        <v>15</v>
      </c>
      <c r="M261" s="158"/>
      <c r="N261" s="158">
        <v>30</v>
      </c>
      <c r="O261" s="158"/>
      <c r="P261" s="158">
        <v>45</v>
      </c>
      <c r="Q261" s="158"/>
      <c r="R261" s="158">
        <v>60</v>
      </c>
      <c r="S261" s="158"/>
      <c r="T261" s="151" t="s">
        <v>48</v>
      </c>
      <c r="U261" s="131"/>
      <c r="V261" s="35">
        <v>1</v>
      </c>
      <c r="W261" s="36" t="e">
        <f>X267+1.2</f>
        <v>#REF!</v>
      </c>
      <c r="X261" s="36" t="e">
        <f>W261+Y261</f>
        <v>#REF!</v>
      </c>
      <c r="Y261" s="37">
        <v>8.1</v>
      </c>
      <c r="Z261" s="33">
        <v>5</v>
      </c>
      <c r="AA261" s="33"/>
      <c r="AB261" s="98"/>
    </row>
    <row r="262" spans="1:30" ht="15" customHeight="1" x14ac:dyDescent="0.25">
      <c r="A262" s="99"/>
      <c r="B262" s="52"/>
      <c r="C262" s="68" t="s">
        <v>57</v>
      </c>
      <c r="D262" s="53"/>
      <c r="E262" s="38"/>
      <c r="F262" s="38"/>
      <c r="G262" s="41"/>
      <c r="H262" s="89"/>
      <c r="I262" s="163"/>
      <c r="J262" s="207"/>
      <c r="K262" s="174"/>
      <c r="L262" s="158"/>
      <c r="M262" s="158"/>
      <c r="N262" s="158"/>
      <c r="O262" s="158"/>
      <c r="P262" s="158"/>
      <c r="Q262" s="158"/>
      <c r="R262" s="158"/>
      <c r="S262" s="158"/>
      <c r="T262" s="152"/>
      <c r="U262" s="137"/>
      <c r="V262" s="40">
        <v>2</v>
      </c>
      <c r="W262" s="41"/>
      <c r="X262" s="41" t="e">
        <f>X261+Y262</f>
        <v>#REF!</v>
      </c>
      <c r="Y262" s="43">
        <v>7.8</v>
      </c>
      <c r="Z262" s="38">
        <v>5</v>
      </c>
      <c r="AA262" s="38"/>
      <c r="AB262" s="100"/>
    </row>
    <row r="263" spans="1:30" ht="15" customHeight="1" x14ac:dyDescent="0.25">
      <c r="A263" s="99"/>
      <c r="B263" s="52"/>
      <c r="C263" s="68" t="s">
        <v>57</v>
      </c>
      <c r="D263" s="53"/>
      <c r="E263" s="38"/>
      <c r="F263" s="38"/>
      <c r="G263" s="41"/>
      <c r="H263" s="89"/>
      <c r="I263" s="163"/>
      <c r="J263" s="207"/>
      <c r="K263" s="174"/>
      <c r="L263" s="158">
        <v>11</v>
      </c>
      <c r="M263" s="158"/>
      <c r="N263" s="158">
        <v>19</v>
      </c>
      <c r="O263" s="158"/>
      <c r="P263" s="158">
        <v>31</v>
      </c>
      <c r="Q263" s="158"/>
      <c r="R263" s="158" t="s">
        <v>49</v>
      </c>
      <c r="S263" s="158"/>
      <c r="T263" s="153">
        <f>N263+P263</f>
        <v>50</v>
      </c>
      <c r="U263" s="154"/>
      <c r="V263" s="40">
        <v>3</v>
      </c>
      <c r="W263" s="41"/>
      <c r="X263" s="41" t="e">
        <f>X262+Y263</f>
        <v>#REF!</v>
      </c>
      <c r="Y263" s="43">
        <v>7.5</v>
      </c>
      <c r="Z263" s="38">
        <v>5</v>
      </c>
      <c r="AA263" s="38"/>
      <c r="AB263" s="100"/>
    </row>
    <row r="264" spans="1:30" ht="15" customHeight="1" x14ac:dyDescent="0.25">
      <c r="A264" s="101"/>
      <c r="B264" s="59"/>
      <c r="C264" s="68" t="s">
        <v>57</v>
      </c>
      <c r="D264" s="53"/>
      <c r="E264" s="44"/>
      <c r="F264" s="44"/>
      <c r="G264" s="46"/>
      <c r="H264" s="89"/>
      <c r="I264" s="222"/>
      <c r="J264" s="207"/>
      <c r="K264" s="174"/>
      <c r="L264" s="159"/>
      <c r="M264" s="159"/>
      <c r="N264" s="158"/>
      <c r="O264" s="158"/>
      <c r="P264" s="158"/>
      <c r="Q264" s="158"/>
      <c r="R264" s="158"/>
      <c r="S264" s="158"/>
      <c r="T264" s="155"/>
      <c r="U264" s="156"/>
      <c r="V264" s="45"/>
      <c r="W264" s="46"/>
      <c r="X264" s="46"/>
      <c r="Y264" s="47"/>
      <c r="Z264" s="44"/>
      <c r="AA264" s="44"/>
      <c r="AB264" s="102"/>
    </row>
    <row r="265" spans="1:30" ht="15" customHeight="1" x14ac:dyDescent="0.25">
      <c r="A265" s="97"/>
      <c r="B265" s="48"/>
      <c r="C265" s="77" t="s">
        <v>60</v>
      </c>
      <c r="D265" s="49">
        <f>D261+E261</f>
        <v>13.5</v>
      </c>
      <c r="E265" s="33">
        <v>1.5</v>
      </c>
      <c r="F265" s="33">
        <f>J266+K266+L266+M266+N266+O266+P266+Q266+R266+S266+T266+U266+J268+K268+L268+M268+N268+O268+P268+Q268+R268+S268+T268+U268</f>
        <v>14</v>
      </c>
      <c r="G265" s="36">
        <f>F265/E265</f>
        <v>9.3333333333333339</v>
      </c>
      <c r="H265" s="88">
        <f>(0)/E265</f>
        <v>0</v>
      </c>
      <c r="I265" s="141" t="s">
        <v>105</v>
      </c>
      <c r="J265" s="50">
        <f>MAX(J253:K253)+1</f>
        <v>4</v>
      </c>
      <c r="K265" s="50">
        <f>MAX(J265)+1</f>
        <v>5</v>
      </c>
      <c r="L265" s="50"/>
      <c r="M265" s="50"/>
      <c r="N265" s="50"/>
      <c r="O265" s="50"/>
      <c r="P265" s="50"/>
      <c r="Q265" s="50"/>
      <c r="R265" s="50"/>
      <c r="S265" s="50"/>
      <c r="T265" s="50"/>
      <c r="U265" s="51"/>
      <c r="V265" s="35">
        <v>1</v>
      </c>
      <c r="W265" s="36" t="e">
        <f>#REF!+1.2</f>
        <v>#REF!</v>
      </c>
      <c r="X265" s="36" t="e">
        <f>W265+Y265</f>
        <v>#REF!</v>
      </c>
      <c r="Y265" s="37">
        <v>6.9</v>
      </c>
      <c r="Z265" s="33">
        <v>5</v>
      </c>
      <c r="AA265" s="33"/>
      <c r="AB265" s="98"/>
    </row>
    <row r="266" spans="1:30" ht="15" customHeight="1" x14ac:dyDescent="0.25">
      <c r="A266" s="99"/>
      <c r="B266" s="52"/>
      <c r="C266" s="77" t="s">
        <v>60</v>
      </c>
      <c r="D266" s="53"/>
      <c r="E266" s="38"/>
      <c r="F266" s="38"/>
      <c r="G266" s="41"/>
      <c r="H266" s="89"/>
      <c r="I266" s="141"/>
      <c r="J266" s="54">
        <v>8</v>
      </c>
      <c r="K266" s="54">
        <v>6</v>
      </c>
      <c r="L266" s="54"/>
      <c r="M266" s="54"/>
      <c r="N266" s="54"/>
      <c r="O266" s="54"/>
      <c r="P266" s="54"/>
      <c r="Q266" s="54"/>
      <c r="R266" s="54"/>
      <c r="S266" s="54"/>
      <c r="T266" s="54"/>
      <c r="U266" s="55"/>
      <c r="V266" s="40">
        <v>2</v>
      </c>
      <c r="W266" s="41"/>
      <c r="X266" s="41" t="e">
        <f>X265+Y266</f>
        <v>#REF!</v>
      </c>
      <c r="Y266" s="43">
        <v>6.5</v>
      </c>
      <c r="Z266" s="38">
        <v>5</v>
      </c>
      <c r="AA266" s="38"/>
      <c r="AB266" s="100"/>
    </row>
    <row r="267" spans="1:30" ht="15" customHeight="1" x14ac:dyDescent="0.25">
      <c r="A267" s="99"/>
      <c r="B267" s="52"/>
      <c r="C267" s="77" t="s">
        <v>60</v>
      </c>
      <c r="D267" s="53"/>
      <c r="E267" s="38"/>
      <c r="F267" s="38"/>
      <c r="G267" s="41"/>
      <c r="H267" s="89"/>
      <c r="I267" s="141"/>
      <c r="J267" s="56"/>
      <c r="K267" s="56"/>
      <c r="L267" s="56"/>
      <c r="M267" s="56"/>
      <c r="N267" s="56"/>
      <c r="O267" s="56"/>
      <c r="P267" s="56"/>
      <c r="Q267" s="56"/>
      <c r="R267" s="56"/>
      <c r="S267" s="56"/>
      <c r="T267" s="56"/>
      <c r="U267" s="57"/>
      <c r="V267" s="40">
        <v>3</v>
      </c>
      <c r="W267" s="41"/>
      <c r="X267" s="58" t="e">
        <f>X266+Y267</f>
        <v>#REF!</v>
      </c>
      <c r="Y267" s="43">
        <v>6.2</v>
      </c>
      <c r="Z267" s="40">
        <v>5</v>
      </c>
      <c r="AA267" s="38"/>
      <c r="AB267" s="100"/>
    </row>
    <row r="268" spans="1:30" ht="15" customHeight="1" x14ac:dyDescent="0.25">
      <c r="A268" s="101"/>
      <c r="B268" s="59"/>
      <c r="C268" s="77" t="s">
        <v>60</v>
      </c>
      <c r="D268" s="53"/>
      <c r="E268" s="44"/>
      <c r="F268" s="44"/>
      <c r="G268" s="46"/>
      <c r="H268" s="89"/>
      <c r="I268" s="141"/>
      <c r="J268" s="61"/>
      <c r="K268" s="61"/>
      <c r="L268" s="61"/>
      <c r="M268" s="61"/>
      <c r="N268" s="61"/>
      <c r="O268" s="61"/>
      <c r="P268" s="61"/>
      <c r="Q268" s="61"/>
      <c r="R268" s="61"/>
      <c r="S268" s="61"/>
      <c r="T268" s="61"/>
      <c r="U268" s="62"/>
      <c r="V268" s="45"/>
      <c r="W268" s="46"/>
      <c r="X268" s="63"/>
      <c r="Y268" s="64"/>
      <c r="Z268" s="65"/>
      <c r="AA268" s="44"/>
      <c r="AB268" s="102"/>
    </row>
    <row r="269" spans="1:30" ht="15.75" thickBot="1" x14ac:dyDescent="0.3">
      <c r="A269" s="143" t="s">
        <v>26</v>
      </c>
      <c r="B269" s="144"/>
      <c r="C269" s="144"/>
      <c r="D269" s="118">
        <f>D265+E265</f>
        <v>15</v>
      </c>
      <c r="E269" s="124" t="s">
        <v>62</v>
      </c>
      <c r="F269" s="111"/>
      <c r="G269" s="112"/>
      <c r="H269" s="113"/>
      <c r="I269" s="119"/>
      <c r="J269" s="120"/>
      <c r="K269" s="120"/>
      <c r="L269" s="120"/>
      <c r="M269" s="120"/>
      <c r="N269" s="120"/>
      <c r="O269" s="120"/>
      <c r="P269" s="120"/>
      <c r="Q269" s="120"/>
      <c r="R269" s="120"/>
      <c r="S269" s="120"/>
      <c r="T269" s="120"/>
      <c r="U269" s="121"/>
      <c r="V269" s="123"/>
      <c r="W269" s="123"/>
      <c r="X269" s="123"/>
      <c r="Y269" s="123"/>
      <c r="Z269" s="123"/>
      <c r="AA269" s="123"/>
      <c r="AB269" s="117"/>
    </row>
    <row r="270" spans="1:30" ht="44.25" customHeight="1" x14ac:dyDescent="0.25">
      <c r="A270" s="22"/>
      <c r="B270" s="22"/>
      <c r="C270" s="25"/>
      <c r="D270" s="25"/>
      <c r="E270" s="25"/>
      <c r="F270" s="25"/>
      <c r="G270" s="25"/>
      <c r="H270" s="94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"/>
      <c r="W270" s="2"/>
      <c r="X270" s="23"/>
      <c r="Y270" s="24"/>
      <c r="Z270" s="2"/>
      <c r="AA270" s="25"/>
      <c r="AB270" s="22"/>
    </row>
    <row r="271" spans="1:30" s="26" customFormat="1" ht="14.25" customHeight="1" x14ac:dyDescent="0.25">
      <c r="A271" s="157" t="s">
        <v>54</v>
      </c>
      <c r="B271" s="157"/>
      <c r="C271" s="157"/>
      <c r="D271" s="157"/>
      <c r="E271" s="157" t="s">
        <v>92</v>
      </c>
      <c r="F271" s="157"/>
      <c r="G271" s="157"/>
      <c r="H271" s="157"/>
      <c r="I271" s="157"/>
      <c r="J271" s="157" t="s">
        <v>37</v>
      </c>
      <c r="K271" s="157"/>
      <c r="L271" s="157"/>
      <c r="M271" s="157"/>
      <c r="N271" s="157"/>
      <c r="O271" s="157"/>
      <c r="P271" s="157"/>
      <c r="Q271" s="157"/>
      <c r="R271" s="157"/>
      <c r="S271" s="157"/>
      <c r="T271" s="157" t="s">
        <v>38</v>
      </c>
      <c r="U271" s="157"/>
      <c r="V271" s="157"/>
      <c r="W271" s="157"/>
      <c r="X271" s="157"/>
      <c r="Y271" s="157"/>
      <c r="Z271" s="157"/>
      <c r="AA271" s="157"/>
      <c r="AB271" s="157"/>
    </row>
    <row r="272" spans="1:30" s="81" customFormat="1" ht="14.25" customHeight="1" x14ac:dyDescent="0.25">
      <c r="A272" s="145" t="s">
        <v>86</v>
      </c>
      <c r="B272" s="145"/>
      <c r="C272" s="145"/>
      <c r="D272" s="145"/>
      <c r="E272" s="145" t="s">
        <v>88</v>
      </c>
      <c r="F272" s="145"/>
      <c r="G272" s="145"/>
      <c r="H272" s="145"/>
      <c r="I272" s="145"/>
      <c r="J272" s="145" t="s">
        <v>90</v>
      </c>
      <c r="K272" s="145"/>
      <c r="L272" s="145"/>
      <c r="M272" s="145"/>
      <c r="N272" s="145"/>
      <c r="O272" s="145"/>
      <c r="P272" s="145"/>
      <c r="Q272" s="145"/>
      <c r="R272" s="145"/>
      <c r="S272" s="145"/>
      <c r="T272" s="146" t="s">
        <v>90</v>
      </c>
      <c r="U272" s="146"/>
      <c r="V272" s="146"/>
      <c r="W272" s="146"/>
      <c r="X272" s="146"/>
      <c r="Y272" s="146"/>
      <c r="Z272" s="146"/>
      <c r="AA272" s="146"/>
      <c r="AB272" s="146"/>
      <c r="AC272" s="27"/>
      <c r="AD272" s="27"/>
    </row>
    <row r="273" spans="1:30" s="81" customFormat="1" ht="14.25" customHeight="1" x14ac:dyDescent="0.25">
      <c r="A273" s="145" t="s">
        <v>87</v>
      </c>
      <c r="B273" s="145"/>
      <c r="C273" s="145"/>
      <c r="D273" s="145"/>
      <c r="E273" s="145" t="s">
        <v>89</v>
      </c>
      <c r="F273" s="145"/>
      <c r="G273" s="145"/>
      <c r="H273" s="145"/>
      <c r="I273" s="145"/>
      <c r="J273" s="145" t="s">
        <v>91</v>
      </c>
      <c r="K273" s="145"/>
      <c r="L273" s="145"/>
      <c r="M273" s="145"/>
      <c r="N273" s="145"/>
      <c r="O273" s="145"/>
      <c r="P273" s="145"/>
      <c r="Q273" s="145"/>
      <c r="R273" s="145"/>
      <c r="S273" s="145"/>
      <c r="T273" s="146" t="s">
        <v>91</v>
      </c>
      <c r="U273" s="146"/>
      <c r="V273" s="146"/>
      <c r="W273" s="146"/>
      <c r="X273" s="146"/>
      <c r="Y273" s="146"/>
      <c r="Z273" s="146"/>
      <c r="AA273" s="146"/>
      <c r="AB273" s="146"/>
      <c r="AC273" s="27"/>
      <c r="AD273" s="27"/>
    </row>
  </sheetData>
  <mergeCells count="402">
    <mergeCell ref="I265:I268"/>
    <mergeCell ref="I233:I264"/>
    <mergeCell ref="J261:K264"/>
    <mergeCell ref="L261:M262"/>
    <mergeCell ref="N261:O262"/>
    <mergeCell ref="P261:Q262"/>
    <mergeCell ref="R261:S262"/>
    <mergeCell ref="T261:U262"/>
    <mergeCell ref="L263:M264"/>
    <mergeCell ref="N263:O264"/>
    <mergeCell ref="P263:Q264"/>
    <mergeCell ref="R263:S264"/>
    <mergeCell ref="T263:U264"/>
    <mergeCell ref="J257:K260"/>
    <mergeCell ref="L257:M258"/>
    <mergeCell ref="N257:O258"/>
    <mergeCell ref="P257:Q258"/>
    <mergeCell ref="R257:S258"/>
    <mergeCell ref="T257:U258"/>
    <mergeCell ref="L259:M260"/>
    <mergeCell ref="N259:O260"/>
    <mergeCell ref="P259:Q260"/>
    <mergeCell ref="R259:S260"/>
    <mergeCell ref="T259:U260"/>
    <mergeCell ref="J249:K252"/>
    <mergeCell ref="L249:M250"/>
    <mergeCell ref="N249:O250"/>
    <mergeCell ref="P249:Q250"/>
    <mergeCell ref="R249:S250"/>
    <mergeCell ref="T249:U250"/>
    <mergeCell ref="L251:M252"/>
    <mergeCell ref="N251:O252"/>
    <mergeCell ref="P251:Q252"/>
    <mergeCell ref="R251:S252"/>
    <mergeCell ref="T251:U252"/>
    <mergeCell ref="T237:U238"/>
    <mergeCell ref="L239:M240"/>
    <mergeCell ref="N239:O240"/>
    <mergeCell ref="P239:Q240"/>
    <mergeCell ref="R239:S240"/>
    <mergeCell ref="T239:U240"/>
    <mergeCell ref="J245:K248"/>
    <mergeCell ref="L245:M246"/>
    <mergeCell ref="N245:O246"/>
    <mergeCell ref="P245:Q246"/>
    <mergeCell ref="R245:S246"/>
    <mergeCell ref="T245:U246"/>
    <mergeCell ref="L247:M248"/>
    <mergeCell ref="N247:O248"/>
    <mergeCell ref="P247:Q248"/>
    <mergeCell ref="R247:S248"/>
    <mergeCell ref="T247:U248"/>
    <mergeCell ref="P196:Q197"/>
    <mergeCell ref="R196:S197"/>
    <mergeCell ref="T196:U197"/>
    <mergeCell ref="L198:M199"/>
    <mergeCell ref="N198:O199"/>
    <mergeCell ref="P198:Q199"/>
    <mergeCell ref="R198:S199"/>
    <mergeCell ref="T198:U199"/>
    <mergeCell ref="J188:U191"/>
    <mergeCell ref="P149:Q150"/>
    <mergeCell ref="R149:S150"/>
    <mergeCell ref="T149:U150"/>
    <mergeCell ref="I28:I31"/>
    <mergeCell ref="I32:I35"/>
    <mergeCell ref="A45:I45"/>
    <mergeCell ref="A42:I42"/>
    <mergeCell ref="J143:K146"/>
    <mergeCell ref="L143:M144"/>
    <mergeCell ref="N143:O144"/>
    <mergeCell ref="P143:Q144"/>
    <mergeCell ref="R143:S144"/>
    <mergeCell ref="L145:M146"/>
    <mergeCell ref="N145:O146"/>
    <mergeCell ref="P145:Q146"/>
    <mergeCell ref="R145:S146"/>
    <mergeCell ref="J139:U142"/>
    <mergeCell ref="I90:I93"/>
    <mergeCell ref="I94:I105"/>
    <mergeCell ref="I139:I142"/>
    <mergeCell ref="I143:I150"/>
    <mergeCell ref="I151:I166"/>
    <mergeCell ref="A130:D130"/>
    <mergeCell ref="A128:D128"/>
    <mergeCell ref="A129:D129"/>
    <mergeCell ref="E128:I128"/>
    <mergeCell ref="J128:S128"/>
    <mergeCell ref="T128:AB128"/>
    <mergeCell ref="E129:I129"/>
    <mergeCell ref="J129:S129"/>
    <mergeCell ref="T129:AB129"/>
    <mergeCell ref="E130:I130"/>
    <mergeCell ref="J130:S130"/>
    <mergeCell ref="T130:AB130"/>
    <mergeCell ref="J89:U89"/>
    <mergeCell ref="B90:B93"/>
    <mergeCell ref="F87:F88"/>
    <mergeCell ref="G87:G88"/>
    <mergeCell ref="H87:H88"/>
    <mergeCell ref="I87:I88"/>
    <mergeCell ref="J87:U88"/>
    <mergeCell ref="A87:A88"/>
    <mergeCell ref="B87:B88"/>
    <mergeCell ref="C87:C88"/>
    <mergeCell ref="D87:D88"/>
    <mergeCell ref="E87:E88"/>
    <mergeCell ref="A84:I84"/>
    <mergeCell ref="J84:AB84"/>
    <mergeCell ref="A85:I85"/>
    <mergeCell ref="J85:AB85"/>
    <mergeCell ref="A86:I86"/>
    <mergeCell ref="J86:AB86"/>
    <mergeCell ref="A81:D81"/>
    <mergeCell ref="A83:I83"/>
    <mergeCell ref="J83:AB83"/>
    <mergeCell ref="E81:I81"/>
    <mergeCell ref="J81:S81"/>
    <mergeCell ref="T81:AB81"/>
    <mergeCell ref="V87:AA87"/>
    <mergeCell ref="AB87:AB88"/>
    <mergeCell ref="J48:U48"/>
    <mergeCell ref="B49:B52"/>
    <mergeCell ref="J49:K52"/>
    <mergeCell ref="L49:M50"/>
    <mergeCell ref="N49:O50"/>
    <mergeCell ref="P49:Q50"/>
    <mergeCell ref="R49:S50"/>
    <mergeCell ref="T49:U50"/>
    <mergeCell ref="L51:M52"/>
    <mergeCell ref="N51:O52"/>
    <mergeCell ref="P51:Q52"/>
    <mergeCell ref="R51:S52"/>
    <mergeCell ref="T51:U52"/>
    <mergeCell ref="J45:AB45"/>
    <mergeCell ref="A46:A47"/>
    <mergeCell ref="B46:B47"/>
    <mergeCell ref="C46:C47"/>
    <mergeCell ref="D46:D47"/>
    <mergeCell ref="E46:E47"/>
    <mergeCell ref="F46:F47"/>
    <mergeCell ref="G46:G47"/>
    <mergeCell ref="H46:H47"/>
    <mergeCell ref="I46:I47"/>
    <mergeCell ref="J46:U47"/>
    <mergeCell ref="V46:AA46"/>
    <mergeCell ref="AB46:AB47"/>
    <mergeCell ref="J42:AB42"/>
    <mergeCell ref="A43:I43"/>
    <mergeCell ref="J43:AB43"/>
    <mergeCell ref="A44:I44"/>
    <mergeCell ref="J44:AB44"/>
    <mergeCell ref="T8:U9"/>
    <mergeCell ref="R8:S9"/>
    <mergeCell ref="P8:Q9"/>
    <mergeCell ref="N8:O9"/>
    <mergeCell ref="J8:K11"/>
    <mergeCell ref="L8:M9"/>
    <mergeCell ref="L10:M11"/>
    <mergeCell ref="N10:O11"/>
    <mergeCell ref="P10:Q11"/>
    <mergeCell ref="R10:S11"/>
    <mergeCell ref="T10:U11"/>
    <mergeCell ref="A36:C36"/>
    <mergeCell ref="B8:B11"/>
    <mergeCell ref="A39:D39"/>
    <mergeCell ref="A40:D40"/>
    <mergeCell ref="A38:D38"/>
    <mergeCell ref="I8:I11"/>
    <mergeCell ref="I12:I19"/>
    <mergeCell ref="I20:I27"/>
    <mergeCell ref="A4:I4"/>
    <mergeCell ref="J4:AB4"/>
    <mergeCell ref="J7:U7"/>
    <mergeCell ref="G5:G6"/>
    <mergeCell ref="I5:I6"/>
    <mergeCell ref="A1:I1"/>
    <mergeCell ref="J1:AB1"/>
    <mergeCell ref="A2:I2"/>
    <mergeCell ref="J2:AB2"/>
    <mergeCell ref="H5:H6"/>
    <mergeCell ref="A3:I3"/>
    <mergeCell ref="A5:A6"/>
    <mergeCell ref="B5:B6"/>
    <mergeCell ref="C5:C6"/>
    <mergeCell ref="D5:D6"/>
    <mergeCell ref="J3:AB3"/>
    <mergeCell ref="J5:U6"/>
    <mergeCell ref="V5:AA5"/>
    <mergeCell ref="AB5:AB6"/>
    <mergeCell ref="E5:E6"/>
    <mergeCell ref="F5:F6"/>
    <mergeCell ref="A132:I132"/>
    <mergeCell ref="J132:AB132"/>
    <mergeCell ref="A133:I133"/>
    <mergeCell ref="J133:AB133"/>
    <mergeCell ref="I49:I52"/>
    <mergeCell ref="I53:I60"/>
    <mergeCell ref="I61:I68"/>
    <mergeCell ref="I69:I76"/>
    <mergeCell ref="J94:K97"/>
    <mergeCell ref="L94:M95"/>
    <mergeCell ref="N94:O95"/>
    <mergeCell ref="P94:Q95"/>
    <mergeCell ref="R94:S95"/>
    <mergeCell ref="T94:U95"/>
    <mergeCell ref="L96:M97"/>
    <mergeCell ref="A79:D79"/>
    <mergeCell ref="A80:D80"/>
    <mergeCell ref="A77:C77"/>
    <mergeCell ref="E79:I79"/>
    <mergeCell ref="J79:S79"/>
    <mergeCell ref="T79:AB79"/>
    <mergeCell ref="E80:I80"/>
    <mergeCell ref="J80:S80"/>
    <mergeCell ref="T80:AB80"/>
    <mergeCell ref="A134:I134"/>
    <mergeCell ref="J134:AB134"/>
    <mergeCell ref="A135:I135"/>
    <mergeCell ref="J135:AB135"/>
    <mergeCell ref="A136:A137"/>
    <mergeCell ref="B136:B137"/>
    <mergeCell ref="C136:C137"/>
    <mergeCell ref="D136:D137"/>
    <mergeCell ref="E136:E137"/>
    <mergeCell ref="F136:F137"/>
    <mergeCell ref="G136:G137"/>
    <mergeCell ref="H136:H137"/>
    <mergeCell ref="I136:I137"/>
    <mergeCell ref="J136:U137"/>
    <mergeCell ref="V136:AA136"/>
    <mergeCell ref="AB136:AB137"/>
    <mergeCell ref="J138:U138"/>
    <mergeCell ref="B139:B142"/>
    <mergeCell ref="T143:U144"/>
    <mergeCell ref="T145:U146"/>
    <mergeCell ref="J147:K150"/>
    <mergeCell ref="L147:M148"/>
    <mergeCell ref="N147:O148"/>
    <mergeCell ref="P147:Q148"/>
    <mergeCell ref="R147:S148"/>
    <mergeCell ref="T147:U148"/>
    <mergeCell ref="L149:M150"/>
    <mergeCell ref="N149:O150"/>
    <mergeCell ref="A175:C175"/>
    <mergeCell ref="A177:D177"/>
    <mergeCell ref="E177:I177"/>
    <mergeCell ref="J177:S177"/>
    <mergeCell ref="T177:AB177"/>
    <mergeCell ref="I167:I174"/>
    <mergeCell ref="I188:I191"/>
    <mergeCell ref="I192:I203"/>
    <mergeCell ref="J192:K195"/>
    <mergeCell ref="L192:M193"/>
    <mergeCell ref="N192:O193"/>
    <mergeCell ref="P192:Q193"/>
    <mergeCell ref="R192:S193"/>
    <mergeCell ref="T192:U193"/>
    <mergeCell ref="L194:M195"/>
    <mergeCell ref="A178:D178"/>
    <mergeCell ref="A179:D179"/>
    <mergeCell ref="A181:I181"/>
    <mergeCell ref="J181:AB181"/>
    <mergeCell ref="E178:I178"/>
    <mergeCell ref="J178:S178"/>
    <mergeCell ref="T178:AB178"/>
    <mergeCell ref="E179:I179"/>
    <mergeCell ref="J179:S179"/>
    <mergeCell ref="T179:AB179"/>
    <mergeCell ref="A182:I182"/>
    <mergeCell ref="J182:AB182"/>
    <mergeCell ref="A183:I183"/>
    <mergeCell ref="J183:AB183"/>
    <mergeCell ref="A184:I184"/>
    <mergeCell ref="J184:AB184"/>
    <mergeCell ref="A185:A186"/>
    <mergeCell ref="B185:B186"/>
    <mergeCell ref="C185:C186"/>
    <mergeCell ref="D185:D186"/>
    <mergeCell ref="E185:E186"/>
    <mergeCell ref="F185:F186"/>
    <mergeCell ref="G185:G186"/>
    <mergeCell ref="H185:H186"/>
    <mergeCell ref="I185:I186"/>
    <mergeCell ref="J185:U186"/>
    <mergeCell ref="V185:AA185"/>
    <mergeCell ref="AB185:AB186"/>
    <mergeCell ref="J187:U187"/>
    <mergeCell ref="B188:B191"/>
    <mergeCell ref="I204:I215"/>
    <mergeCell ref="N194:O195"/>
    <mergeCell ref="P194:Q195"/>
    <mergeCell ref="R194:S195"/>
    <mergeCell ref="T194:U195"/>
    <mergeCell ref="J196:K199"/>
    <mergeCell ref="L196:M197"/>
    <mergeCell ref="N196:O197"/>
    <mergeCell ref="A216:C216"/>
    <mergeCell ref="A218:D218"/>
    <mergeCell ref="E218:I218"/>
    <mergeCell ref="J218:S218"/>
    <mergeCell ref="T218:AB218"/>
    <mergeCell ref="I229:I232"/>
    <mergeCell ref="J233:K236"/>
    <mergeCell ref="L233:M234"/>
    <mergeCell ref="N233:O234"/>
    <mergeCell ref="P233:Q234"/>
    <mergeCell ref="R233:S234"/>
    <mergeCell ref="T233:U234"/>
    <mergeCell ref="L235:M236"/>
    <mergeCell ref="N235:O236"/>
    <mergeCell ref="P235:Q236"/>
    <mergeCell ref="R235:S236"/>
    <mergeCell ref="T235:U236"/>
    <mergeCell ref="J229:U232"/>
    <mergeCell ref="J237:K240"/>
    <mergeCell ref="A219:D219"/>
    <mergeCell ref="A220:D220"/>
    <mergeCell ref="A222:I222"/>
    <mergeCell ref="J222:AB222"/>
    <mergeCell ref="E219:I219"/>
    <mergeCell ref="J219:S219"/>
    <mergeCell ref="T219:AB219"/>
    <mergeCell ref="E220:I220"/>
    <mergeCell ref="J220:S220"/>
    <mergeCell ref="T220:AB220"/>
    <mergeCell ref="A223:I223"/>
    <mergeCell ref="J223:AB223"/>
    <mergeCell ref="A224:I224"/>
    <mergeCell ref="J224:AB224"/>
    <mergeCell ref="A225:I225"/>
    <mergeCell ref="J225:AB225"/>
    <mergeCell ref="A226:A227"/>
    <mergeCell ref="B226:B227"/>
    <mergeCell ref="C226:C227"/>
    <mergeCell ref="D226:D227"/>
    <mergeCell ref="E226:E227"/>
    <mergeCell ref="F226:F227"/>
    <mergeCell ref="G226:G227"/>
    <mergeCell ref="H226:H227"/>
    <mergeCell ref="I226:I227"/>
    <mergeCell ref="J226:U227"/>
    <mergeCell ref="V226:AA226"/>
    <mergeCell ref="AB226:AB227"/>
    <mergeCell ref="J271:S271"/>
    <mergeCell ref="T271:AB271"/>
    <mergeCell ref="E272:I272"/>
    <mergeCell ref="J272:S272"/>
    <mergeCell ref="T272:AB272"/>
    <mergeCell ref="E273:I273"/>
    <mergeCell ref="J228:U228"/>
    <mergeCell ref="B229:B232"/>
    <mergeCell ref="L237:M238"/>
    <mergeCell ref="N237:O238"/>
    <mergeCell ref="P237:Q238"/>
    <mergeCell ref="R237:S238"/>
    <mergeCell ref="A272:D272"/>
    <mergeCell ref="A273:D273"/>
    <mergeCell ref="A269:C269"/>
    <mergeCell ref="A271:D271"/>
    <mergeCell ref="E271:I271"/>
    <mergeCell ref="N98:O99"/>
    <mergeCell ref="P98:Q99"/>
    <mergeCell ref="R98:S99"/>
    <mergeCell ref="T98:U99"/>
    <mergeCell ref="L100:M101"/>
    <mergeCell ref="N100:O101"/>
    <mergeCell ref="P100:Q101"/>
    <mergeCell ref="R100:S101"/>
    <mergeCell ref="T100:U101"/>
    <mergeCell ref="E38:I38"/>
    <mergeCell ref="E39:I39"/>
    <mergeCell ref="E40:I40"/>
    <mergeCell ref="J38:S38"/>
    <mergeCell ref="J39:S39"/>
    <mergeCell ref="J40:S40"/>
    <mergeCell ref="T38:AB38"/>
    <mergeCell ref="T39:AB39"/>
    <mergeCell ref="T40:AB40"/>
    <mergeCell ref="J90:U93"/>
    <mergeCell ref="I106:I113"/>
    <mergeCell ref="I114:I125"/>
    <mergeCell ref="A126:C126"/>
    <mergeCell ref="J273:S273"/>
    <mergeCell ref="T273:AB273"/>
    <mergeCell ref="J102:K105"/>
    <mergeCell ref="L102:M103"/>
    <mergeCell ref="N102:O103"/>
    <mergeCell ref="P102:Q103"/>
    <mergeCell ref="R102:S103"/>
    <mergeCell ref="T102:U103"/>
    <mergeCell ref="L104:M105"/>
    <mergeCell ref="N104:O105"/>
    <mergeCell ref="P104:Q105"/>
    <mergeCell ref="R104:S105"/>
    <mergeCell ref="T104:U105"/>
    <mergeCell ref="N96:O97"/>
    <mergeCell ref="P96:Q97"/>
    <mergeCell ref="R96:S97"/>
    <mergeCell ref="T96:U97"/>
    <mergeCell ref="J98:K101"/>
    <mergeCell ref="L98:M99"/>
  </mergeCells>
  <phoneticPr fontId="22" type="noConversion"/>
  <pageMargins left="0.23622047244094491" right="0.23622047244094491" top="0.35" bottom="0.35" header="0.16" footer="0.21"/>
  <pageSetup paperSize="9" scale="55" orientation="portrait" r:id="rId1"/>
  <rowBreaks count="5" manualBreakCount="5">
    <brk id="40" max="27" man="1"/>
    <brk id="81" max="27" man="1"/>
    <brk id="130" max="27" man="1"/>
    <brk id="179" max="27" man="1"/>
    <brk id="220" max="27" man="1"/>
  </rowBreaks>
  <ignoredErrors>
    <ignoredError sqref="J65 J73 J110 J114 J204 J208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19"/>
  <sheetViews>
    <sheetView view="pageBreakPreview" zoomScaleNormal="100" zoomScaleSheetLayoutView="100" workbookViewId="0">
      <selection activeCell="L3" sqref="L3"/>
    </sheetView>
  </sheetViews>
  <sheetFormatPr defaultColWidth="9.28515625" defaultRowHeight="15" x14ac:dyDescent="0.25"/>
  <cols>
    <col min="1" max="1" width="9.7109375" style="1" customWidth="1"/>
    <col min="2" max="2" width="11.85546875" style="1" customWidth="1"/>
    <col min="3" max="4" width="9.7109375" style="1" customWidth="1"/>
    <col min="5" max="5" width="11.85546875" style="1" customWidth="1"/>
    <col min="6" max="9" width="9.7109375" style="1" customWidth="1"/>
    <col min="10" max="10" width="9.28515625" style="1"/>
    <col min="11" max="11" width="8.42578125" style="1" customWidth="1"/>
    <col min="12" max="12" width="9.28515625" style="1"/>
    <col min="13" max="13" width="3.28515625" style="1" customWidth="1"/>
    <col min="14" max="16384" width="9.28515625" style="1"/>
  </cols>
  <sheetData>
    <row r="1" spans="1:28" ht="30" customHeight="1" x14ac:dyDescent="0.25">
      <c r="B1" s="215" t="s">
        <v>43</v>
      </c>
      <c r="C1" s="216"/>
      <c r="D1" s="216"/>
      <c r="E1" s="217" t="str">
        <f>'MUMBRA BYPASS BORELOG'!A1</f>
        <v>PROJECT : Survey &amp; Investigation Work For Rehabilitation and Up-gradation to 2 Lane with Paved Shoulder/4 Lane Standards of  National  Highway  NH-753F  section  from  Pune  to  Male  Village  (Shende Patilwada)  from  Ch.km  1  +275  to  Ch.  69+000  (Design  Length-67.275  Km)  in  the state of Maharashtra.</v>
      </c>
      <c r="F1" s="217"/>
      <c r="G1" s="217"/>
      <c r="H1" s="217"/>
      <c r="I1" s="217"/>
      <c r="J1" s="218"/>
    </row>
    <row r="2" spans="1:28" s="5" customFormat="1" x14ac:dyDescent="0.25">
      <c r="B2" s="212" t="str">
        <f>'MUMBRA BYPASS BORELOG'!J3</f>
        <v>WATER TABLE DEPTH: No water table observed upto 10 mtr depth below ground level.</v>
      </c>
      <c r="C2" s="213"/>
      <c r="D2" s="213"/>
      <c r="E2" s="213"/>
      <c r="F2" s="213"/>
      <c r="G2" s="213"/>
      <c r="H2" s="213"/>
      <c r="I2" s="213"/>
      <c r="J2" s="214"/>
    </row>
    <row r="3" spans="1:28" ht="77.650000000000006" customHeight="1" x14ac:dyDescent="0.25">
      <c r="B3" s="6" t="s">
        <v>27</v>
      </c>
      <c r="C3" s="7" t="s">
        <v>28</v>
      </c>
      <c r="D3" s="7" t="s">
        <v>29</v>
      </c>
      <c r="E3" s="7" t="s">
        <v>46</v>
      </c>
      <c r="F3" s="7" t="s">
        <v>30</v>
      </c>
      <c r="G3" s="7" t="s">
        <v>31</v>
      </c>
      <c r="H3" s="7" t="s">
        <v>32</v>
      </c>
      <c r="I3" s="8" t="s">
        <v>33</v>
      </c>
      <c r="J3" s="9" t="s">
        <v>34</v>
      </c>
    </row>
    <row r="4" spans="1:28" ht="40.15" customHeight="1" x14ac:dyDescent="0.25">
      <c r="B4" s="10">
        <v>1</v>
      </c>
      <c r="C4" s="11" t="s">
        <v>39</v>
      </c>
      <c r="D4" s="12">
        <v>9</v>
      </c>
      <c r="E4" s="12">
        <v>11</v>
      </c>
      <c r="F4" s="12">
        <v>6.6</v>
      </c>
      <c r="G4" s="12">
        <f>D4+E4+F4</f>
        <v>26.6</v>
      </c>
      <c r="H4" s="11">
        <v>2</v>
      </c>
      <c r="I4" s="12">
        <v>17</v>
      </c>
      <c r="J4" s="13">
        <v>0</v>
      </c>
    </row>
    <row r="5" spans="1:28" ht="40.15" customHeight="1" x14ac:dyDescent="0.25">
      <c r="B5" s="10">
        <v>2</v>
      </c>
      <c r="C5" s="11" t="s">
        <v>40</v>
      </c>
      <c r="D5" s="12">
        <v>9</v>
      </c>
      <c r="E5" s="12">
        <v>6</v>
      </c>
      <c r="F5" s="12">
        <v>7.5</v>
      </c>
      <c r="G5" s="12">
        <f t="shared" ref="G5:G6" si="0">D5+E5+F5</f>
        <v>22.5</v>
      </c>
      <c r="H5" s="11">
        <v>2</v>
      </c>
      <c r="I5" s="12">
        <v>13</v>
      </c>
      <c r="J5" s="13">
        <v>0</v>
      </c>
    </row>
    <row r="6" spans="1:28" ht="40.15" customHeight="1" x14ac:dyDescent="0.25">
      <c r="B6" s="10">
        <v>3</v>
      </c>
      <c r="C6" s="11" t="s">
        <v>41</v>
      </c>
      <c r="D6" s="12">
        <v>9</v>
      </c>
      <c r="E6" s="12">
        <v>12</v>
      </c>
      <c r="F6" s="12">
        <v>7.5</v>
      </c>
      <c r="G6" s="12">
        <f t="shared" si="0"/>
        <v>28.5</v>
      </c>
      <c r="H6" s="11">
        <v>2</v>
      </c>
      <c r="I6" s="12">
        <v>18</v>
      </c>
      <c r="J6" s="13">
        <v>0</v>
      </c>
    </row>
    <row r="7" spans="1:28" ht="40.15" customHeight="1" thickBot="1" x14ac:dyDescent="0.3">
      <c r="B7" s="14"/>
      <c r="C7" s="15" t="s">
        <v>35</v>
      </c>
      <c r="D7" s="16">
        <f t="shared" ref="D7:J7" si="1">SUM(D4:D6)</f>
        <v>27</v>
      </c>
      <c r="E7" s="16">
        <f t="shared" si="1"/>
        <v>29</v>
      </c>
      <c r="F7" s="16">
        <f t="shared" si="1"/>
        <v>21.6</v>
      </c>
      <c r="G7" s="16">
        <f t="shared" si="1"/>
        <v>77.599999999999994</v>
      </c>
      <c r="H7" s="16">
        <f t="shared" si="1"/>
        <v>6</v>
      </c>
      <c r="I7" s="16">
        <f t="shared" si="1"/>
        <v>48</v>
      </c>
      <c r="J7" s="17">
        <f t="shared" si="1"/>
        <v>0</v>
      </c>
    </row>
    <row r="8" spans="1:28" ht="27.4" customHeight="1" x14ac:dyDescent="0.25">
      <c r="E8" s="18"/>
    </row>
    <row r="9" spans="1:28" s="19" customFormat="1" ht="27.4" customHeight="1" x14ac:dyDescent="0.2">
      <c r="A9" s="3"/>
      <c r="B9" s="2"/>
      <c r="C9" s="2"/>
      <c r="D9" s="2"/>
      <c r="I9" s="2"/>
      <c r="J9" s="2"/>
      <c r="K9" s="2"/>
      <c r="L9" s="4"/>
      <c r="N9" s="2"/>
      <c r="O9" s="2"/>
      <c r="P9" s="2"/>
      <c r="Q9" s="2"/>
      <c r="R9" s="2"/>
      <c r="S9" s="2"/>
      <c r="T9" s="2"/>
      <c r="U9" s="2"/>
    </row>
    <row r="10" spans="1:28" x14ac:dyDescent="0.25">
      <c r="A10" s="3" t="s">
        <v>36</v>
      </c>
      <c r="B10" s="3"/>
      <c r="C10" s="2"/>
      <c r="D10" s="20" t="s">
        <v>42</v>
      </c>
      <c r="E10" s="2"/>
      <c r="F10" s="4"/>
      <c r="G10" s="20" t="s">
        <v>37</v>
      </c>
      <c r="H10" s="2"/>
      <c r="I10" s="2"/>
      <c r="J10" s="2"/>
      <c r="K10" s="20" t="s">
        <v>38</v>
      </c>
      <c r="M10" s="2"/>
      <c r="N10" s="2"/>
    </row>
    <row r="11" spans="1:28" x14ac:dyDescent="0.25">
      <c r="A11" s="2" t="str">
        <f>'MUMBRA BYPASS BORELOG'!A39:D39</f>
        <v>M/s R. K. Drillers</v>
      </c>
      <c r="B11" s="2"/>
      <c r="D11" s="4" t="str">
        <f>'MUMBRA BYPASS BORELOG'!J39</f>
        <v>Maharashtra State Road Development Corporation</v>
      </c>
      <c r="E11" s="2"/>
      <c r="F11" s="4"/>
      <c r="G11" s="4" t="str">
        <f>D11</f>
        <v>Maharashtra State Road Development Corporation</v>
      </c>
      <c r="H11" s="2"/>
      <c r="I11" s="2"/>
      <c r="J11" s="2"/>
      <c r="K11" s="4" t="str">
        <f>'MUMBRA BYPASS BORELOG'!T39</f>
        <v>Maharashtra State Road Development Corporation</v>
      </c>
      <c r="M11" s="2"/>
      <c r="N11" s="2"/>
    </row>
    <row r="12" spans="1:28" x14ac:dyDescent="0.25">
      <c r="A12" s="1" t="str">
        <f>'MUMBRA BYPASS BORELOG'!A40:D40</f>
        <v>Mumbai.</v>
      </c>
      <c r="D12" s="4" t="str">
        <f>'MUMBRA BYPASS BORELOG'!J40</f>
        <v>(MSRDC), Pune.</v>
      </c>
      <c r="E12" s="2"/>
      <c r="F12" s="4"/>
      <c r="G12" s="4" t="str">
        <f>D12</f>
        <v>(MSRDC), Pune.</v>
      </c>
      <c r="H12" s="2"/>
      <c r="I12" s="2"/>
      <c r="J12" s="2"/>
      <c r="K12" s="4" t="str">
        <f>'MUMBRA BYPASS BORELOG'!T40</f>
        <v>(MSRDC), Pune.</v>
      </c>
      <c r="M12" s="2"/>
      <c r="N12" s="2"/>
    </row>
    <row r="16" spans="1:28" x14ac:dyDescent="0.25">
      <c r="A16" s="2"/>
      <c r="B16" s="2"/>
      <c r="C16" s="2"/>
      <c r="D16" s="2"/>
      <c r="E16" s="3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 spans="1:28" x14ac:dyDescent="0.25">
      <c r="A17" s="2"/>
      <c r="B17" s="2"/>
      <c r="C17" s="2"/>
      <c r="D17" s="2"/>
      <c r="E17" s="3"/>
      <c r="F17" s="2"/>
      <c r="G17" s="2"/>
      <c r="H17" s="2"/>
      <c r="I17" s="2"/>
      <c r="J17" s="2"/>
      <c r="K17" s="2"/>
      <c r="L17" s="2"/>
      <c r="M17" s="2"/>
      <c r="N17" s="2"/>
      <c r="O17" s="2"/>
      <c r="P17" s="4"/>
      <c r="Q17" s="4"/>
      <c r="R17" s="2"/>
      <c r="S17" s="2"/>
      <c r="T17" s="2"/>
      <c r="U17" s="2"/>
      <c r="V17" s="2"/>
      <c r="W17" s="2"/>
      <c r="X17" s="2"/>
      <c r="Y17" s="4"/>
      <c r="AA17" s="2"/>
      <c r="AB17" s="2"/>
    </row>
    <row r="18" spans="1:28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4"/>
      <c r="Q18" s="4"/>
      <c r="R18" s="2"/>
      <c r="S18" s="2"/>
      <c r="T18" s="2"/>
      <c r="U18" s="2"/>
      <c r="V18" s="2"/>
      <c r="W18" s="2"/>
      <c r="X18" s="2"/>
      <c r="Y18" s="4"/>
      <c r="AA18" s="2"/>
      <c r="AB18" s="2"/>
    </row>
    <row r="19" spans="1:28" x14ac:dyDescent="0.25">
      <c r="A19" s="2"/>
      <c r="B19" s="2"/>
      <c r="C19" s="2"/>
      <c r="D19" s="2"/>
      <c r="E19" s="3"/>
      <c r="F19" s="2"/>
      <c r="G19" s="2"/>
      <c r="H19" s="2"/>
      <c r="I19" s="2"/>
      <c r="J19" s="2"/>
      <c r="K19" s="2"/>
      <c r="L19" s="2"/>
      <c r="M19" s="2"/>
      <c r="N19" s="2"/>
      <c r="O19" s="2"/>
      <c r="P19" s="4"/>
      <c r="Q19" s="4"/>
      <c r="R19" s="2"/>
      <c r="S19" s="2"/>
      <c r="T19" s="2"/>
      <c r="U19" s="2"/>
      <c r="V19" s="2"/>
      <c r="W19" s="2"/>
      <c r="X19" s="2"/>
      <c r="Y19" s="4"/>
      <c r="AA19" s="2"/>
      <c r="AB19" s="2"/>
    </row>
  </sheetData>
  <mergeCells count="3">
    <mergeCell ref="B2:J2"/>
    <mergeCell ref="B1:D1"/>
    <mergeCell ref="E1:J1"/>
  </mergeCells>
  <pageMargins left="0.7" right="0.7" top="0.75" bottom="0.75" header="0.3" footer="0.3"/>
  <pageSetup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MUMBRA BYPASS BORELOG</vt:lpstr>
      <vt:lpstr>MUMBRA BYPASS MS</vt:lpstr>
      <vt:lpstr>'MUMBRA BYPASS BORELOG'!Print_Area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abc</dc:creator>
  <cp:lastModifiedBy>Manish</cp:lastModifiedBy>
  <cp:lastPrinted>2025-02-19T13:22:57Z</cp:lastPrinted>
  <dcterms:created xsi:type="dcterms:W3CDTF">2013-07-03T05:42:25Z</dcterms:created>
  <dcterms:modified xsi:type="dcterms:W3CDTF">2025-02-19T13:23:28Z</dcterms:modified>
</cp:coreProperties>
</file>