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and\Documents\WORK_PG\Excel-challenge\"/>
    </mc:Choice>
  </mc:AlternateContent>
  <xr:revisionPtr revIDLastSave="0" documentId="13_ncr:1_{5192C4DB-7B91-44FA-B4F2-D83F7EF06B7D}" xr6:coauthVersionLast="45" xr6:coauthVersionMax="45" xr10:uidLastSave="{00000000-0000-0000-0000-000000000000}"/>
  <bookViews>
    <workbookView xWindow="-108" yWindow="-108" windowWidth="23256" windowHeight="12576" tabRatio="1000" xr2:uid="{00000000-000D-0000-FFFF-FFFF00000000}"/>
  </bookViews>
  <sheets>
    <sheet name="Kickstarter Table" sheetId="1" r:id="rId1"/>
    <sheet name="Category Stats" sheetId="4" r:id="rId2"/>
    <sheet name="SubCategoryStats" sheetId="5" r:id="rId3"/>
    <sheet name="OutcomeBasedOnLaunchDate" sheetId="7" r:id="rId4"/>
    <sheet name="OutcomesBasedOnGoal" sheetId="8" r:id="rId5"/>
    <sheet name="AnalysisBasedOnAverageDonation" sheetId="10" r:id="rId6"/>
  </sheets>
  <definedNames>
    <definedName name="_xlnm._FilterDatabase" localSheetId="0" hidden="1">'Kickstarter Table'!$A$1:$T$4115</definedName>
  </definedNames>
  <calcPr calcId="191029"/>
  <pivotCaches>
    <pivotCache cacheId="0" r:id="rId7"/>
    <pivotCache cacheId="1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1" i="10" l="1"/>
  <c r="E30" i="10"/>
  <c r="E29" i="10"/>
  <c r="E28" i="10"/>
  <c r="E27" i="10"/>
  <c r="E26" i="10"/>
  <c r="D31" i="10"/>
  <c r="D30" i="10"/>
  <c r="D29" i="10"/>
  <c r="D28" i="10"/>
  <c r="D27" i="10"/>
  <c r="D26" i="10"/>
  <c r="C31" i="10"/>
  <c r="C30" i="10"/>
  <c r="B29" i="10"/>
  <c r="C29" i="10"/>
  <c r="C28" i="10"/>
  <c r="C27" i="10"/>
  <c r="C26" i="10"/>
  <c r="E25" i="10"/>
  <c r="D25" i="10"/>
  <c r="C25" i="10"/>
  <c r="B31" i="10"/>
  <c r="B30" i="10"/>
  <c r="F30" i="10" s="1"/>
  <c r="B28" i="10"/>
  <c r="F28" i="10" s="1"/>
  <c r="B27" i="10"/>
  <c r="B26" i="10"/>
  <c r="B25" i="10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7" i="5"/>
  <c r="G8" i="5"/>
  <c r="G6" i="5"/>
  <c r="D13" i="8"/>
  <c r="D12" i="8"/>
  <c r="D11" i="8"/>
  <c r="D10" i="8"/>
  <c r="D9" i="8"/>
  <c r="D8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D3" i="8"/>
  <c r="C3" i="8"/>
  <c r="B3" i="8"/>
  <c r="D2" i="8"/>
  <c r="C2" i="8"/>
  <c r="B2" i="8"/>
  <c r="I13" i="4"/>
  <c r="I12" i="4"/>
  <c r="I11" i="4"/>
  <c r="I10" i="4"/>
  <c r="I9" i="4"/>
  <c r="I8" i="4"/>
  <c r="I7" i="4"/>
  <c r="I6" i="4"/>
  <c r="I5" i="4"/>
  <c r="H13" i="4"/>
  <c r="H12" i="4"/>
  <c r="H11" i="4"/>
  <c r="H10" i="4"/>
  <c r="H9" i="4"/>
  <c r="H8" i="4"/>
  <c r="H7" i="4"/>
  <c r="H6" i="4"/>
  <c r="H5" i="4"/>
  <c r="G13" i="4"/>
  <c r="G12" i="4"/>
  <c r="G11" i="4"/>
  <c r="G10" i="4"/>
  <c r="G9" i="4"/>
  <c r="G8" i="4"/>
  <c r="G7" i="4"/>
  <c r="G6" i="4"/>
  <c r="G5" i="4"/>
  <c r="F29" i="10" l="1"/>
  <c r="G29" i="10" s="1"/>
  <c r="F31" i="10"/>
  <c r="G31" i="10" s="1"/>
  <c r="F27" i="10"/>
  <c r="G27" i="10" s="1"/>
  <c r="F26" i="10"/>
  <c r="G26" i="10" s="1"/>
  <c r="G28" i="10"/>
  <c r="F25" i="10"/>
  <c r="G25" i="10" s="1"/>
  <c r="H52" i="5"/>
  <c r="F52" i="5"/>
  <c r="G52" i="5"/>
  <c r="E13" i="8"/>
  <c r="G13" i="8" s="1"/>
  <c r="E9" i="8"/>
  <c r="G9" i="8" s="1"/>
  <c r="E5" i="8"/>
  <c r="F5" i="8" s="1"/>
  <c r="E12" i="8"/>
  <c r="G12" i="8" s="1"/>
  <c r="E8" i="8"/>
  <c r="G8" i="8" s="1"/>
  <c r="E4" i="8"/>
  <c r="F4" i="8" s="1"/>
  <c r="E11" i="8"/>
  <c r="G11" i="8" s="1"/>
  <c r="E7" i="8"/>
  <c r="F7" i="8" s="1"/>
  <c r="E3" i="8"/>
  <c r="H3" i="8" s="1"/>
  <c r="E2" i="8"/>
  <c r="G2" i="8" s="1"/>
  <c r="E10" i="8"/>
  <c r="G10" i="8" s="1"/>
  <c r="E6" i="8"/>
  <c r="F6" i="8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0" l="1"/>
  <c r="D9" i="10"/>
  <c r="C8" i="10"/>
  <c r="E6" i="10"/>
  <c r="D5" i="10"/>
  <c r="B8" i="10"/>
  <c r="E4" i="10"/>
  <c r="E3" i="10"/>
  <c r="E9" i="10"/>
  <c r="D8" i="10"/>
  <c r="E7" i="10"/>
  <c r="D6" i="10"/>
  <c r="C5" i="10"/>
  <c r="B7" i="10"/>
  <c r="D4" i="10"/>
  <c r="D3" i="10"/>
  <c r="E8" i="10"/>
  <c r="C10" i="10"/>
  <c r="D7" i="10"/>
  <c r="C6" i="10"/>
  <c r="B10" i="10"/>
  <c r="B6" i="10"/>
  <c r="F6" i="10" s="1"/>
  <c r="G6" i="10" s="1"/>
  <c r="C4" i="10"/>
  <c r="C3" i="10"/>
  <c r="D10" i="10"/>
  <c r="C9" i="10"/>
  <c r="C7" i="10"/>
  <c r="E5" i="10"/>
  <c r="B9" i="10"/>
  <c r="F9" i="10" s="1"/>
  <c r="G9" i="10" s="1"/>
  <c r="B5" i="10"/>
  <c r="F5" i="10" s="1"/>
  <c r="G5" i="10" s="1"/>
  <c r="B4" i="10"/>
  <c r="F4" i="10" s="1"/>
  <c r="G4" i="10" s="1"/>
  <c r="B3" i="10"/>
  <c r="F3" i="10" s="1"/>
  <c r="G3" i="10" s="1"/>
  <c r="F2" i="8"/>
  <c r="H13" i="8"/>
  <c r="H10" i="8"/>
  <c r="F3" i="8"/>
  <c r="G4" i="8"/>
  <c r="H2" i="8"/>
  <c r="G7" i="8"/>
  <c r="H12" i="8"/>
  <c r="G6" i="8"/>
  <c r="H6" i="8"/>
  <c r="F10" i="8"/>
  <c r="H11" i="8"/>
  <c r="H9" i="8"/>
  <c r="F13" i="8"/>
  <c r="H8" i="8"/>
  <c r="F12" i="8"/>
  <c r="H7" i="8"/>
  <c r="G5" i="8"/>
  <c r="H5" i="8"/>
  <c r="F9" i="8"/>
  <c r="F11" i="8"/>
  <c r="H4" i="8"/>
  <c r="F8" i="8"/>
  <c r="G3" i="8"/>
  <c r="F7" i="10" l="1"/>
  <c r="G7" i="10" s="1"/>
  <c r="F8" i="10"/>
  <c r="G8" i="10" s="1"/>
  <c r="F10" i="10"/>
  <c r="G10" i="1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Pratima Gokhale</author>
  </authors>
  <commentList>
    <comment ref="G4" authorId="0" shapeId="0" xr:uid="{0B272E44-6757-4626-95DC-3DBF0AA41E68}">
      <text>
        <r>
          <rPr>
            <b/>
            <sz val="9"/>
            <color indexed="81"/>
            <rFont val="Tahoma"/>
            <family val="2"/>
          </rPr>
          <t>Pratima Gokhale:</t>
        </r>
        <r>
          <rPr>
            <sz val="9"/>
            <color indexed="81"/>
            <rFont val="Tahoma"/>
            <family val="2"/>
          </rPr>
          <t xml:space="preserve">
Highlighted top 3 Successful/ Failed and Canceled  Categories</t>
        </r>
      </text>
    </comment>
  </commentList>
</comments>
</file>

<file path=xl/sharedStrings.xml><?xml version="1.0" encoding="utf-8"?>
<sst xmlns="http://schemas.openxmlformats.org/spreadsheetml/2006/main" count="24856" uniqueCount="8425">
  <si>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</si>
  <si>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</si>
  <si>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</si>
  <si>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</si>
  <si>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</si>
  <si>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</si>
  <si>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</si>
  <si>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</si>
  <si>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</si>
  <si>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</si>
  <si>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</si>
  <si>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</si>
  <si>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</si>
  <si>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</si>
  <si>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</si>
  <si>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</si>
  <si>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</si>
  <si>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</si>
  <si>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</si>
  <si>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</si>
  <si>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</si>
  <si>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</si>
  <si>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</si>
  <si>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</si>
  <si>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</si>
  <si>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</si>
  <si>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</si>
  <si>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</si>
  <si>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</si>
  <si>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</si>
  <si>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</si>
  <si>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</si>
  <si>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</si>
  <si>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</si>
  <si>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</si>
  <si>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</si>
  <si>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</si>
  <si>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</si>
  <si>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</si>
  <si>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</si>
  <si>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</si>
  <si>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</si>
  <si>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</si>
  <si>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</si>
  <si>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</si>
  <si>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</si>
  <si>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</si>
  <si>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</si>
  <si>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</si>
  <si>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</si>
  <si>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</si>
  <si>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</si>
  <si>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</si>
  <si>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</si>
  <si>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</si>
  <si>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</si>
  <si>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</si>
  <si>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</si>
  <si>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</si>
  <si>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</si>
  <si>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</si>
  <si>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</si>
  <si>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</si>
  <si>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</si>
  <si>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</si>
  <si>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</si>
  <si>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</si>
  <si>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</si>
  <si>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</si>
  <si>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</si>
  <si>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</si>
  <si>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</si>
  <si>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</si>
  <si>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</si>
  <si>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</si>
  <si>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</si>
  <si>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</si>
  <si>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</si>
  <si>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</si>
  <si>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</si>
  <si>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</si>
  <si>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</si>
  <si>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</si>
  <si>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</si>
  <si>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</si>
  <si>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</si>
  <si>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</si>
  <si>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</si>
  <si>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</si>
  <si>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</si>
  <si>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</si>
  <si>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</si>
  <si>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</si>
  <si>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</si>
  <si>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</si>
  <si>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</si>
  <si>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</si>
  <si>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</si>
  <si>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</si>
  <si>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</si>
  <si>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</si>
  <si>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</si>
  <si>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</si>
  <si>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</si>
  <si>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</si>
  <si>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</si>
  <si>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</si>
  <si>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</si>
  <si>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</si>
  <si>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</si>
  <si>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</si>
  <si>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</si>
  <si>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</si>
  <si>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</si>
  <si>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</si>
  <si>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</si>
  <si>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</si>
  <si>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</si>
  <si>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</si>
  <si>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</si>
  <si>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</si>
  <si>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</si>
  <si>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</si>
  <si>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</si>
  <si>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</si>
  <si>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</si>
  <si>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</si>
  <si>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</si>
  <si>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</si>
  <si>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</si>
  <si>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</si>
  <si>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</si>
  <si>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</si>
  <si>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</si>
  <si>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</si>
  <si>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</si>
  <si>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</si>
  <si>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</si>
  <si>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</si>
  <si>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</si>
  <si>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</si>
  <si>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</si>
  <si>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</si>
  <si>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</si>
  <si>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</si>
  <si>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</si>
  <si>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</si>
  <si>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</si>
  <si>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</si>
  <si>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</si>
  <si>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</si>
  <si>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</si>
  <si>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</si>
  <si>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</si>
  <si>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</si>
  <si>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</si>
  <si>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</si>
  <si>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</si>
  <si>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</si>
  <si>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</si>
  <si>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</si>
  <si>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</si>
  <si>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</si>
  <si>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</si>
  <si>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</si>
  <si>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</si>
  <si>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</si>
  <si>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</si>
  <si>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</si>
  <si>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</si>
  <si>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</si>
  <si>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</si>
  <si>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</si>
  <si>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</si>
  <si>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</si>
  <si>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</si>
  <si>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</si>
  <si>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</si>
  <si>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</si>
  <si>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</si>
  <si>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</si>
  <si>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</si>
  <si>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</si>
  <si>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</si>
  <si>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</si>
  <si>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</si>
  <si>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</si>
  <si>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</si>
  <si>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</si>
  <si>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</si>
  <si>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</si>
  <si>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</si>
  <si>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</si>
  <si>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</si>
  <si>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</si>
  <si>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</si>
  <si>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</si>
  <si>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</si>
  <si>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</si>
  <si>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</si>
  <si>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</si>
  <si>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</si>
  <si>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</si>
  <si>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</si>
  <si>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</si>
  <si>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</si>
  <si>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</si>
  <si>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</si>
  <si>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</si>
  <si>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</si>
  <si>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</si>
  <si>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</si>
  <si>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</si>
  <si>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</si>
  <si>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</si>
  <si>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</si>
  <si>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</si>
  <si>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</si>
  <si>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</si>
  <si>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</si>
  <si>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</si>
  <si>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</si>
  <si>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</si>
  <si>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</si>
  <si>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</si>
  <si>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</si>
  <si>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</si>
  <si>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</si>
  <si>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</si>
  <si>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</si>
  <si>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</si>
  <si>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</si>
  <si>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</si>
  <si>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</si>
  <si>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</si>
  <si>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</si>
  <si>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</si>
  <si>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</si>
  <si>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</si>
  <si>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</si>
  <si>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</si>
  <si>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</si>
  <si>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</si>
  <si>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</si>
  <si>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</si>
  <si>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</si>
  <si>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</si>
  <si>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</si>
  <si>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</si>
  <si>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</si>
  <si>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</si>
  <si>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</si>
  <si>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</si>
  <si>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</si>
  <si>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</si>
  <si>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</si>
  <si>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</si>
  <si>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</si>
  <si>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</si>
  <si>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</si>
  <si>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</si>
  <si>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</si>
  <si>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</si>
  <si>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</si>
  <si>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</si>
  <si>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</si>
  <si>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</si>
  <si>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</si>
  <si>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</si>
  <si>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</si>
  <si>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</si>
  <si>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</si>
  <si>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</si>
  <si>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</si>
  <si>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</si>
  <si>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</si>
  <si>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</si>
  <si>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</si>
  <si>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</si>
  <si>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</si>
  <si>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</si>
  <si>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</si>
  <si>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</si>
  <si>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</si>
  <si>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</si>
  <si>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</si>
  <si>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</si>
  <si>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</si>
  <si>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</si>
  <si>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</si>
  <si>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</si>
  <si>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</si>
  <si>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</si>
  <si>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</si>
  <si>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</si>
  <si>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</si>
  <si>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</si>
  <si>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</si>
  <si>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</si>
  <si>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</si>
  <si>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</si>
  <si>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</si>
  <si>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</si>
  <si>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</si>
  <si>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</si>
  <si>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</si>
  <si>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</si>
  <si>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</si>
  <si>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</si>
  <si>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</si>
  <si>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</si>
  <si>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</si>
  <si>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</si>
  <si>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</si>
  <si>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</si>
  <si>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</si>
  <si>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</si>
  <si>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</si>
  <si>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</si>
  <si>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</si>
  <si>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</si>
  <si>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</si>
  <si>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</si>
  <si>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</si>
  <si>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</si>
  <si>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</si>
  <si>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</si>
  <si>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</si>
  <si>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</si>
  <si>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</si>
  <si>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</si>
  <si>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</si>
  <si>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</si>
  <si>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</si>
  <si>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</si>
  <si>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</si>
  <si>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</si>
  <si>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</si>
  <si>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</si>
  <si>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</si>
  <si>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</si>
  <si>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</si>
  <si>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</si>
  <si>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</si>
  <si>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</si>
  <si>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</si>
  <si>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</si>
  <si>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</si>
  <si>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</si>
  <si>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</si>
  <si>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</si>
  <si>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</si>
  <si>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</si>
  <si>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</si>
  <si>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</si>
  <si>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</si>
  <si>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</si>
  <si>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</si>
  <si>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</si>
  <si>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</si>
  <si>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</si>
  <si>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</si>
  <si>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</si>
  <si>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</si>
  <si>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</si>
  <si>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</si>
  <si>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</si>
  <si>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</si>
  <si>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</si>
  <si>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</si>
  <si>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</si>
  <si>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</si>
  <si>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</si>
  <si>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</si>
  <si>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</si>
  <si>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</si>
  <si>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</si>
  <si>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</si>
  <si>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</si>
  <si>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</si>
  <si>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</si>
  <si>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</si>
  <si>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</si>
  <si>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</si>
  <si>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</si>
  <si>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</si>
  <si>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</si>
  <si>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</si>
  <si>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</si>
  <si>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</si>
  <si>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</si>
  <si>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</si>
  <si>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</si>
  <si>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</si>
  <si>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</si>
  <si>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</si>
  <si>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</si>
  <si>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</si>
  <si>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</si>
  <si>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</si>
  <si>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</si>
  <si>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</si>
  <si>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</si>
  <si>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</si>
  <si>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</si>
  <si>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</si>
  <si>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</si>
  <si>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</si>
  <si>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</si>
  <si>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</si>
  <si>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</si>
  <si>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</si>
  <si>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</si>
  <si>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</si>
  <si>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</si>
  <si>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</si>
  <si>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</si>
  <si>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</si>
  <si>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</si>
  <si>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</si>
  <si>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</si>
  <si>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</si>
  <si>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</si>
  <si>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</si>
  <si>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</si>
  <si>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</si>
  <si>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</si>
  <si>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</si>
  <si>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</si>
  <si>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</si>
  <si>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</si>
  <si>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</si>
  <si>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</si>
  <si>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</si>
  <si>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</si>
  <si>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</si>
  <si>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</si>
  <si>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</si>
  <si>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</si>
  <si>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</si>
  <si>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</si>
  <si>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</si>
  <si>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</si>
  <si>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</si>
  <si>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</si>
  <si>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</si>
  <si>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</si>
  <si>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</si>
  <si>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</si>
  <si>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</si>
  <si>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</si>
  <si>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</si>
  <si>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</si>
  <si>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</si>
  <si>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</si>
  <si>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</si>
  <si>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</si>
  <si>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</si>
  <si>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</si>
  <si>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</si>
  <si>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</si>
  <si>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</si>
  <si>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</si>
  <si>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</si>
  <si>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</si>
  <si>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</si>
  <si>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</si>
  <si>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</si>
  <si>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</si>
  <si>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</si>
  <si>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</si>
  <si>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</si>
  <si>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</si>
  <si>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</si>
  <si>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</si>
  <si>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</si>
  <si>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</si>
  <si>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</si>
  <si>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</si>
  <si>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</si>
  <si>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</si>
  <si>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</si>
  <si>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</si>
  <si>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</si>
  <si>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</si>
  <si>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</si>
  <si>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</si>
  <si>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</si>
  <si>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</si>
  <si>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</si>
  <si>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</si>
  <si>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</si>
  <si>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</si>
  <si>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</si>
  <si>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</si>
  <si>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</si>
  <si>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</si>
  <si>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</si>
  <si>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</si>
  <si>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</si>
  <si>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</si>
  <si>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</si>
  <si>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</si>
  <si>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</si>
  <si>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</si>
  <si>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</si>
  <si>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</si>
  <si>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</si>
  <si>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</si>
  <si>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</si>
  <si>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</si>
  <si>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</si>
  <si>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</si>
  <si>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</si>
  <si>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</si>
  <si>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</si>
  <si>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</si>
  <si>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</si>
  <si>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</si>
  <si>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</si>
  <si>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</si>
  <si>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</si>
  <si>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</si>
  <si>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</si>
  <si>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</si>
  <si>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</si>
  <si>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</si>
  <si>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</si>
  <si>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</si>
  <si>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</si>
  <si>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</si>
  <si>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</si>
  <si>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</si>
  <si>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</si>
  <si>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</si>
  <si>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</si>
  <si>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</si>
  <si>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</si>
  <si>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</si>
  <si>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</si>
  <si>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</si>
  <si>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</si>
  <si>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</si>
  <si>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</si>
  <si>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</si>
  <si>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</si>
  <si>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</si>
  <si>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</si>
  <si>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</si>
  <si>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</si>
  <si>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</si>
  <si>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</si>
  <si>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</si>
  <si>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</si>
  <si>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</si>
  <si>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</si>
  <si>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</si>
  <si>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</si>
  <si>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</si>
  <si>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</si>
  <si>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</si>
  <si>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</si>
  <si>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</si>
  <si>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</si>
  <si>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</si>
  <si>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</si>
  <si>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</si>
  <si>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</si>
  <si>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</si>
  <si>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</si>
  <si>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</si>
  <si>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</si>
  <si>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</si>
  <si>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</si>
  <si>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</si>
  <si>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</si>
  <si>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</si>
  <si>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</si>
  <si>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</si>
  <si>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</si>
  <si>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</si>
  <si>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</si>
  <si>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</si>
  <si>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</si>
  <si>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</si>
  <si>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</si>
  <si>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</si>
  <si>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</si>
  <si>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</si>
  <si>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</si>
  <si>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</si>
  <si>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</si>
  <si>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</si>
  <si>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</si>
  <si>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</si>
  <si>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</si>
  <si>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</si>
  <si>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</si>
  <si>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</si>
  <si>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</si>
  <si>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</si>
  <si>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</si>
  <si>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</si>
  <si>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</si>
  <si>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</si>
  <si>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</si>
  <si>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</si>
  <si>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</si>
  <si>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</si>
  <si>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</si>
  <si>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</si>
  <si>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</si>
  <si>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</si>
  <si>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</si>
  <si>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</si>
  <si>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</si>
  <si>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</si>
  <si>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</si>
  <si>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</si>
  <si>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</si>
  <si>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</si>
  <si>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</si>
  <si>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</si>
  <si>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</si>
  <si>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</si>
  <si>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</si>
  <si>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</si>
  <si>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</si>
  <si>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</si>
  <si>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</si>
  <si>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</si>
  <si>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</si>
  <si>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</si>
  <si>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</si>
  <si>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</si>
  <si>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</si>
  <si>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</si>
  <si>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</si>
  <si>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</si>
  <si>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</si>
  <si>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</si>
  <si>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</si>
  <si>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</si>
  <si>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</si>
  <si>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</si>
  <si>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</si>
  <si>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</si>
  <si>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</si>
  <si>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</si>
  <si>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</si>
  <si>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</si>
  <si>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</si>
  <si>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</si>
  <si>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</si>
  <si>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</si>
  <si>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</si>
  <si>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</si>
  <si>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</si>
  <si>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</si>
  <si>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</si>
  <si>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</si>
  <si>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</si>
  <si>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</si>
  <si>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</si>
  <si>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</si>
  <si>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</si>
  <si>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</si>
  <si>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</si>
  <si>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</si>
  <si>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</si>
  <si>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</si>
  <si>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</si>
  <si>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</si>
  <si>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</si>
  <si>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</si>
  <si>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</si>
  <si>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</si>
  <si>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</si>
  <si>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</si>
  <si>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</si>
  <si>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</si>
  <si>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</si>
  <si>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</si>
  <si>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</si>
  <si>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</si>
  <si>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</si>
  <si>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</si>
  <si>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</si>
  <si>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</si>
  <si>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</si>
  <si>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</si>
  <si>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</si>
  <si>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</si>
  <si>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</si>
  <si>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</si>
  <si>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</si>
  <si>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</si>
  <si>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</si>
  <si>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</si>
  <si>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</si>
  <si>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</si>
  <si>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</si>
  <si>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</si>
  <si>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</si>
  <si>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</si>
  <si>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</si>
  <si>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</si>
  <si>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</si>
  <si>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</si>
  <si>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</si>
  <si>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</si>
  <si>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</si>
  <si>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</si>
  <si>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</si>
  <si>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</si>
  <si>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</si>
  <si>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</si>
  <si>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</si>
  <si>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</si>
  <si>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</si>
  <si>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</si>
  <si>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</si>
  <si>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</si>
  <si>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</si>
  <si>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</si>
  <si>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</si>
  <si>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</si>
  <si>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</si>
  <si>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</si>
  <si>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</si>
  <si>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</si>
  <si>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</si>
  <si>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</si>
  <si>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</si>
  <si>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</si>
  <si>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</si>
  <si>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</si>
  <si>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</si>
  <si>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</si>
  <si>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</si>
  <si>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</si>
  <si>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</si>
  <si>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</si>
  <si>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</si>
  <si>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</si>
  <si>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</si>
  <si>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</si>
  <si>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</si>
  <si>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</si>
  <si>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</si>
  <si>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</si>
  <si>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</si>
  <si>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</si>
  <si>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</si>
  <si>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</si>
  <si>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</si>
  <si>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</si>
  <si>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</si>
  <si>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</si>
  <si>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</si>
  <si>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</si>
  <si>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</si>
  <si>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</si>
  <si>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</si>
  <si>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</si>
  <si>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</si>
  <si>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</si>
  <si>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</si>
  <si>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</si>
  <si>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</si>
  <si>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</si>
  <si>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</si>
  <si>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</si>
  <si>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</si>
  <si>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</si>
  <si>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</si>
  <si>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</si>
  <si>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</si>
  <si>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</si>
  <si>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</si>
  <si>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</si>
  <si>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</si>
  <si>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</si>
  <si>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</si>
  <si>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</si>
  <si>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</si>
  <si>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</si>
  <si>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</si>
  <si>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</si>
  <si>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</si>
  <si>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</si>
  <si>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</si>
  <si>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</si>
  <si>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</si>
  <si>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</si>
  <si>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</si>
  <si>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</si>
  <si>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</si>
  <si>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</si>
  <si>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</si>
  <si>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</si>
  <si>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</si>
  <si>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</si>
  <si>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</si>
  <si>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</si>
  <si>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</si>
  <si>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</si>
  <si>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</si>
  <si>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</si>
  <si>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</si>
  <si>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</si>
  <si>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</si>
  <si>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</si>
  <si>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</si>
  <si>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</si>
  <si>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</si>
  <si>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</si>
  <si>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</si>
  <si>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</si>
  <si>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</si>
  <si>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</si>
  <si>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</si>
  <si>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</si>
  <si>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</si>
  <si>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</si>
  <si>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</si>
  <si>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</si>
  <si>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</si>
  <si>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</si>
  <si>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</si>
  <si>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</si>
  <si>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</si>
  <si>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</si>
  <si>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</si>
  <si>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</si>
  <si>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</si>
  <si>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</si>
  <si>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</si>
  <si>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</si>
  <si>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</si>
  <si>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</si>
  <si>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</si>
  <si>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</si>
  <si>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</si>
  <si>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</si>
  <si>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</si>
  <si>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</si>
  <si>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</si>
  <si>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</si>
  <si>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</si>
  <si>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</si>
  <si>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</si>
  <si>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</si>
  <si>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</si>
  <si>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</si>
  <si>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</si>
  <si>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</si>
  <si>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</si>
  <si>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</si>
  <si>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</si>
  <si>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</si>
  <si>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</si>
  <si>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</si>
  <si>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</si>
  <si>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</si>
  <si>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</si>
  <si>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</si>
  <si>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</si>
  <si>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</si>
  <si>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</si>
  <si>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</si>
  <si>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</si>
  <si>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</si>
  <si>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</si>
  <si>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</si>
  <si>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</si>
  <si>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</si>
  <si>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</si>
  <si>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</si>
  <si>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</si>
  <si>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</si>
  <si>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</si>
  <si>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</si>
  <si>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</si>
  <si>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</si>
  <si>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</si>
  <si>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</si>
  <si>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</si>
  <si>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</si>
  <si>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</si>
  <si>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</si>
  <si>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</si>
  <si>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</si>
  <si>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</si>
  <si>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</si>
  <si>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</si>
  <si>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</si>
  <si>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</si>
  <si>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</si>
  <si>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</si>
  <si>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</si>
  <si>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</si>
  <si>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</si>
  <si>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</si>
  <si>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</si>
  <si>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</si>
  <si>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</si>
  <si>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</si>
  <si>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</si>
  <si>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</si>
  <si>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</si>
  <si>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</si>
  <si>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</si>
  <si>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</si>
  <si>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</si>
  <si>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</si>
  <si>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</si>
  <si>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</si>
  <si>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</si>
  <si>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</si>
  <si>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</si>
  <si>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</si>
  <si>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</si>
  <si>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</si>
  <si>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</si>
  <si>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</si>
  <si>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</si>
  <si>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</si>
  <si>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</si>
  <si>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</si>
  <si>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</si>
  <si>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</si>
  <si>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</si>
  <si>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</si>
  <si>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</si>
  <si>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</si>
  <si>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</si>
  <si>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</si>
  <si>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</si>
  <si>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</si>
  <si>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</si>
  <si>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</si>
  <si>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</si>
  <si>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</si>
  <si>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</si>
  <si>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</si>
  <si>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</si>
  <si>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</si>
  <si>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</si>
  <si>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</si>
  <si>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</si>
  <si>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</si>
  <si>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</si>
  <si>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</si>
  <si>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</si>
  <si>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</si>
  <si>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</si>
  <si>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</si>
  <si>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</si>
  <si>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</si>
  <si>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</si>
  <si>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</si>
  <si>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</si>
  <si>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</si>
  <si>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</si>
  <si>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</si>
  <si>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</si>
  <si>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</si>
  <si>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</si>
  <si>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</si>
  <si>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</si>
  <si>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</si>
  <si>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</si>
  <si>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</si>
  <si>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</si>
  <si>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</si>
  <si>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</si>
  <si>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</si>
  <si>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</si>
  <si>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</si>
  <si>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</si>
  <si>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</si>
  <si>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</si>
  <si>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</si>
  <si>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</si>
  <si>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</si>
  <si>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</si>
  <si>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</si>
  <si>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</si>
  <si>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</si>
  <si>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</si>
  <si>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</si>
  <si>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</si>
  <si>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</si>
  <si>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</si>
  <si>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</si>
  <si>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</si>
  <si>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</si>
  <si>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</si>
  <si>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</si>
  <si>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</si>
  <si>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</si>
  <si>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</si>
  <si>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</si>
  <si>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</si>
  <si>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</si>
  <si>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</si>
  <si>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</si>
  <si>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</si>
  <si>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</si>
  <si>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</si>
  <si>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</si>
  <si>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</si>
  <si>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</si>
  <si>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</si>
  <si>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</si>
  <si>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</si>
  <si>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</si>
  <si>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</si>
  <si>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</si>
  <si>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</si>
  <si>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</si>
  <si>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</si>
  <si>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</si>
  <si>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</si>
  <si>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</si>
  <si>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</si>
  <si>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</si>
  <si>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</si>
  <si>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</si>
  <si>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</si>
  <si>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</si>
  <si>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</si>
  <si>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</si>
  <si>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</si>
  <si>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</si>
  <si>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</si>
  <si>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</si>
  <si>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</si>
  <si>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</si>
  <si>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</si>
  <si>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</si>
  <si>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</si>
  <si>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</si>
  <si>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</si>
  <si>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</si>
  <si>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</si>
  <si>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</si>
  <si>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</si>
  <si>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</si>
  <si>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</si>
  <si>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</si>
  <si>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</si>
  <si>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</si>
  <si>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</si>
  <si>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</si>
  <si>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</si>
  <si>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</si>
  <si>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</si>
  <si>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</si>
  <si>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</si>
  <si>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</si>
  <si>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</si>
  <si>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</si>
  <si>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</si>
  <si>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</si>
  <si>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</si>
  <si>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</si>
  <si>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</si>
  <si>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</si>
  <si>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</si>
  <si>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</si>
  <si>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</si>
  <si>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</si>
  <si>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</si>
  <si>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</si>
  <si>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</si>
  <si>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</si>
  <si>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</si>
  <si>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</si>
  <si>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</si>
  <si>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</si>
  <si>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</si>
  <si>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</si>
  <si>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</si>
  <si>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</si>
  <si>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</si>
  <si>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</si>
  <si>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</si>
  <si>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</si>
  <si>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</si>
  <si>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</si>
  <si>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</si>
  <si>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</si>
  <si>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</si>
  <si>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</si>
  <si>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</si>
  <si>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</si>
  <si>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</si>
  <si>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</si>
  <si>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</si>
  <si>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</si>
  <si>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</si>
  <si>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</si>
  <si>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</si>
  <si>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</si>
  <si>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</si>
  <si>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</si>
  <si>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</si>
  <si>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</si>
  <si>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</si>
  <si>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</si>
  <si>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</si>
  <si>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</si>
  <si>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</si>
  <si>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</si>
  <si>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</si>
  <si>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</si>
  <si>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</si>
  <si>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</si>
  <si>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</si>
  <si>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</si>
  <si>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</si>
  <si>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</si>
  <si>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</si>
  <si>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</si>
  <si>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</si>
  <si>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</si>
  <si>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</si>
  <si>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</si>
  <si>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</si>
  <si>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</si>
  <si>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</si>
  <si>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</si>
  <si>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</si>
  <si>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</si>
  <si>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</si>
  <si>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</si>
  <si>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</si>
  <si>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</si>
  <si>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</si>
  <si>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</si>
  <si>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</si>
  <si>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</si>
  <si>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</si>
  <si>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</si>
  <si>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</si>
  <si>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</si>
  <si>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</si>
  <si>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</si>
  <si>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</si>
  <si>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</si>
  <si>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</si>
  <si>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</si>
  <si>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</si>
  <si>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</si>
  <si>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</si>
  <si>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</si>
  <si>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</si>
  <si>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</si>
  <si>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</si>
  <si>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</si>
  <si>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</si>
  <si>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</si>
  <si>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</si>
  <si>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</si>
  <si>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</si>
  <si>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</si>
  <si>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</si>
  <si>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</si>
  <si>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</si>
  <si>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</si>
  <si>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</si>
  <si>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</si>
  <si>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</si>
  <si>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</si>
  <si>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</si>
  <si>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</si>
  <si>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</si>
  <si>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</si>
  <si>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</si>
  <si>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</si>
  <si>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</si>
  <si>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</si>
  <si>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</si>
  <si>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</si>
  <si>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</si>
  <si>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</si>
  <si>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</si>
  <si>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</si>
  <si>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</si>
  <si>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</si>
  <si>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</si>
  <si>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</si>
  <si>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</si>
  <si>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</si>
  <si>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</si>
  <si>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</si>
  <si>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</si>
  <si>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</si>
  <si>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</si>
  <si>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</si>
  <si>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</si>
  <si>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</si>
  <si>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</si>
  <si>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</si>
  <si>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</si>
  <si>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</si>
  <si>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</si>
  <si>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</si>
  <si>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</si>
  <si>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</si>
  <si>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</si>
  <si>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</si>
  <si>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</si>
  <si>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</si>
  <si>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</si>
  <si>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</si>
  <si>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</si>
  <si>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</si>
  <si>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</si>
  <si>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</si>
  <si>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</si>
  <si>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</si>
  <si>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</si>
  <si>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</si>
  <si>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</si>
  <si>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</si>
  <si>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</si>
  <si>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</si>
  <si>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</si>
  <si>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</si>
  <si>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</si>
  <si>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</si>
  <si>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</si>
  <si>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</si>
  <si>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</si>
  <si>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</si>
  <si>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</si>
  <si>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</si>
  <si>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</si>
  <si>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</si>
  <si>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</si>
  <si>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</si>
  <si>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</si>
  <si>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</si>
  <si>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</si>
  <si>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</si>
  <si>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</si>
  <si>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</si>
  <si>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</si>
  <si>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</si>
  <si>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</si>
  <si>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</si>
  <si>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</si>
  <si>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</si>
  <si>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</si>
  <si>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</si>
  <si>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</si>
  <si>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</si>
  <si>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</si>
  <si>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</si>
  <si>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</si>
  <si>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</si>
  <si>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</si>
  <si>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</si>
  <si>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</si>
  <si>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</si>
  <si>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</si>
  <si>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</si>
  <si>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</si>
  <si>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</si>
  <si>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</si>
  <si>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</si>
  <si>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</si>
  <si>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</si>
  <si>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</si>
  <si>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</si>
  <si>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</si>
  <si>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</si>
  <si>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</si>
  <si>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</si>
  <si>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</si>
  <si>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</si>
  <si>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</si>
  <si>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</si>
  <si>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</si>
  <si>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</si>
  <si>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</si>
  <si>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</si>
  <si>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</si>
  <si>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</si>
  <si>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</si>
  <si>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</si>
  <si>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</si>
  <si>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</si>
  <si>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</si>
  <si>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</si>
  <si>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</si>
  <si>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</si>
  <si>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</si>
  <si>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</si>
  <si>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</si>
  <si>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</si>
  <si>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</si>
  <si>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</si>
  <si>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</si>
  <si>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</si>
  <si>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</si>
  <si>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</si>
  <si>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</si>
  <si>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</si>
  <si>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</si>
  <si>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</si>
  <si>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</si>
  <si>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</si>
  <si>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</si>
  <si>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</si>
  <si>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</si>
  <si>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</si>
  <si>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</si>
  <si>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</si>
  <si>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</si>
  <si>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</si>
  <si>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</si>
  <si>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</si>
  <si>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</si>
  <si>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</si>
  <si>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</si>
  <si>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</si>
  <si>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</si>
  <si>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</si>
  <si>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</si>
  <si>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</si>
  <si>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</si>
  <si>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</si>
  <si>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</si>
  <si>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</si>
  <si>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</si>
  <si>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</si>
  <si>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</si>
  <si>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</si>
  <si>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</si>
  <si>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</si>
  <si>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</si>
  <si>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</si>
  <si>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</si>
  <si>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</si>
  <si>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</si>
  <si>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</si>
  <si>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</si>
  <si>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</si>
  <si>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</si>
  <si>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</si>
  <si>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</si>
  <si>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</si>
  <si>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</si>
  <si>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</si>
  <si>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</si>
  <si>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</si>
  <si>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</si>
  <si>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</si>
  <si>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</si>
  <si>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</si>
  <si>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</si>
  <si>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</si>
  <si>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</si>
  <si>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</si>
  <si>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</si>
  <si>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</si>
  <si>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</si>
  <si>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</si>
  <si>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</si>
  <si>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</si>
  <si>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</si>
  <si>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</si>
  <si>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</si>
  <si>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</si>
  <si>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</si>
  <si>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</si>
  <si>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</si>
  <si>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</si>
  <si>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</si>
  <si>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</si>
  <si>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</si>
  <si>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</si>
  <si>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</si>
  <si>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</si>
  <si>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</si>
  <si>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</si>
  <si>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</si>
  <si>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</si>
  <si>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</si>
  <si>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</si>
  <si>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</si>
  <si>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</si>
  <si>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</si>
  <si>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</si>
  <si>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</si>
  <si>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</si>
  <si>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</si>
  <si>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</si>
  <si>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</si>
  <si>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</si>
  <si>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</si>
  <si>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</si>
  <si>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</si>
  <si>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</si>
  <si>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</si>
  <si>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</si>
  <si>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</si>
  <si>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</si>
  <si>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</si>
  <si>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</si>
  <si>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</si>
  <si>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</si>
  <si>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</si>
  <si>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</si>
  <si>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</si>
  <si>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</si>
  <si>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</si>
  <si>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</si>
  <si>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</si>
  <si>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</si>
  <si>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</si>
  <si>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</si>
  <si>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</si>
  <si>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</si>
  <si>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</si>
  <si>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</si>
  <si>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</si>
  <si>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</si>
  <si>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</si>
  <si>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</si>
  <si>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</si>
  <si>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</si>
  <si>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</si>
  <si>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</si>
  <si>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</si>
  <si>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</si>
  <si>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</si>
  <si>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</si>
  <si>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</si>
  <si>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</si>
  <si>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</si>
  <si>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</si>
  <si>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</si>
  <si>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</si>
  <si>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</si>
  <si>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</si>
  <si>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</si>
  <si>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</si>
  <si>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</si>
  <si>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</si>
  <si>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</si>
  <si>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</si>
  <si>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</si>
  <si>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</si>
  <si>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</si>
  <si>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</si>
  <si>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</si>
  <si>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</si>
  <si>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</si>
  <si>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</si>
  <si>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</si>
  <si>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</si>
  <si>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</si>
  <si>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</si>
  <si>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</si>
  <si>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</si>
  <si>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</si>
  <si>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</si>
  <si>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</si>
  <si>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</si>
  <si>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</si>
  <si>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</si>
  <si>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</si>
  <si>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</si>
  <si>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</si>
  <si>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</si>
  <si>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</si>
  <si>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</si>
  <si>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</si>
  <si>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</si>
  <si>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</si>
  <si>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</si>
  <si>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</si>
  <si>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</si>
  <si>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</si>
  <si>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</si>
  <si>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</si>
  <si>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</si>
  <si>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</si>
  <si>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</si>
  <si>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</si>
  <si>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</si>
  <si>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</si>
  <si>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</si>
  <si>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</si>
  <si>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</si>
  <si>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</si>
  <si>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</si>
  <si>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</si>
  <si>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</si>
  <si>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</si>
  <si>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</si>
  <si>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</si>
  <si>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</si>
  <si>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</si>
  <si>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</si>
  <si>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</si>
  <si>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</si>
  <si>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</si>
  <si>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</si>
  <si>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</si>
  <si>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</si>
  <si>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</si>
  <si>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</si>
  <si>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</si>
  <si>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</si>
  <si>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</si>
  <si>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</si>
  <si>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</si>
  <si>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</si>
  <si>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</si>
  <si>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</si>
  <si>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</si>
  <si>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</si>
  <si>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</si>
  <si>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</si>
  <si>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</si>
  <si>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</si>
  <si>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</si>
  <si>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</si>
  <si>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</si>
  <si>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</si>
  <si>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</si>
  <si>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</si>
  <si>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</si>
  <si>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</si>
  <si>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</si>
  <si>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</si>
  <si>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</si>
  <si>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</si>
  <si>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</si>
  <si>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</si>
  <si>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</si>
  <si>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</si>
  <si>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</si>
  <si>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</si>
  <si>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</si>
  <si>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</si>
  <si>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</si>
  <si>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</si>
  <si>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</si>
  <si>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</si>
  <si>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</si>
  <si>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</si>
  <si>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</si>
  <si>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</si>
  <si>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</si>
  <si>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</si>
  <si>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</si>
  <si>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</si>
  <si>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</si>
  <si>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</si>
  <si>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</si>
  <si>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</si>
  <si>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</si>
  <si>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</si>
  <si>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</si>
  <si>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</si>
  <si>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</si>
  <si>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</si>
  <si>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</si>
  <si>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</si>
  <si>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</si>
  <si>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</si>
  <si>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</si>
  <si>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</si>
  <si>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</si>
  <si>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</si>
  <si>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</si>
  <si>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</si>
  <si>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</si>
  <si>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</si>
  <si>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</si>
  <si>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</si>
  <si>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</si>
  <si>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</si>
  <si>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</si>
  <si>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</si>
  <si>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</si>
  <si>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</si>
  <si>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</si>
  <si>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</si>
  <si>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</si>
  <si>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</si>
  <si>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</si>
  <si>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</si>
  <si>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</si>
  <si>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</si>
  <si>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</si>
  <si>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</si>
  <si>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</si>
  <si>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</si>
  <si>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</si>
  <si>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</si>
  <si>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</si>
  <si>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</si>
  <si>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</si>
  <si>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</si>
  <si>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</si>
  <si>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</si>
  <si>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</si>
  <si>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</si>
  <si>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</si>
  <si>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</si>
  <si>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</si>
  <si>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</si>
  <si>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</si>
  <si>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</si>
  <si>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</si>
  <si>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</si>
  <si>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</si>
  <si>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</si>
  <si>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</si>
  <si>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</si>
  <si>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</si>
  <si>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</si>
  <si>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</si>
  <si>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</si>
  <si>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</si>
  <si>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</si>
  <si>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</si>
  <si>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</si>
  <si>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</si>
  <si>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</si>
  <si>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</si>
  <si>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</si>
  <si>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</si>
  <si>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</si>
  <si>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</si>
  <si>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</si>
  <si>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</si>
  <si>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</si>
  <si>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</si>
  <si>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</si>
  <si>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</si>
  <si>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</si>
  <si>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</si>
  <si>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</si>
  <si>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</si>
  <si>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</si>
  <si>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</si>
  <si>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</si>
  <si>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</si>
  <si>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</si>
  <si>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</si>
  <si>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</si>
  <si>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</si>
  <si>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</si>
  <si>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</si>
  <si>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</si>
  <si>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</si>
  <si>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</si>
  <si>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</si>
  <si>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</si>
  <si>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</si>
  <si>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</si>
  <si>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</si>
  <si>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</si>
  <si>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</si>
  <si>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</si>
  <si>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</si>
  <si>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</si>
  <si>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</si>
  <si>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</si>
  <si>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</si>
  <si>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</si>
  <si>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</si>
  <si>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</si>
  <si>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</si>
  <si>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</si>
  <si>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</si>
  <si>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</si>
  <si>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</si>
  <si>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</si>
  <si>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</si>
  <si>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</si>
  <si>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</si>
  <si>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</si>
  <si>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</si>
  <si>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</si>
  <si>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</si>
  <si>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</si>
  <si>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</si>
  <si>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</si>
  <si>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</si>
  <si>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</si>
  <si>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</si>
  <si>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</si>
  <si>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</si>
  <si>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</si>
  <si>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</si>
  <si>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</si>
  <si>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</si>
  <si>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</si>
  <si>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</si>
  <si>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</si>
  <si>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</si>
  <si>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</si>
  <si>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</si>
  <si>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</si>
  <si>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</si>
  <si>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</si>
  <si>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</si>
  <si>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</si>
  <si>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</si>
  <si>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</si>
  <si>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</si>
  <si>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</si>
  <si>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</si>
  <si>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</si>
  <si>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</si>
  <si>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</si>
  <si>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</si>
  <si>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</si>
  <si>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</si>
  <si>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</si>
  <si>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</si>
  <si>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</si>
  <si>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</si>
  <si>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</si>
  <si>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</si>
  <si>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</si>
  <si>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</si>
  <si>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</si>
  <si>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</si>
  <si>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</si>
  <si>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</si>
  <si>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</si>
  <si>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</si>
  <si>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</si>
  <si>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</si>
  <si>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</si>
  <si>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</si>
  <si>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</si>
  <si>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</si>
  <si>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</si>
  <si>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</si>
  <si>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</si>
  <si>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</si>
  <si>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</si>
  <si>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</si>
  <si>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</si>
  <si>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</si>
  <si>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</si>
  <si>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</si>
  <si>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</si>
  <si>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</si>
  <si>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</si>
  <si>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</si>
  <si>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</si>
  <si>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</si>
  <si>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</si>
  <si>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</si>
  <si>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</si>
  <si>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</si>
  <si>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</si>
  <si>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</si>
  <si>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</si>
  <si>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</si>
  <si>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</si>
  <si>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</si>
  <si>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</si>
  <si>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</si>
  <si>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</si>
  <si>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</si>
  <si>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</si>
  <si>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</si>
  <si>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</si>
  <si>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</si>
  <si>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</si>
  <si>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</si>
  <si>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</si>
  <si>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</si>
  <si>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</si>
  <si>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</si>
  <si>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</si>
  <si>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</si>
  <si>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</si>
  <si>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</si>
  <si>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</si>
  <si>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</si>
  <si>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</si>
  <si>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</si>
  <si>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</si>
  <si>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</si>
  <si>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</si>
  <si>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</si>
  <si>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</si>
  <si>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</si>
  <si>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</si>
  <si>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</si>
  <si>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</si>
  <si>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</si>
  <si>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</si>
  <si>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</si>
  <si>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</si>
  <si>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</si>
  <si>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</si>
  <si>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</si>
  <si>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</si>
  <si>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</si>
  <si>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</si>
  <si>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</si>
  <si>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</si>
  <si>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</si>
  <si>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</si>
  <si>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</si>
  <si>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</si>
  <si>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</si>
  <si>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</si>
  <si>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</si>
  <si>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</si>
  <si>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</si>
  <si>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</si>
  <si>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</si>
  <si>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</si>
  <si>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</si>
  <si>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</si>
  <si>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</si>
  <si>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</si>
  <si>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</si>
  <si>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</si>
  <si>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</si>
  <si>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</si>
  <si>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</si>
  <si>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</si>
  <si>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</si>
  <si>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</si>
  <si>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</si>
  <si>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</si>
  <si>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</si>
  <si>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</si>
  <si>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</si>
  <si>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</si>
  <si>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</si>
  <si>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</si>
  <si>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</si>
  <si>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</si>
  <si>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</si>
  <si>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</si>
  <si>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</si>
  <si>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</si>
  <si>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</si>
  <si>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</si>
  <si>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</si>
  <si>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</si>
  <si>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</si>
  <si>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</si>
  <si>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</si>
  <si>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</si>
  <si>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</si>
  <si>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</si>
  <si>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</si>
  <si>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</si>
  <si>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</si>
  <si>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</si>
  <si>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</si>
  <si>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</si>
  <si>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</si>
  <si>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</si>
  <si>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</si>
  <si>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</si>
  <si>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</si>
  <si>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</si>
  <si>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</si>
  <si>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</si>
  <si>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</si>
  <si>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</si>
  <si>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</si>
  <si>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</si>
  <si>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</si>
  <si>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</si>
  <si>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</si>
  <si>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</si>
  <si>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</si>
  <si>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</si>
  <si>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</si>
  <si>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</si>
  <si>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</si>
  <si>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</si>
  <si>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</si>
  <si>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</si>
  <si>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</si>
  <si>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</si>
  <si>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</si>
  <si>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</si>
  <si>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</si>
  <si>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</si>
  <si>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</si>
  <si>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</si>
  <si>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</si>
  <si>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</si>
  <si>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</si>
  <si>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</si>
  <si>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</si>
  <si>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</si>
  <si>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</si>
  <si>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</si>
  <si>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</si>
  <si>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</si>
  <si>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</si>
  <si>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</si>
  <si>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</si>
  <si>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</si>
  <si>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</si>
  <si>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</si>
  <si>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</si>
  <si>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</si>
  <si>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</si>
  <si>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</si>
  <si>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</si>
  <si>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</si>
  <si>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</si>
  <si>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</si>
  <si>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</si>
  <si>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</si>
  <si>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</si>
  <si>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</si>
  <si>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</si>
  <si>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</si>
  <si>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</si>
  <si>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</si>
  <si>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</si>
  <si>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</si>
  <si>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</si>
  <si>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</si>
  <si>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</si>
  <si>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</si>
  <si>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</si>
  <si>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</si>
  <si>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</si>
  <si>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</si>
  <si>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</si>
  <si>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</si>
  <si>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</si>
  <si>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</si>
  <si>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</si>
  <si>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</si>
  <si>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</si>
  <si>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</si>
  <si>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</si>
  <si>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</si>
  <si>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</si>
  <si>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</si>
  <si>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</si>
  <si>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</si>
  <si>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</si>
  <si>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</si>
  <si>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</si>
  <si>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</si>
  <si>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</si>
  <si>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</si>
  <si>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</si>
  <si>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</si>
  <si>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</si>
  <si>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</si>
  <si>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</si>
  <si>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</si>
  <si>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</si>
  <si>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</si>
  <si>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</si>
  <si>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</si>
  <si>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</si>
  <si>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</si>
  <si>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</si>
  <si>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</si>
  <si>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</si>
  <si>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</si>
  <si>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</si>
  <si>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</si>
  <si>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</si>
  <si>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</si>
  <si>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</si>
  <si>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</si>
  <si>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</si>
  <si>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</si>
  <si>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</si>
  <si>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</si>
  <si>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</si>
  <si>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</si>
  <si>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</si>
  <si>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</si>
  <si>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</si>
  <si>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</si>
  <si>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</si>
  <si>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</si>
  <si>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</si>
  <si>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</si>
  <si>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</si>
  <si>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</si>
  <si>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</si>
  <si>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</si>
  <si>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</si>
  <si>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</si>
  <si>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</si>
  <si>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</si>
  <si>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</si>
  <si>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</si>
  <si>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</si>
  <si>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</si>
  <si>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</si>
  <si>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</si>
  <si>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</si>
  <si>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</si>
  <si>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</si>
  <si>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</si>
  <si>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</si>
  <si>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</si>
  <si>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</si>
  <si>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</si>
  <si>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</si>
  <si>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</si>
  <si>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</si>
  <si>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</si>
  <si>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</si>
  <si>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</si>
  <si>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</si>
  <si>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</si>
  <si>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</si>
  <si>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</si>
  <si>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</si>
  <si>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</si>
  <si>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</si>
  <si>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</si>
  <si>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</si>
  <si>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</si>
  <si>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</si>
  <si>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</si>
  <si>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</si>
  <si>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</si>
  <si>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</si>
  <si>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</si>
  <si>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</si>
  <si>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</si>
  <si>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</si>
  <si>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</si>
  <si>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</si>
  <si>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</si>
  <si>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</si>
  <si>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</si>
  <si>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</si>
  <si>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</si>
  <si>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</si>
  <si>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</si>
  <si>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</si>
  <si>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</si>
  <si>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</si>
  <si>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</si>
  <si>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</si>
  <si>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</si>
  <si>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</si>
  <si>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</si>
  <si>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</si>
  <si>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</si>
  <si>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</si>
  <si>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</si>
  <si>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</si>
  <si>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</si>
  <si>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</si>
  <si>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</si>
  <si>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</si>
  <si>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</si>
  <si>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</si>
  <si>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</si>
  <si>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</si>
  <si>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</si>
  <si>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</si>
  <si>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</si>
  <si>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</si>
  <si>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</si>
  <si>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</si>
  <si>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</si>
  <si>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</si>
  <si>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</si>
  <si>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</si>
  <si>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</si>
  <si>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</si>
  <si>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</si>
  <si>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</si>
  <si>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</si>
  <si>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</si>
  <si>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</si>
  <si>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</si>
  <si>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</si>
  <si>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</si>
  <si>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</si>
  <si>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</si>
  <si>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</si>
  <si>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</si>
  <si>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</si>
  <si>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</si>
  <si>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</si>
  <si>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</si>
  <si>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</si>
  <si>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</si>
  <si>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</si>
  <si>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</si>
  <si>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</si>
  <si>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</si>
  <si>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</si>
  <si>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</si>
  <si>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</si>
  <si>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</si>
  <si>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</si>
  <si>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</si>
  <si>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</si>
  <si>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</si>
  <si>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</si>
  <si>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</si>
  <si>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</si>
  <si>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</si>
  <si>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</si>
  <si>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</si>
  <si>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</si>
  <si>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</si>
  <si>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</si>
  <si>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</si>
  <si>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</si>
  <si>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</si>
  <si>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</si>
  <si>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</si>
  <si>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</si>
  <si>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</si>
  <si>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</si>
  <si>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</si>
  <si>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</si>
  <si>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</si>
  <si>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</si>
  <si>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</si>
  <si>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</si>
  <si>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</si>
  <si>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</si>
  <si>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</si>
  <si>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</si>
  <si>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</si>
  <si>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</si>
  <si>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</si>
  <si>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</si>
  <si>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</si>
  <si>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</si>
  <si>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</si>
  <si>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</si>
  <si>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</si>
  <si>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</si>
  <si>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</si>
  <si>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</si>
  <si>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</si>
  <si>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</si>
  <si>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</si>
  <si>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</si>
  <si>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</si>
  <si>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</si>
  <si>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</si>
  <si>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</si>
  <si>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</si>
  <si>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</si>
  <si>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</si>
  <si>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</si>
  <si>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</si>
  <si>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</si>
  <si>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</si>
  <si>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</si>
  <si>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</si>
  <si>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</si>
  <si>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</si>
  <si>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</si>
  <si>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</si>
  <si>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</si>
  <si>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</si>
  <si>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</si>
  <si>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</si>
  <si>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</si>
  <si>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</si>
  <si>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</si>
  <si>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</si>
  <si>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</si>
  <si>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</si>
  <si>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</si>
  <si>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</si>
  <si>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</si>
  <si>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</si>
  <si>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</si>
  <si>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</si>
  <si>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</si>
  <si>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</si>
  <si>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</si>
  <si>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</si>
  <si>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</si>
  <si>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</si>
  <si>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</si>
  <si>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</si>
  <si>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</si>
  <si>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</si>
  <si>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</si>
  <si>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</si>
  <si>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</si>
  <si>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</si>
  <si>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</si>
  <si>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</si>
  <si>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</si>
  <si>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</si>
  <si>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</si>
  <si>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</si>
  <si>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</si>
  <si>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</si>
  <si>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</si>
  <si>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</si>
  <si>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</si>
  <si>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</si>
  <si>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</si>
  <si>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</si>
  <si>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</si>
  <si>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</si>
  <si>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</si>
  <si>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</si>
  <si>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</si>
  <si>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</si>
  <si>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</si>
  <si>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</si>
  <si>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</si>
  <si>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</si>
  <si>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</si>
  <si>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</si>
  <si>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</si>
  <si>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</si>
  <si>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</si>
  <si>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</si>
  <si>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</si>
  <si>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</si>
  <si>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</si>
  <si>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</si>
  <si>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</si>
  <si>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</si>
  <si>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</si>
  <si>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</si>
  <si>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</si>
  <si>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</si>
  <si>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</si>
  <si>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</si>
  <si>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</si>
  <si>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</si>
  <si>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</si>
  <si>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</si>
  <si>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</si>
  <si>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</si>
  <si>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</si>
  <si>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</si>
  <si>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</si>
  <si>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</si>
  <si>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</si>
  <si>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</si>
  <si>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</si>
  <si>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</si>
  <si>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</si>
  <si>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</si>
  <si>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</si>
  <si>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</si>
  <si>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</si>
  <si>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</si>
  <si>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</si>
  <si>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</si>
  <si>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</si>
  <si>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</si>
  <si>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</si>
  <si>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</si>
  <si>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</si>
  <si>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</si>
  <si>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</si>
  <si>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</si>
  <si>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</si>
  <si>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</si>
  <si>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</si>
  <si>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</si>
  <si>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</si>
  <si>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</si>
  <si>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</si>
  <si>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</si>
  <si>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</si>
  <si>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</si>
  <si>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</si>
  <si>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</si>
  <si>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</si>
  <si>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</si>
  <si>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</si>
  <si>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</si>
  <si>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</si>
  <si>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</si>
  <si>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</si>
  <si>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</si>
  <si>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</si>
  <si>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</si>
  <si>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</si>
  <si>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</si>
  <si>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</si>
  <si>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</si>
  <si>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</si>
  <si>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</si>
  <si>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</si>
  <si>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</si>
  <si>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</si>
  <si>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</si>
  <si>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</si>
  <si>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</si>
  <si>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</si>
  <si>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</si>
  <si>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</si>
  <si>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</si>
  <si>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</si>
  <si>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</si>
  <si>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</si>
  <si>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</si>
  <si>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</si>
  <si>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</si>
  <si>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</si>
  <si>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</si>
  <si>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</si>
  <si>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</si>
  <si>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</si>
  <si>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</si>
  <si>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</si>
  <si>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</si>
  <si>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</si>
  <si>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</si>
  <si>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</si>
  <si>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</si>
  <si>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</si>
  <si>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</si>
  <si>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</si>
  <si>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</si>
  <si>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</si>
  <si>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</si>
  <si>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</si>
  <si>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</si>
  <si>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</si>
  <si>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</si>
  <si>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</si>
  <si>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</si>
  <si>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</si>
  <si>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</si>
  <si>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</si>
  <si>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</si>
  <si>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</si>
  <si>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</si>
  <si>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</si>
  <si>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</si>
  <si>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</si>
  <si>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</si>
  <si>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</si>
  <si>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</si>
  <si>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</si>
  <si>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</si>
  <si>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</si>
  <si>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</si>
  <si>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</si>
  <si>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</si>
  <si>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</si>
  <si>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</si>
  <si>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</si>
  <si>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</si>
  <si>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</si>
  <si>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</si>
  <si>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</si>
  <si>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</si>
  <si>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</si>
  <si>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</si>
  <si>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</si>
  <si>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</si>
  <si>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</si>
  <si>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</si>
  <si>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</si>
  <si>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</si>
  <si>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</si>
  <si>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</si>
  <si>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</si>
  <si>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</si>
  <si>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</si>
  <si>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</si>
  <si>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</si>
  <si>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</si>
  <si>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</si>
  <si>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</si>
  <si>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</si>
  <si>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</si>
  <si>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</si>
  <si>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</si>
  <si>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</si>
  <si>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</si>
  <si>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</si>
  <si>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</si>
  <si>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</si>
  <si>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</si>
  <si>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</si>
  <si>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</si>
  <si>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</si>
  <si>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</si>
  <si>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</si>
  <si>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</si>
  <si>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</si>
  <si>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</si>
  <si>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</si>
  <si>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</si>
  <si>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</si>
  <si>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</si>
  <si>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</si>
  <si>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</si>
  <si>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</si>
  <si>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</si>
  <si>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</si>
  <si>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</si>
  <si>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</si>
  <si>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</si>
  <si>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</si>
  <si>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</si>
  <si>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</si>
  <si>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</si>
  <si>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</si>
  <si>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</si>
  <si>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</si>
  <si>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</si>
  <si>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</si>
  <si>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</si>
  <si>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</si>
  <si>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</si>
  <si>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</si>
  <si>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</si>
  <si>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</si>
  <si>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</si>
  <si>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</si>
  <si>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</si>
  <si>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</si>
  <si>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</si>
  <si>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</si>
  <si>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</si>
  <si>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</si>
  <si>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</si>
  <si>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</si>
  <si>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</si>
  <si>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</si>
  <si>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</si>
  <si>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</si>
  <si>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</si>
  <si>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</si>
  <si>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</si>
  <si>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</si>
  <si>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</si>
  <si>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</si>
  <si>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</si>
  <si>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</si>
  <si>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</si>
  <si>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</si>
  <si>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</si>
  <si>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</si>
  <si>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</si>
  <si>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</si>
  <si>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</si>
  <si>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</si>
  <si>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</si>
  <si>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</si>
  <si>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</si>
  <si>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</si>
  <si>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</si>
  <si>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</si>
  <si>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</si>
  <si>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</si>
  <si>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</si>
  <si>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</si>
  <si>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</si>
  <si>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</si>
  <si>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</si>
  <si>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</si>
  <si>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</si>
  <si>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</si>
  <si>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</si>
  <si>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</si>
  <si>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</si>
  <si>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</si>
  <si>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</si>
  <si>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</si>
  <si>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</si>
  <si>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</si>
  <si>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</si>
  <si>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</si>
  <si>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</si>
  <si>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</si>
  <si>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</si>
  <si>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</si>
  <si>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</si>
  <si>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</si>
  <si>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</si>
  <si>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</si>
  <si>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</si>
  <si>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</si>
  <si>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</si>
  <si>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</si>
  <si>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</si>
  <si>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</si>
  <si>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</si>
  <si>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</si>
  <si>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</si>
  <si>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</si>
  <si>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</si>
  <si>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</si>
  <si>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</si>
  <si>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</si>
  <si>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</si>
  <si>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</si>
  <si>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</si>
  <si>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</si>
  <si>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</si>
  <si>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</si>
  <si>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</si>
  <si>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</si>
  <si>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</si>
  <si>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</si>
  <si>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</si>
  <si>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</si>
  <si>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</si>
  <si>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</si>
  <si>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</si>
  <si>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</si>
  <si>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</si>
  <si>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</si>
  <si>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</si>
  <si>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</si>
  <si>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</si>
  <si>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</si>
  <si>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</si>
  <si>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</si>
  <si>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</si>
  <si>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</si>
  <si>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</si>
  <si>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</si>
  <si>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</si>
  <si>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</si>
  <si>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</si>
  <si>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</si>
  <si>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</si>
  <si>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</si>
  <si>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</si>
  <si>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</si>
  <si>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</si>
  <si>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</si>
  <si>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</si>
  <si>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</si>
  <si>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</si>
  <si>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</si>
  <si>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</si>
  <si>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</si>
  <si>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</si>
  <si>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</si>
  <si>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</si>
  <si>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</si>
  <si>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</si>
  <si>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</si>
  <si>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</si>
  <si>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</si>
  <si>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</si>
  <si>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</si>
  <si>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</si>
  <si>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</si>
  <si>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</si>
  <si>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</si>
  <si>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</si>
  <si>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</si>
  <si>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</si>
  <si>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</si>
  <si>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</si>
  <si>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</si>
  <si>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</si>
  <si>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</si>
  <si>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</si>
  <si>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</si>
  <si>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</si>
  <si>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</si>
  <si>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</si>
  <si>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</si>
  <si>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</si>
  <si>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</si>
  <si>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</si>
  <si>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</si>
  <si>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</si>
  <si>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</si>
  <si>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</si>
  <si>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</si>
  <si>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</si>
  <si>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</si>
  <si>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</si>
  <si>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</si>
  <si>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</si>
  <si>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</si>
  <si>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</si>
  <si>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</si>
  <si>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</si>
  <si>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</si>
  <si>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</si>
  <si>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</si>
  <si>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</si>
  <si>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</si>
  <si>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</si>
  <si>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</si>
  <si>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</si>
  <si>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</si>
  <si>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</si>
  <si>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</si>
  <si>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</si>
  <si>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</si>
  <si>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</si>
  <si>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</si>
  <si>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</si>
  <si>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</si>
  <si>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</si>
  <si>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</si>
  <si>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</si>
  <si>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</si>
  <si>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</si>
  <si>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</si>
  <si>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</si>
  <si>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</si>
  <si>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</si>
  <si>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</si>
  <si>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</si>
  <si>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</si>
  <si>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</si>
  <si>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</si>
  <si>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</si>
  <si>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</si>
  <si>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</si>
  <si>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</si>
  <si>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</si>
  <si>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</si>
  <si>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</si>
  <si>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</si>
  <si>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</si>
  <si>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</si>
  <si>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</si>
  <si>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</si>
  <si>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</si>
  <si>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</si>
  <si>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</si>
  <si>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</si>
  <si>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</si>
  <si>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</si>
  <si>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</si>
  <si>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</si>
  <si>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</si>
  <si>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</si>
  <si>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</si>
  <si>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</si>
  <si>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</si>
  <si>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</si>
  <si>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</si>
  <si>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</si>
  <si>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</si>
  <si>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</si>
  <si>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</si>
  <si>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</si>
  <si>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</si>
  <si>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</si>
  <si>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</si>
  <si>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</si>
  <si>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</si>
  <si>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</si>
  <si>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</si>
  <si>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</si>
  <si>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</si>
  <si>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</si>
  <si>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</si>
  <si>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</si>
  <si>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</si>
  <si>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</si>
  <si>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</si>
  <si>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</si>
  <si>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</si>
  <si>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</si>
  <si>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</si>
  <si>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</si>
  <si>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</si>
  <si>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</si>
  <si>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</si>
  <si>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</si>
  <si>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</si>
  <si>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</si>
  <si>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</si>
  <si>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</si>
  <si>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</si>
  <si>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</si>
  <si>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</si>
  <si>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</si>
  <si>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</si>
  <si>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</si>
  <si>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</si>
  <si>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</si>
  <si>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</si>
  <si>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</si>
  <si>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</si>
  <si>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</si>
  <si>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</si>
  <si>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</si>
  <si>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</si>
  <si>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</si>
  <si>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</si>
  <si>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</si>
  <si>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</si>
  <si>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</si>
  <si>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</si>
  <si>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</si>
  <si>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</si>
  <si>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</si>
  <si>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</si>
  <si>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</si>
  <si>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</si>
  <si>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</si>
  <si>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</si>
  <si>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</si>
  <si>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</si>
  <si>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</si>
  <si>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</si>
  <si>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</si>
  <si>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</si>
  <si>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</si>
  <si>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</si>
  <si>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</si>
  <si>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</si>
  <si>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</si>
  <si>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</si>
  <si>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</si>
  <si>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</si>
  <si>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</si>
  <si>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</si>
  <si>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</si>
  <si>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</si>
  <si>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</si>
  <si>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</si>
  <si>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</si>
  <si>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</si>
  <si>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</si>
  <si>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</si>
  <si>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</si>
  <si>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</si>
  <si>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</si>
  <si>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</si>
  <si>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</si>
  <si>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</si>
  <si>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</si>
  <si>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</si>
  <si>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</si>
  <si>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</si>
  <si>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</si>
  <si>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</si>
  <si>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</si>
  <si>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</si>
  <si>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</si>
  <si>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</si>
  <si>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</si>
  <si>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</si>
  <si>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</si>
  <si>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</si>
  <si>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</si>
  <si>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</si>
  <si>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</si>
  <si>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</si>
  <si>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</si>
  <si>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</si>
  <si>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</si>
  <si>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</si>
  <si>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</si>
  <si>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</si>
  <si>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</si>
  <si>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</si>
  <si>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</si>
  <si>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</si>
  <si>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</si>
  <si>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</si>
  <si>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</si>
  <si>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</si>
  <si>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</si>
  <si>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</si>
  <si>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</si>
  <si>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</si>
  <si>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</si>
  <si>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</si>
  <si>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</si>
  <si>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</si>
  <si>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</si>
  <si>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</si>
  <si>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</si>
  <si>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</si>
  <si>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</si>
  <si>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</si>
  <si>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</si>
  <si>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</si>
  <si>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</si>
  <si>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</si>
  <si>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</si>
  <si>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</si>
  <si>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</si>
  <si>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</si>
  <si>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</si>
  <si>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</si>
  <si>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</si>
  <si>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</si>
  <si>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</si>
  <si>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</si>
  <si>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</si>
  <si>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</si>
  <si>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</si>
  <si>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</si>
  <si>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</si>
  <si>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</si>
  <si>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</si>
  <si>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</si>
  <si>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</si>
  <si>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</si>
  <si>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</si>
  <si>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</si>
  <si>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</si>
  <si>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</si>
  <si>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</si>
  <si>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</si>
  <si>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</si>
  <si>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</si>
  <si>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</si>
  <si>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</si>
  <si>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</si>
  <si>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</si>
  <si>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</si>
  <si>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</si>
  <si>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</si>
  <si>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</si>
  <si>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</si>
  <si>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</si>
  <si>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</si>
  <si>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</si>
  <si>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</si>
  <si>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</si>
  <si>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</si>
  <si>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</si>
  <si>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</si>
  <si>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</si>
  <si>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</si>
  <si>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</si>
  <si>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</si>
  <si>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</si>
  <si>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</si>
  <si>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</si>
  <si>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</si>
  <si>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</si>
  <si>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</si>
  <si>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</si>
  <si>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</si>
  <si>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</si>
  <si>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</si>
  <si>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</si>
  <si>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</si>
  <si>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</si>
  <si>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</si>
  <si>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</si>
  <si>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</si>
  <si>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</si>
  <si>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</si>
  <si>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</si>
  <si>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</si>
  <si>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</si>
  <si>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</si>
  <si>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</si>
  <si>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</si>
  <si>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</si>
  <si>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</si>
  <si>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</si>
  <si>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</si>
  <si>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</si>
  <si>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</si>
  <si>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</si>
  <si>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</si>
  <si>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</si>
  <si>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</si>
  <si>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</si>
  <si>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</si>
  <si>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</si>
  <si>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</si>
  <si>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</si>
  <si>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</si>
  <si>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</si>
  <si>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</si>
  <si>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</si>
  <si>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</si>
  <si>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</si>
  <si>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</si>
  <si>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</si>
  <si>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</si>
  <si>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</si>
  <si>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</si>
  <si>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</si>
  <si>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</si>
  <si>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</si>
  <si>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</si>
  <si>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</si>
  <si>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</si>
  <si>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</si>
  <si>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</si>
  <si>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</si>
  <si>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</si>
  <si>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</si>
  <si>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</si>
  <si>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</si>
  <si>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</si>
  <si>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</si>
  <si>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</si>
  <si>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</si>
  <si>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</si>
  <si>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</si>
  <si>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</si>
  <si>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</si>
  <si>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</si>
  <si>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</si>
  <si>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</si>
  <si>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</si>
  <si>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</si>
  <si>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</si>
  <si>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</si>
  <si>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</si>
  <si>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</si>
  <si>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</si>
  <si>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</si>
  <si>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</si>
  <si>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</si>
  <si>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</si>
  <si>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</si>
  <si>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</si>
  <si>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</si>
  <si>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</si>
  <si>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</si>
  <si>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</si>
  <si>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</si>
  <si>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</si>
  <si>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</si>
  <si>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</si>
  <si>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</si>
  <si>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</si>
  <si>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</si>
  <si>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</si>
  <si>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</si>
  <si>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</si>
  <si>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</si>
  <si>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</si>
  <si>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</si>
  <si>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</si>
  <si>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</si>
  <si>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</si>
  <si>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</si>
  <si>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</si>
  <si>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</si>
  <si>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</si>
  <si>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</si>
  <si>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</si>
  <si>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</si>
  <si>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</si>
  <si>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</si>
  <si>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</si>
  <si>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</si>
  <si>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</si>
  <si>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</si>
  <si>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</si>
  <si>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</si>
  <si>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</si>
  <si>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</si>
  <si>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</si>
  <si>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</si>
  <si>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</si>
  <si>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</si>
  <si>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</si>
  <si>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</si>
  <si>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</si>
  <si>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</si>
  <si>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</si>
  <si>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</si>
  <si>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</si>
  <si>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</si>
  <si>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</si>
  <si>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</si>
  <si>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</si>
  <si>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</si>
  <si>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</si>
  <si>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</si>
  <si>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</si>
  <si>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</si>
  <si>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</si>
  <si>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</si>
  <si>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</si>
  <si>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</si>
  <si>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</si>
  <si>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</si>
  <si>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</si>
  <si>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</si>
  <si>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</si>
  <si>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</si>
  <si>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</si>
  <si>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</si>
  <si>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</si>
  <si>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</si>
  <si>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</si>
  <si>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</si>
  <si>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</si>
  <si>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</si>
  <si>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</si>
  <si>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</si>
  <si>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</si>
  <si>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</si>
  <si>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</si>
  <si>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</si>
  <si>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</si>
  <si>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</si>
  <si>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</si>
  <si>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</si>
  <si>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</si>
  <si>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</si>
  <si>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</si>
  <si>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</si>
  <si>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</si>
  <si>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</si>
  <si>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</si>
  <si>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</si>
  <si>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</si>
  <si>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</si>
  <si>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</si>
  <si>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</si>
  <si>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</si>
  <si>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</si>
  <si>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</si>
  <si>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</si>
  <si>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</si>
  <si>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</si>
  <si>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</si>
  <si>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</si>
  <si>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</si>
  <si>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</si>
  <si>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</si>
  <si>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</si>
  <si>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</si>
  <si>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</si>
  <si>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</si>
  <si>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</si>
  <si>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</si>
  <si>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</si>
  <si>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</si>
  <si>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</si>
  <si>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</si>
  <si>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</si>
  <si>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</si>
  <si>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</si>
  <si>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</si>
  <si>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</si>
  <si>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</si>
  <si>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</si>
  <si>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</si>
  <si>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</si>
  <si>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</si>
  <si>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</si>
  <si>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</si>
  <si>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</si>
  <si>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</si>
  <si>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</si>
  <si>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</si>
  <si>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</si>
  <si>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</si>
  <si>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</si>
  <si>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</si>
  <si>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</si>
  <si>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</si>
  <si>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</si>
  <si>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</si>
  <si>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</si>
  <si>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</si>
  <si>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</si>
  <si>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</si>
  <si>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</si>
  <si>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</si>
  <si>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</si>
  <si>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</si>
  <si>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</si>
  <si>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</si>
  <si>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</si>
  <si>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</si>
  <si>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</si>
  <si>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</si>
  <si>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</si>
  <si>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</si>
  <si>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</si>
  <si>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</si>
  <si>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</si>
  <si>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</si>
  <si>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</si>
  <si>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</si>
  <si>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</si>
  <si>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</si>
  <si>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</si>
  <si>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</si>
  <si>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</si>
  <si>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</si>
  <si>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</si>
  <si>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</si>
  <si>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</si>
  <si>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</si>
  <si>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</si>
  <si>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</si>
  <si>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</si>
  <si>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</si>
  <si>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</si>
  <si>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</si>
  <si>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</si>
  <si>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</si>
  <si>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</si>
  <si>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</si>
  <si>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</si>
  <si>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</si>
  <si>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</si>
  <si>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</si>
  <si>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</si>
  <si>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</si>
  <si>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</si>
  <si>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</si>
  <si>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</si>
  <si>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</si>
  <si>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</si>
  <si>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</si>
  <si>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</si>
  <si>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</si>
  <si>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</si>
  <si>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</si>
  <si>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</si>
  <si>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</si>
  <si>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</si>
  <si>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</si>
  <si>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</si>
  <si>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</si>
  <si>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</si>
  <si>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</si>
  <si>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</si>
  <si>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</si>
  <si>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</si>
  <si>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</si>
  <si>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</si>
  <si>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</si>
  <si>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</si>
  <si>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</si>
  <si>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</si>
  <si>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</si>
  <si>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</si>
  <si>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</si>
  <si>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</si>
  <si>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</si>
  <si>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</si>
  <si>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</si>
  <si>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</si>
  <si>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</si>
  <si>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</si>
  <si>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</si>
  <si>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</si>
  <si>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</si>
  <si>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</si>
  <si>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</si>
  <si>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</si>
  <si>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</si>
  <si>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</si>
  <si>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</si>
  <si>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</si>
  <si>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</si>
  <si>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</si>
  <si>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</si>
  <si>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</si>
  <si>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</si>
  <si>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</si>
  <si>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</si>
  <si>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</si>
  <si>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</si>
  <si>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</si>
  <si>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</si>
  <si>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</si>
  <si>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</si>
  <si>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</si>
  <si>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</si>
  <si>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</si>
  <si>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</si>
  <si>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</si>
  <si>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</si>
  <si>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</si>
  <si>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</si>
  <si>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</si>
  <si>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</si>
  <si>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</si>
  <si>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</si>
  <si>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</si>
  <si>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</si>
  <si>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</si>
  <si>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</si>
  <si>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</si>
  <si>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</si>
  <si>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</si>
  <si>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</si>
  <si>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</si>
  <si>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</si>
  <si>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</si>
  <si>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</si>
  <si>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</si>
  <si>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</si>
  <si>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</si>
  <si>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</si>
  <si>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</si>
  <si>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</si>
  <si>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</si>
  <si>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</si>
  <si>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</si>
  <si>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</si>
  <si>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</si>
  <si>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</si>
  <si>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</si>
  <si>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</si>
  <si>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</si>
  <si>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</si>
  <si>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</si>
  <si>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</si>
  <si>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</si>
  <si>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</si>
  <si>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</si>
  <si>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</si>
  <si>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</si>
  <si>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</si>
  <si>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</si>
  <si>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</si>
  <si>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</si>
  <si>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</si>
  <si>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</si>
  <si>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</si>
  <si>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</si>
  <si>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</si>
  <si>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</si>
  <si>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</si>
  <si>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</si>
  <si>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</si>
  <si>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</si>
  <si>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</si>
  <si>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</si>
  <si>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</si>
  <si>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</si>
  <si>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</si>
  <si>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</si>
  <si>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</si>
  <si>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</si>
  <si>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</si>
  <si>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</si>
  <si>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</si>
  <si>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</si>
  <si>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</si>
  <si>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</si>
  <si>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</si>
  <si>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</si>
  <si>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</si>
  <si>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</si>
  <si>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</si>
  <si>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</si>
  <si>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</si>
  <si>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</si>
  <si>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</si>
  <si>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</si>
  <si>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</si>
  <si>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</si>
  <si>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</si>
  <si>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</si>
  <si>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</si>
  <si>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</si>
  <si>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</si>
  <si>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</si>
  <si>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</si>
  <si>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</si>
  <si>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</si>
  <si>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</si>
  <si>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</si>
  <si>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</si>
  <si>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</si>
  <si>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</si>
  <si>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</si>
  <si>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</si>
  <si>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</si>
  <si>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</si>
  <si>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</si>
  <si>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</si>
  <si>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</si>
  <si>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</si>
  <si>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</si>
  <si>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</si>
  <si>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</si>
  <si>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</si>
  <si>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</si>
  <si>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</si>
  <si>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</si>
  <si>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</si>
  <si>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</si>
  <si>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</si>
  <si>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</si>
  <si>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</si>
  <si>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</si>
  <si>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</si>
  <si>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</si>
  <si>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</si>
  <si>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</si>
  <si>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</si>
  <si>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</si>
  <si>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</si>
  <si>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</si>
  <si>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</si>
  <si>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</si>
  <si>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</si>
  <si>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</si>
  <si>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</si>
  <si>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</si>
  <si>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</si>
  <si>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</si>
  <si>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</si>
  <si>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</si>
  <si>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</si>
  <si>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</si>
  <si>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</si>
  <si>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</si>
  <si>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</si>
  <si>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</si>
  <si>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</si>
  <si>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</si>
  <si>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</si>
  <si>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</si>
  <si>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</si>
  <si>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</si>
  <si>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</si>
  <si>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</si>
  <si>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</si>
  <si>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</si>
  <si>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</si>
  <si>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</si>
  <si>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</si>
  <si>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</si>
  <si>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</si>
  <si>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</si>
  <si>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</si>
  <si>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</si>
  <si>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</si>
  <si>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</si>
  <si>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</si>
  <si>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</si>
  <si>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</si>
  <si>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</si>
  <si>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</si>
  <si>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</si>
  <si>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</si>
  <si>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</si>
  <si>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</si>
  <si>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</si>
  <si>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</si>
  <si>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</si>
  <si>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</si>
  <si>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</si>
  <si>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</si>
  <si>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</si>
  <si>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</si>
  <si>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</si>
  <si>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</si>
  <si>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</si>
  <si>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</si>
  <si>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</si>
  <si>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</si>
  <si>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</si>
  <si>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</si>
  <si>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</si>
  <si>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</si>
  <si>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</si>
  <si>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</si>
  <si>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</si>
  <si>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</si>
  <si>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</si>
  <si>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</si>
  <si>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</si>
  <si>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</si>
  <si>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</si>
  <si>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</si>
  <si>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</si>
  <si>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</si>
  <si>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</si>
  <si>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</si>
  <si>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</si>
  <si>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</si>
  <si>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</si>
  <si>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</si>
  <si>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</si>
  <si>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</si>
  <si>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</si>
  <si>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</si>
  <si>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</si>
  <si>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</si>
  <si>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</si>
  <si>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</si>
  <si>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</si>
  <si>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</si>
  <si>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</si>
  <si>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</si>
  <si>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</si>
  <si>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</si>
  <si>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</si>
  <si>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</si>
  <si>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</si>
  <si>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</si>
  <si>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</si>
  <si>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</si>
  <si>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</si>
  <si>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</si>
  <si>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</si>
  <si>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</si>
  <si>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</si>
  <si>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</si>
  <si>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</si>
  <si>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</si>
  <si>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</si>
  <si>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</si>
  <si>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</si>
  <si>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</si>
  <si>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</si>
  <si>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</si>
  <si>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</si>
  <si>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</si>
  <si>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</si>
  <si>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</si>
  <si>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</si>
  <si>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</si>
  <si>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</si>
  <si>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</si>
  <si>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</si>
  <si>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</si>
  <si>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</si>
  <si>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</si>
  <si>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</si>
  <si>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</si>
  <si>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</si>
  <si>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</si>
  <si>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</si>
  <si>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</si>
  <si>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</si>
  <si>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</si>
  <si>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</si>
  <si>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</si>
  <si>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</si>
  <si>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</si>
  <si>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</si>
  <si>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</si>
  <si>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</si>
  <si>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</si>
  <si>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</si>
  <si>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</si>
  <si>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</si>
  <si>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</si>
  <si>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</si>
  <si>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</si>
  <si>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</si>
  <si>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</si>
  <si>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</si>
  <si>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</si>
  <si>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</si>
  <si>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</si>
  <si>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</si>
  <si>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</si>
  <si>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</si>
  <si>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</si>
  <si>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</si>
  <si>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</si>
  <si>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</si>
  <si>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</si>
  <si>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</si>
  <si>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</si>
  <si>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</si>
  <si>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</si>
  <si>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</si>
  <si>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</si>
  <si>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</si>
  <si>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</si>
  <si>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</si>
  <si>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</si>
  <si>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</si>
  <si>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</si>
  <si>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</si>
  <si>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</si>
  <si>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</si>
  <si>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</si>
  <si>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</si>
  <si>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</si>
  <si>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</si>
  <si>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</si>
  <si>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</si>
  <si>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</si>
  <si>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</si>
  <si>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</si>
  <si>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</si>
  <si>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</si>
  <si>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</si>
  <si>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</si>
  <si>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</si>
  <si>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</si>
  <si>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</si>
  <si>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</si>
  <si>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</si>
  <si>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</si>
  <si>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</si>
  <si>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</si>
  <si>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</si>
  <si>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</si>
  <si>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</si>
  <si>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</si>
  <si>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</si>
  <si>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</si>
  <si>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</si>
  <si>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</si>
  <si>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</si>
  <si>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</si>
  <si>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</si>
  <si>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</si>
  <si>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</si>
  <si>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</si>
  <si>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</si>
  <si>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</si>
  <si>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</si>
  <si>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</si>
  <si>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</si>
  <si>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</si>
  <si>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</si>
  <si>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</si>
  <si>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</si>
  <si>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</si>
  <si>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</si>
  <si>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</si>
  <si>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</si>
  <si>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</si>
  <si>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</si>
  <si>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</si>
  <si>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</si>
  <si>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</si>
  <si>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</si>
  <si>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</si>
  <si>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</si>
  <si>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</si>
  <si>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</si>
  <si>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</si>
  <si>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</si>
  <si>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</si>
  <si>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</si>
  <si>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</si>
  <si>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</si>
  <si>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</si>
  <si>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</si>
  <si>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</si>
  <si>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</si>
  <si>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</si>
  <si>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</si>
  <si>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</si>
  <si>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</si>
  <si>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</si>
  <si>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</si>
  <si>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</si>
  <si>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</si>
  <si>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</si>
  <si>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</si>
  <si>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</si>
  <si>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</si>
  <si>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</si>
  <si>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</si>
  <si>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</si>
  <si>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</si>
  <si>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</si>
  <si>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</si>
  <si>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</si>
  <si>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</si>
  <si>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</si>
  <si>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</si>
  <si>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</si>
  <si>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</si>
  <si>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</si>
  <si>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</si>
  <si>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</si>
  <si>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</si>
  <si>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</si>
  <si>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</si>
  <si>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</si>
  <si>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</si>
  <si>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</si>
  <si>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</si>
  <si>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</si>
  <si>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</si>
  <si>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</si>
  <si>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</si>
  <si>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</si>
  <si>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</si>
  <si>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</si>
  <si>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</si>
  <si>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</si>
  <si>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</si>
  <si>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</si>
  <si>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</si>
  <si>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</si>
  <si>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</si>
  <si>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</si>
  <si>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</si>
  <si>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</si>
  <si>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</si>
  <si>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</si>
  <si>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</si>
  <si>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</si>
  <si>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</si>
  <si>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</si>
  <si>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</si>
  <si>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</si>
  <si>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</si>
  <si>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</si>
  <si>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</si>
  <si>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</si>
  <si>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</si>
  <si>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</si>
  <si>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</si>
  <si>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</si>
  <si>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</si>
  <si>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</si>
  <si>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</si>
  <si>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</si>
  <si>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</si>
  <si>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</si>
  <si>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</si>
  <si>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</si>
  <si>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</si>
  <si>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</si>
  <si>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</si>
  <si>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</si>
  <si>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</si>
  <si>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</si>
  <si>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</si>
  <si>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</si>
  <si>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</si>
  <si>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</si>
  <si>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</si>
  <si>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</si>
  <si>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</si>
  <si>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</si>
  <si>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</si>
  <si>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</si>
  <si>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</si>
  <si>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</si>
  <si>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</si>
  <si>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</si>
  <si>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</si>
  <si>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</si>
  <si>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</si>
  <si>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</si>
  <si>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</si>
  <si>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</si>
  <si>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</si>
  <si>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</si>
  <si>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</si>
  <si>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</si>
  <si>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</si>
  <si>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</si>
  <si>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</si>
  <si>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</si>
  <si>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</si>
  <si>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</si>
  <si>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</si>
  <si>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</si>
  <si>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</si>
  <si>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</si>
  <si>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</si>
  <si>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</si>
  <si>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</si>
  <si>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</si>
  <si>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</si>
  <si>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</si>
  <si>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</si>
  <si>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</si>
  <si>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</si>
  <si>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</si>
  <si>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</si>
  <si>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</si>
  <si>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</si>
  <si>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</si>
  <si>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</si>
  <si>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</si>
  <si>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</si>
  <si>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</si>
  <si>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</si>
  <si>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</si>
  <si>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</si>
  <si>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</si>
  <si>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</si>
  <si>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</si>
  <si>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</si>
  <si>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</si>
  <si>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</si>
  <si>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</si>
  <si>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</si>
  <si>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</si>
  <si>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</si>
  <si>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</si>
  <si>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</si>
  <si>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</si>
  <si>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</si>
  <si>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</si>
  <si>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</si>
  <si>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</si>
  <si>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</si>
  <si>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</si>
  <si>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</si>
  <si>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</si>
  <si>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</si>
  <si>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</si>
  <si>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</si>
  <si>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</si>
  <si>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</si>
  <si>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</si>
  <si>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</si>
  <si>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</si>
  <si>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</si>
  <si>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</si>
  <si>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</si>
  <si>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</si>
  <si>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</si>
  <si>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</si>
  <si>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</si>
  <si>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</si>
  <si>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</si>
  <si>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</si>
  <si>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</si>
  <si>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</si>
  <si>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</si>
  <si>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</si>
  <si>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</si>
  <si>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</si>
  <si>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</si>
  <si>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</si>
  <si>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</si>
  <si>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</si>
  <si>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</si>
  <si>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</si>
  <si>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</si>
  <si>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</si>
  <si>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</si>
  <si>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</si>
  <si>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</si>
  <si>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</si>
  <si>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</si>
  <si>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</si>
  <si>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</si>
  <si>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</si>
  <si>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</si>
  <si>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</si>
  <si>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</si>
  <si>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</si>
  <si>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</si>
  <si>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</si>
  <si>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</si>
  <si>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</si>
  <si>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</si>
  <si>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</si>
  <si>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</si>
  <si>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</si>
  <si>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</si>
  <si>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</si>
  <si>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</si>
  <si>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</si>
  <si>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</si>
  <si>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</si>
  <si>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</si>
  <si>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</si>
  <si>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</si>
  <si>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</si>
  <si>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</si>
  <si>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</si>
  <si>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</si>
  <si>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</si>
  <si>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</si>
  <si>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</si>
  <si>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</si>
  <si>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</si>
  <si>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</si>
  <si>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</si>
  <si>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</si>
  <si>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</si>
  <si>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</si>
  <si>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</si>
  <si>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</si>
  <si>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</si>
  <si>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</si>
  <si>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</si>
  <si>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</si>
  <si>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</si>
  <si>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</si>
  <si>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</si>
  <si>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</si>
  <si>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</si>
  <si>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</si>
  <si>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</si>
  <si>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</si>
  <si>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</si>
  <si>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</si>
  <si>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</si>
  <si>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</si>
  <si>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</si>
  <si>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</si>
  <si>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</si>
  <si>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</si>
  <si>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</si>
  <si>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</si>
  <si>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</si>
  <si>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</si>
  <si>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</si>
  <si>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</si>
  <si>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</si>
  <si>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</si>
  <si>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</si>
  <si>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</si>
  <si>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</si>
  <si>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</si>
  <si>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</si>
  <si>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</si>
  <si>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</si>
  <si>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</si>
  <si>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</si>
  <si>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</si>
  <si>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</si>
  <si>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</si>
  <si>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</si>
  <si>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</si>
  <si>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</si>
  <si>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</si>
  <si>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</si>
  <si>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</si>
  <si>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</si>
  <si>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</si>
  <si>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</si>
  <si>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</si>
  <si>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</si>
  <si>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</si>
  <si>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</si>
  <si>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</si>
  <si>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</si>
  <si>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</si>
  <si>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</si>
  <si>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</si>
  <si>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</si>
  <si>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</si>
  <si>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</si>
  <si>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</si>
  <si>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</si>
  <si>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</si>
  <si>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</si>
  <si>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</si>
  <si>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</si>
  <si>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</si>
  <si>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</si>
  <si>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</si>
  <si>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</si>
  <si>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</si>
  <si>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</si>
  <si>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</si>
  <si>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</si>
  <si>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</si>
  <si>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</si>
  <si>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</si>
  <si>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</si>
  <si>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</si>
  <si>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</si>
  <si>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</si>
  <si>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</si>
  <si>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</si>
  <si>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</si>
  <si>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</si>
  <si>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</si>
  <si>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</si>
  <si>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</si>
  <si>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</si>
  <si>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</si>
  <si>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</si>
  <si>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</si>
  <si>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</si>
  <si>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</si>
  <si>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</si>
  <si>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</si>
  <si>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</si>
  <si>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</si>
  <si>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</si>
  <si>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</si>
  <si>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</si>
  <si>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</si>
  <si>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</si>
  <si>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</si>
  <si>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</si>
  <si>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</si>
  <si>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</si>
  <si>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</si>
  <si>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</si>
  <si>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</si>
  <si>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</si>
  <si>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</si>
  <si>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</si>
  <si>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</si>
  <si>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</si>
  <si>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</si>
  <si>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</si>
  <si>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</si>
  <si>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</si>
  <si>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</si>
  <si>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</si>
  <si>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</si>
  <si>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</si>
  <si>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</si>
  <si>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</si>
  <si>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</si>
  <si>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</si>
  <si>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</si>
  <si>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</si>
  <si>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</si>
  <si>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</si>
  <si>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</si>
  <si>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</si>
  <si>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</si>
  <si>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</si>
  <si>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</si>
  <si>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</si>
  <si>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</si>
  <si>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</si>
  <si>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</si>
  <si>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</si>
  <si>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</si>
  <si>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</si>
  <si>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</si>
  <si>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</si>
  <si>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</si>
  <si>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</si>
  <si>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</si>
  <si>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</si>
  <si>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</si>
  <si>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</si>
  <si>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</si>
  <si>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</si>
  <si>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</si>
  <si>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</si>
  <si>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</si>
  <si>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</si>
  <si>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</si>
  <si>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</si>
  <si>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</si>
  <si>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</si>
  <si>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</si>
  <si>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</si>
  <si>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</si>
  <si>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</si>
  <si>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</si>
  <si>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</si>
  <si>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</si>
  <si>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</si>
  <si>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</si>
  <si>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</si>
  <si>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</si>
  <si>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</si>
  <si>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</si>
  <si>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</si>
  <si>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</si>
  <si>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</si>
  <si>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</si>
  <si>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</si>
  <si>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</si>
  <si>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</si>
  <si>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</si>
  <si>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</si>
  <si>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</si>
  <si>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</si>
  <si>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</si>
  <si>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</si>
  <si>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</si>
  <si>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</si>
  <si>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</si>
  <si>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</si>
  <si>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</si>
  <si>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</si>
  <si>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</si>
  <si>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</si>
  <si>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</si>
  <si>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</si>
  <si>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</si>
  <si>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</si>
  <si>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</si>
  <si>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</si>
  <si>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</si>
  <si>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</si>
  <si>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</si>
  <si>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</si>
  <si>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</si>
  <si>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</si>
  <si>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</si>
  <si>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</si>
  <si>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</si>
  <si>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</si>
  <si>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</si>
  <si>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</si>
  <si>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</si>
  <si>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</si>
  <si>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</si>
  <si>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</si>
  <si>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</si>
  <si>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</si>
  <si>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</si>
  <si>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</si>
  <si>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</si>
  <si>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</si>
  <si>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</si>
  <si>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</si>
  <si>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</si>
  <si>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</si>
  <si>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</si>
  <si>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</si>
  <si>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</si>
  <si>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</si>
  <si>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</si>
  <si>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</si>
  <si>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</si>
  <si>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</si>
  <si>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</si>
  <si>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</si>
  <si>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</si>
  <si>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</si>
  <si>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</si>
  <si>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</si>
  <si>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</si>
  <si>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</si>
  <si>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</si>
  <si>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</si>
  <si>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</si>
  <si>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</si>
  <si>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</si>
  <si>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</si>
  <si>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</si>
  <si>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</si>
  <si>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</si>
  <si>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</si>
  <si>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</si>
  <si>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</si>
  <si>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</si>
  <si>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</si>
  <si>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</si>
  <si>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</si>
  <si>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</si>
  <si>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</si>
  <si>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</si>
  <si>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</si>
  <si>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</si>
  <si>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</si>
  <si>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</si>
  <si>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</si>
  <si>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</si>
  <si>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</si>
  <si>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</si>
  <si>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</si>
  <si>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</si>
  <si>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</si>
  <si>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</si>
  <si>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</si>
  <si>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</si>
  <si>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</si>
  <si>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</si>
  <si>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</si>
  <si>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</si>
  <si>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</si>
  <si>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</si>
  <si>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</si>
  <si>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</si>
  <si>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</si>
  <si>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</si>
  <si>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</si>
  <si>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</si>
  <si>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</si>
  <si>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</si>
  <si>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</si>
  <si>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</si>
  <si>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</si>
  <si>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</si>
  <si>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</si>
  <si>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</si>
  <si>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</si>
  <si>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</si>
  <si>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</si>
  <si>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</si>
  <si>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</si>
  <si>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</si>
  <si>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</si>
  <si>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</si>
  <si>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</si>
  <si>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</si>
  <si>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</si>
  <si>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</si>
  <si>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</si>
  <si>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</si>
  <si>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</si>
  <si>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</si>
  <si>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</si>
  <si>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</si>
  <si>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</si>
  <si>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</si>
  <si>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</si>
  <si>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</si>
  <si>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</si>
  <si>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</si>
  <si>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</si>
  <si>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</si>
  <si>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</si>
  <si>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</si>
  <si>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</si>
  <si>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</si>
  <si>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</si>
  <si>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</si>
  <si>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</si>
  <si>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</si>
  <si>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</si>
  <si>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</si>
  <si>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</si>
  <si>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</si>
  <si>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</si>
  <si>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</si>
  <si>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</si>
  <si>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</si>
  <si>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</si>
  <si>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</si>
  <si>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</si>
  <si>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</si>
  <si>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</si>
  <si>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</si>
  <si>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</si>
  <si>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</si>
  <si>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</si>
  <si>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</si>
  <si>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</si>
  <si>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</si>
  <si>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</si>
  <si>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</si>
  <si>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</si>
  <si>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</si>
  <si>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</si>
  <si>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</si>
  <si>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</si>
  <si>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</si>
  <si>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</si>
  <si>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</si>
  <si>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</si>
  <si>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</si>
  <si>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</si>
  <si>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</si>
  <si>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</si>
  <si>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</si>
  <si>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</si>
  <si>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</si>
  <si>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</si>
  <si>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</si>
  <si>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</si>
  <si>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</si>
  <si>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</si>
  <si>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</si>
  <si>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</si>
  <si>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</si>
  <si>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</si>
  <si>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</si>
  <si>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</si>
  <si>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</si>
  <si>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</si>
  <si>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</si>
  <si>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</si>
  <si>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</si>
  <si>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</si>
  <si>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</si>
  <si>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</si>
  <si>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</si>
  <si>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</si>
  <si>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</si>
  <si>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</si>
  <si>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</si>
  <si>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</si>
  <si>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</si>
  <si>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</si>
  <si>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</si>
  <si>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</si>
  <si>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</si>
  <si>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</si>
  <si>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</si>
  <si>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</si>
  <si>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</si>
  <si>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</si>
  <si>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</si>
  <si>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</si>
  <si>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</si>
  <si>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</si>
  <si>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</si>
  <si>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</si>
  <si>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</si>
  <si>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</si>
  <si>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</si>
  <si>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</si>
  <si>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</si>
  <si>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</si>
  <si>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</si>
  <si>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</si>
  <si>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</si>
  <si>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</si>
  <si>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</si>
  <si>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</si>
  <si>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</si>
  <si>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</si>
  <si>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</si>
  <si>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</si>
  <si>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</si>
  <si>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</si>
  <si>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</si>
  <si>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</si>
  <si>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</si>
  <si>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</si>
  <si>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</si>
  <si>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</si>
  <si>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</si>
  <si>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</si>
  <si>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</si>
  <si>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</si>
  <si>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</si>
  <si>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</si>
  <si>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</si>
  <si>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</si>
  <si>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</si>
  <si>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</si>
  <si>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</si>
  <si>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</si>
  <si>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</si>
  <si>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</si>
  <si>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</si>
  <si>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</si>
  <si>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</si>
  <si>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</si>
  <si>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</si>
  <si>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</si>
  <si>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</si>
  <si>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</si>
  <si>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</si>
  <si>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</si>
  <si>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</si>
  <si>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</si>
  <si>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</si>
  <si>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</si>
  <si>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</si>
  <si>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</si>
  <si>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</si>
  <si>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</si>
  <si>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</si>
  <si>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</si>
  <si>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</si>
  <si>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</si>
  <si>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</si>
  <si>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</si>
  <si>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</si>
  <si>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</si>
  <si>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</si>
  <si>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</si>
  <si>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</si>
  <si>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</si>
  <si>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</si>
  <si>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</si>
  <si>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</si>
  <si>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</si>
  <si>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</si>
  <si>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</si>
  <si>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</si>
  <si>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</si>
  <si>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</si>
  <si>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</si>
  <si>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</si>
  <si>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</si>
  <si>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</si>
  <si>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</si>
  <si>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</si>
  <si>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</si>
  <si>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</si>
  <si>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</si>
  <si>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</si>
  <si>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</si>
  <si>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</si>
  <si>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</si>
  <si>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</si>
  <si>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</si>
  <si>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</si>
  <si>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</si>
  <si>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</si>
  <si>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</si>
  <si>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</si>
  <si>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</si>
  <si>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</si>
  <si>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</si>
  <si>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</si>
  <si>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</si>
  <si>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</si>
  <si>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</si>
  <si>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</si>
  <si>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</si>
  <si>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</si>
  <si>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</si>
  <si>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</si>
  <si>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</si>
  <si>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</si>
  <si>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</si>
  <si>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</si>
  <si>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</si>
  <si>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</si>
  <si>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</si>
  <si>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</si>
  <si>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</si>
  <si>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</si>
  <si>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</si>
  <si>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</si>
  <si>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</si>
  <si>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</si>
  <si>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</si>
  <si>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</si>
  <si>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</si>
  <si>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</si>
  <si>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</si>
  <si>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</si>
  <si>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</si>
  <si>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</si>
  <si>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</si>
  <si>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</si>
  <si>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</si>
  <si>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</si>
  <si>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</si>
  <si>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</si>
  <si>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</si>
  <si>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</si>
  <si>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</si>
  <si>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</si>
  <si>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</si>
  <si>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</si>
  <si>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</si>
  <si>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</si>
  <si>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</si>
  <si>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</si>
  <si>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</si>
  <si>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</si>
  <si>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</si>
  <si>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</si>
  <si>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</si>
  <si>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</si>
  <si>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</si>
  <si>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</si>
  <si>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</si>
  <si>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</si>
  <si>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</si>
  <si>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</si>
  <si>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</si>
  <si>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</si>
  <si>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</si>
  <si>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</si>
  <si>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</si>
  <si>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</si>
  <si>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</si>
  <si>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</si>
  <si>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</si>
  <si>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</si>
  <si>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</si>
  <si>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</si>
  <si>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</si>
  <si>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</si>
  <si>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</si>
  <si>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</si>
  <si>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</si>
  <si>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</si>
  <si>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</si>
  <si>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</si>
  <si>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</si>
  <si>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</si>
  <si>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</si>
  <si>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</si>
  <si>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</si>
  <si>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</si>
  <si>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</si>
  <si>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</si>
  <si>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</si>
  <si>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</si>
  <si>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</si>
  <si>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</si>
  <si>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</si>
  <si>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</si>
  <si>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</si>
  <si>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</si>
  <si>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</si>
  <si>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</si>
  <si>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</si>
  <si>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</si>
  <si>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</si>
  <si>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</si>
  <si>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</si>
  <si>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</si>
  <si>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</si>
  <si>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</si>
  <si>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</si>
  <si>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</si>
  <si>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</si>
  <si>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</si>
  <si>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</si>
  <si>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</si>
  <si>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</si>
  <si>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</si>
  <si>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</si>
  <si>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</si>
  <si>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</si>
  <si>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</si>
  <si>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</si>
  <si>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</si>
  <si>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</si>
  <si>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</si>
  <si>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</si>
  <si>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</si>
  <si>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</si>
  <si>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</si>
  <si>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</si>
  <si>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</si>
  <si>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</si>
  <si>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</si>
  <si>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</si>
  <si>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</si>
  <si>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</si>
  <si>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</si>
  <si>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</si>
  <si>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</si>
  <si>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</si>
  <si>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</si>
  <si>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</si>
  <si>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</si>
  <si>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</si>
  <si>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</si>
  <si>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</si>
  <si>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</si>
  <si>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</si>
  <si>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</si>
  <si>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</si>
  <si>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</si>
  <si>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</si>
  <si>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</si>
  <si>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</si>
  <si>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</si>
  <si>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</si>
  <si>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</si>
  <si>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</si>
  <si>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</si>
  <si>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</si>
  <si>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</si>
  <si>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</si>
  <si>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</si>
  <si>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</si>
  <si>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</si>
  <si>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</si>
  <si>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</si>
  <si>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</si>
  <si>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</si>
  <si>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</si>
  <si>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</si>
  <si>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</si>
  <si>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</si>
  <si>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</si>
  <si>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</si>
  <si>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</si>
  <si>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</si>
  <si>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</si>
  <si>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</si>
  <si>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</si>
  <si>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</si>
  <si>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</si>
  <si>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</si>
  <si>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</si>
  <si>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</si>
  <si>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</si>
  <si>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</si>
  <si>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</si>
  <si>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</si>
  <si>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</si>
  <si>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</si>
  <si>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</si>
  <si>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</si>
  <si>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</si>
  <si>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</si>
  <si>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</si>
  <si>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</si>
  <si>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</si>
  <si>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</si>
  <si>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</si>
  <si>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</si>
  <si>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</si>
  <si>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</si>
  <si>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</si>
  <si>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</si>
  <si>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</si>
  <si>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</si>
  <si>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</si>
  <si>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</si>
  <si>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</si>
  <si>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</si>
  <si>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</si>
  <si>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</si>
  <si>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</si>
  <si>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</si>
  <si>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</si>
  <si>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</si>
  <si>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</si>
  <si>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</si>
  <si>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</si>
  <si>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</si>
  <si>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</si>
  <si>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</si>
  <si>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</si>
  <si>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</si>
  <si>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</si>
  <si>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</si>
  <si>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</si>
  <si>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</si>
  <si>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</si>
  <si>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</si>
  <si>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</si>
  <si>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</si>
  <si>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</si>
  <si>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</si>
  <si>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</si>
  <si>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</si>
  <si>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</si>
  <si>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</si>
  <si>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</si>
  <si>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</si>
  <si>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</si>
  <si>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</si>
  <si>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</si>
  <si>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</si>
  <si>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</si>
  <si>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</si>
  <si>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</si>
  <si>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</si>
  <si>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</si>
  <si>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</si>
  <si>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</si>
  <si>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</si>
  <si>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</si>
  <si>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</si>
  <si>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</si>
  <si>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</si>
  <si>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</si>
  <si>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</si>
  <si>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</si>
  <si>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</si>
  <si>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</si>
  <si>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</si>
  <si>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</si>
  <si>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</si>
  <si>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</si>
  <si>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</si>
  <si>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</si>
  <si>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</si>
  <si>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</si>
  <si>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</si>
  <si>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</si>
  <si>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</si>
  <si>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</si>
  <si>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</si>
  <si>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</si>
  <si>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</si>
  <si>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</si>
  <si>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</si>
  <si>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</si>
  <si>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</si>
  <si>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</si>
  <si>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</si>
  <si>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</si>
  <si>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</si>
  <si>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</si>
  <si>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</si>
  <si>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</si>
  <si>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</si>
  <si>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</si>
  <si>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</si>
  <si>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</si>
  <si>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</si>
  <si>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</si>
  <si>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</si>
  <si>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</si>
  <si>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</si>
  <si>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</si>
  <si>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</si>
  <si>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</si>
  <si>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</si>
  <si>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</si>
  <si>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</si>
  <si>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</si>
  <si>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</si>
  <si>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</si>
  <si>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</si>
  <si>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</si>
  <si>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</si>
  <si>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</si>
  <si>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</si>
  <si>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</si>
  <si>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</si>
  <si>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</si>
  <si>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</si>
  <si>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</si>
  <si>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</si>
  <si>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</si>
  <si>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</si>
  <si>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</si>
  <si>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</si>
  <si>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</si>
  <si>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</si>
  <si>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</si>
  <si>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</si>
  <si>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</si>
  <si>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</si>
  <si>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</si>
  <si>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</si>
  <si>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</si>
  <si>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</si>
  <si>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</si>
  <si>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</si>
  <si>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</si>
  <si>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</si>
  <si>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</si>
  <si>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</si>
  <si>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</si>
  <si>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</si>
  <si>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</si>
  <si>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</si>
  <si>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</si>
  <si>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</si>
  <si>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</si>
  <si>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</si>
  <si>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</si>
  <si>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</si>
  <si>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</si>
  <si>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</si>
  <si>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</si>
  <si>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</si>
  <si>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</si>
  <si>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</si>
  <si>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</si>
  <si>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</si>
  <si>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</si>
  <si>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</si>
  <si>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</si>
  <si>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</si>
  <si>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</si>
  <si>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</si>
  <si>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</si>
  <si>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</si>
  <si>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</si>
  <si>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</si>
  <si>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</si>
  <si>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</si>
  <si>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</si>
  <si>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</si>
  <si>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</si>
  <si>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</si>
  <si>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</si>
  <si>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</si>
  <si>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</si>
  <si>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</si>
  <si>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</si>
  <si>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</si>
  <si>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</si>
  <si>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</si>
  <si>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</si>
  <si>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</si>
  <si>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</si>
  <si>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</si>
  <si>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</si>
  <si>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</si>
  <si>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</si>
  <si>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</si>
  <si>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</si>
  <si>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</si>
  <si>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</si>
  <si>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</si>
  <si>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</si>
  <si>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</si>
  <si>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</si>
  <si>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</si>
  <si>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</si>
  <si>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</si>
  <si>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</si>
  <si>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</si>
  <si>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</si>
  <si>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</si>
  <si>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</si>
  <si>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</si>
  <si>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</si>
  <si>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</si>
  <si>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</si>
  <si>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</si>
  <si>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</si>
  <si>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</si>
  <si>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</si>
  <si>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</si>
  <si>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</si>
  <si>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</si>
  <si>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</si>
  <si>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</si>
  <si>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</si>
  <si>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</si>
  <si>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</si>
  <si>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</si>
  <si>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</si>
  <si>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</si>
  <si>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</si>
  <si>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</si>
  <si>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</si>
  <si>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</si>
  <si>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</si>
  <si>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</si>
  <si>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</si>
  <si>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</si>
  <si>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</si>
  <si>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</si>
  <si>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</si>
  <si>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</si>
  <si>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</si>
  <si>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</si>
  <si>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</si>
  <si>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</si>
  <si>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</si>
  <si>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</si>
  <si>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</si>
  <si>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</si>
  <si>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</si>
  <si>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</si>
  <si>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</si>
  <si>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</si>
  <si>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</si>
  <si>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</si>
  <si>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</si>
  <si>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</si>
  <si>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</si>
  <si>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</si>
  <si>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</si>
  <si>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</si>
  <si>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</si>
  <si>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</si>
  <si>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</si>
  <si>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</si>
  <si>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</si>
  <si>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</si>
  <si>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</si>
  <si>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</si>
  <si>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</si>
  <si>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</si>
  <si>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</si>
  <si>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</si>
  <si>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</si>
  <si>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</si>
  <si>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</si>
  <si>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</si>
  <si>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</si>
  <si>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</si>
  <si>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</si>
  <si>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</si>
  <si>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</si>
  <si>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</si>
  <si>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</si>
  <si>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</si>
  <si>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</si>
  <si>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</si>
  <si>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</si>
  <si>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</si>
  <si>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</si>
  <si>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</si>
  <si>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</si>
  <si>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</si>
  <si>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</si>
  <si>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</si>
  <si>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</si>
  <si>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</si>
  <si>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</si>
  <si>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</si>
  <si>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</si>
  <si>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</si>
  <si>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</si>
  <si>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</si>
  <si>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</si>
  <si>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</si>
  <si>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</si>
  <si>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</si>
  <si>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</si>
  <si>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</si>
  <si>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</si>
  <si>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</si>
  <si>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</si>
  <si>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</si>
  <si>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</si>
  <si>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</si>
  <si>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</si>
  <si>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</si>
  <si>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</si>
  <si>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</si>
  <si>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</si>
  <si>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</si>
  <si>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</si>
  <si>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</si>
  <si>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</si>
  <si>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</si>
  <si>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</si>
  <si>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</si>
  <si>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</si>
  <si>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</si>
  <si>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</si>
  <si>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</si>
  <si>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</si>
  <si>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</si>
  <si>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</si>
  <si>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</si>
  <si>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</si>
  <si>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</si>
  <si>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</si>
  <si>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</si>
  <si>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</si>
  <si>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</si>
  <si>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</si>
  <si>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</si>
  <si>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</si>
  <si>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</si>
  <si>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</si>
  <si>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</si>
  <si>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</si>
  <si>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</si>
  <si>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</si>
  <si>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</si>
  <si>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</si>
  <si>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</si>
  <si>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</si>
  <si>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</si>
  <si>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</si>
  <si>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</si>
  <si>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</si>
  <si>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</si>
  <si>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</si>
  <si>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</si>
  <si>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</si>
  <si>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</si>
  <si>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</si>
  <si>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</si>
  <si>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</si>
  <si>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</si>
  <si>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</si>
  <si>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</si>
  <si>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</si>
  <si>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</si>
  <si>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</si>
  <si>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</si>
  <si>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</si>
  <si>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</si>
  <si>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</si>
  <si>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</si>
  <si>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</si>
  <si>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</si>
  <si>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</si>
  <si>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</si>
  <si>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</si>
  <si>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</si>
  <si>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</si>
  <si>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</si>
  <si>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</si>
  <si>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</si>
  <si>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</si>
  <si>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</si>
  <si>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</si>
  <si>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</si>
  <si>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</si>
  <si>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</si>
  <si>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</si>
  <si>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</si>
  <si>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</si>
  <si>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</si>
  <si>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</si>
  <si>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</si>
  <si>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</si>
  <si>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</si>
  <si>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</si>
  <si>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</si>
  <si>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</si>
  <si>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</si>
  <si>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</si>
  <si>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</si>
  <si>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</si>
  <si>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</si>
  <si>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</si>
  <si>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</si>
  <si>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</si>
  <si>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</si>
  <si>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</si>
  <si>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</si>
  <si>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</si>
  <si>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</si>
  <si>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</si>
  <si>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</si>
  <si>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</si>
  <si>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</si>
  <si>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</si>
  <si>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</si>
  <si>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</si>
  <si>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</si>
  <si>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</si>
  <si>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</si>
  <si>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</si>
  <si>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</si>
  <si>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</si>
  <si>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</si>
  <si>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</si>
  <si>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</si>
  <si>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</si>
  <si>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</si>
  <si>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</si>
  <si>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</si>
  <si>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</si>
  <si>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</si>
  <si>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</si>
  <si>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</si>
  <si>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</si>
  <si>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</si>
  <si>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</si>
  <si>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</si>
  <si>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</si>
  <si>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</si>
  <si>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</si>
  <si>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</si>
  <si>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</si>
  <si>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</si>
  <si>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</si>
  <si>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</si>
  <si>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</si>
  <si>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</si>
  <si>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</si>
  <si>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</si>
  <si>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</si>
  <si>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</si>
  <si>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</si>
  <si>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</si>
  <si>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</si>
  <si>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</si>
  <si>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</si>
  <si>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</si>
  <si>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</si>
  <si>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</si>
  <si>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</si>
  <si>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</si>
  <si>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</si>
  <si>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</si>
  <si>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</si>
  <si>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</si>
  <si>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</si>
  <si>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</si>
  <si>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</si>
  <si>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</si>
  <si>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</si>
  <si>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</si>
  <si>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</si>
  <si>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</si>
  <si>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</si>
  <si>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</si>
  <si>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</si>
  <si>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</si>
  <si>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</si>
  <si>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</si>
  <si>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</si>
  <si>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</si>
  <si>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</si>
  <si>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</si>
  <si>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</si>
  <si>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</si>
  <si>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</si>
  <si>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</si>
  <si>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</si>
  <si>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</si>
  <si>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</si>
  <si>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</si>
  <si>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</si>
  <si>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</si>
  <si>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</si>
  <si>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</si>
  <si>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</si>
  <si>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</si>
  <si>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</si>
  <si>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</si>
  <si>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</si>
  <si>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</si>
  <si>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</si>
  <si>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</si>
  <si>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</si>
  <si>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</si>
  <si>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</si>
  <si>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</si>
  <si>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</si>
  <si>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</si>
  <si>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</si>
  <si>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</si>
  <si>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</si>
  <si>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</si>
  <si>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</si>
  <si>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</si>
  <si>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</si>
  <si>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</si>
  <si>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</si>
  <si>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</si>
  <si>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</si>
  <si>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</si>
  <si>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</si>
  <si>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</si>
  <si>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</si>
  <si>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</si>
  <si>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</si>
  <si>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</si>
  <si>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</si>
  <si>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</si>
  <si>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</si>
  <si>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</si>
  <si>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</si>
  <si>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</si>
  <si>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</si>
  <si>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</si>
  <si>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</si>
  <si>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</si>
  <si>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</si>
  <si>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</si>
  <si>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</si>
  <si>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</si>
  <si>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</si>
  <si>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</si>
  <si>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</si>
  <si>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</si>
  <si>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</si>
  <si>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</si>
  <si>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</si>
  <si>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</si>
  <si>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</si>
  <si>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</si>
  <si>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</si>
  <si>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</si>
  <si>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</si>
  <si>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</si>
  <si>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</si>
  <si>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</si>
  <si>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</si>
  <si>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</si>
  <si>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</si>
  <si>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</si>
  <si>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</si>
  <si>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</si>
  <si>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</si>
  <si>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</si>
  <si>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</si>
  <si>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</si>
  <si>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</si>
  <si>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</si>
  <si>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</si>
  <si>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</si>
  <si>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</si>
  <si>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</si>
  <si>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</si>
  <si>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</si>
  <si>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</si>
  <si>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</si>
  <si>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</si>
  <si>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</si>
  <si>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</si>
  <si>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</si>
  <si>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</si>
  <si>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</si>
  <si>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</si>
  <si>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</si>
  <si>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</si>
  <si>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</si>
  <si>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</si>
  <si>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</si>
  <si>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</si>
  <si>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</si>
  <si>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</si>
  <si>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</si>
  <si>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</si>
  <si>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</si>
  <si>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</si>
  <si>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</si>
  <si>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</si>
  <si>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</si>
  <si>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</si>
  <si>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</si>
  <si>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</si>
  <si>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</si>
  <si>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</si>
  <si>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</si>
  <si>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</si>
  <si>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</si>
  <si>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</si>
  <si>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</si>
  <si>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</si>
  <si>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</si>
  <si>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</si>
  <si>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</si>
  <si>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</si>
  <si>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</si>
  <si>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</si>
  <si>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</si>
  <si>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</si>
  <si>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</si>
  <si>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</si>
  <si>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</si>
  <si>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</si>
  <si>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</si>
  <si>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</si>
  <si>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</si>
  <si>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</si>
  <si>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</si>
  <si>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</si>
  <si>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</si>
  <si>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</si>
  <si>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</si>
  <si>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</si>
  <si>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</si>
  <si>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</si>
  <si>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</si>
  <si>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</si>
  <si>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</si>
  <si>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</si>
  <si>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</si>
  <si>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</si>
  <si>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</si>
  <si>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</si>
  <si>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</si>
  <si>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</si>
  <si>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</si>
  <si>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</si>
  <si>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</si>
  <si>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</si>
  <si>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</si>
  <si>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</si>
  <si>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</si>
  <si>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</si>
  <si>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</si>
  <si>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</si>
  <si>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</si>
  <si>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</si>
  <si>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</si>
  <si>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</si>
  <si>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</si>
  <si>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</si>
  <si>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</si>
  <si>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</si>
  <si>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</si>
  <si>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</si>
  <si>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</si>
  <si>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</si>
  <si>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</si>
  <si>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</si>
  <si>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</si>
  <si>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</si>
  <si>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</si>
  <si>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</si>
  <si>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</si>
  <si>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</si>
  <si>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</si>
  <si>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</si>
  <si>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</si>
  <si>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</si>
  <si>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</si>
  <si>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</si>
  <si>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</si>
  <si>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</si>
  <si>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</si>
  <si>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</si>
  <si>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</si>
  <si>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</si>
  <si>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</si>
  <si>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</si>
  <si>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</si>
  <si>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</si>
  <si>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</si>
  <si>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</si>
  <si>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</si>
  <si>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</si>
  <si>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</si>
  <si>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</si>
  <si>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</si>
  <si>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</si>
  <si>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</si>
  <si>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</si>
  <si>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</si>
  <si>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</si>
  <si>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</si>
  <si>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</si>
  <si>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</si>
  <si>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</si>
  <si>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</si>
  <si>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</si>
  <si>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</si>
  <si>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</si>
  <si>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</si>
  <si>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</si>
  <si>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</si>
  <si>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</si>
  <si>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</si>
  <si>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</si>
  <si>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</si>
  <si>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</si>
  <si>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</si>
  <si>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</si>
  <si>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</si>
  <si>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</si>
  <si>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</si>
  <si>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</si>
  <si>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</si>
  <si>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</si>
  <si>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</si>
  <si>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</si>
  <si>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</si>
  <si>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</si>
  <si>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</si>
  <si>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</si>
  <si>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</si>
  <si>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</si>
  <si>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</si>
  <si>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</si>
  <si>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</si>
  <si>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</si>
  <si>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</si>
  <si>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</si>
  <si>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</si>
  <si>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</si>
  <si>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</si>
  <si>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</si>
  <si>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</si>
  <si>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</si>
  <si>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</si>
  <si>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</si>
  <si>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</si>
  <si>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</si>
  <si>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</si>
  <si>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</si>
  <si>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</si>
  <si>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</si>
  <si>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</si>
  <si>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</si>
  <si>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</si>
  <si>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</si>
  <si>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</si>
  <si>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</si>
  <si>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</si>
  <si>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</si>
  <si>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</si>
  <si>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</si>
  <si>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</si>
  <si>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</si>
  <si>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</si>
  <si>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</si>
  <si>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</si>
  <si>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</si>
  <si>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</si>
  <si>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</si>
  <si>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</si>
  <si>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</si>
  <si>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</si>
  <si>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</si>
  <si>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</si>
  <si>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</si>
  <si>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</si>
  <si>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</si>
  <si>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</si>
  <si>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</si>
  <si>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</si>
  <si>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</si>
  <si>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</si>
  <si>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</si>
  <si>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</si>
  <si>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</si>
  <si>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</si>
  <si>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</si>
  <si>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</si>
  <si>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</si>
  <si>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</si>
  <si>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</si>
  <si>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</si>
  <si>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</si>
  <si>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</si>
  <si>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</si>
  <si>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</si>
  <si>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</si>
  <si>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</si>
  <si>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</si>
  <si>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</si>
  <si>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</si>
  <si>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</si>
  <si>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</si>
  <si>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</si>
  <si>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</si>
  <si>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</si>
  <si>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</si>
  <si>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</si>
  <si>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</si>
  <si>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</si>
  <si>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</si>
  <si>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</si>
  <si>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</si>
  <si>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</si>
  <si>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</si>
  <si>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</si>
  <si>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</si>
  <si>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</si>
  <si>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</si>
  <si>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</si>
  <si>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</si>
  <si>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</si>
  <si>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</si>
  <si>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</si>
  <si>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</si>
  <si>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</si>
  <si>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</si>
  <si>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</si>
  <si>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</si>
  <si>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</si>
  <si>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</si>
  <si>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</si>
  <si>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</si>
  <si>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</si>
  <si>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</si>
  <si>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</si>
  <si>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</si>
  <si>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</si>
  <si>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</si>
  <si>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</si>
  <si>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</si>
  <si>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</si>
  <si>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</si>
  <si>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</si>
  <si>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</si>
  <si>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</si>
  <si>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</si>
  <si>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</si>
  <si>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</si>
  <si>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</si>
  <si>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</si>
  <si>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</si>
  <si>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</si>
  <si>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</si>
  <si>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</si>
  <si>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</si>
  <si>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</si>
  <si>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</si>
  <si>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</si>
  <si>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</si>
  <si>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</si>
  <si>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</si>
  <si>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</si>
  <si>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</si>
  <si>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</si>
  <si>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</si>
  <si>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</si>
  <si>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</si>
  <si>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</si>
  <si>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</si>
  <si>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</si>
  <si>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</si>
  <si>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</si>
  <si>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</si>
  <si>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</si>
  <si>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</si>
  <si>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</si>
  <si>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</si>
  <si>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</si>
  <si>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</si>
  <si>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</si>
  <si>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</si>
  <si>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</si>
  <si>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</si>
  <si>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</si>
  <si>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</si>
  <si>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</si>
  <si>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</si>
  <si>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</si>
  <si>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</si>
  <si>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</si>
  <si>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</si>
  <si>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</si>
  <si>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</si>
  <si>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</si>
  <si>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</si>
  <si>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</si>
  <si>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</si>
  <si>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</si>
  <si>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</si>
  <si>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</si>
  <si>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</si>
  <si>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</si>
  <si>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</si>
  <si>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</si>
  <si>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</si>
  <si>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</si>
  <si>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</si>
  <si>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</si>
  <si>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</si>
  <si>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</si>
  <si>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</si>
  <si>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</si>
  <si>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</si>
  <si>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</si>
  <si>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</si>
  <si>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</si>
  <si>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</si>
  <si>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</si>
  <si>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</si>
  <si>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</si>
  <si>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</si>
  <si>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</si>
  <si>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</si>
  <si>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</si>
  <si>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</si>
  <si>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</si>
  <si>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</si>
  <si>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</si>
  <si>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</si>
  <si>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</si>
  <si>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</si>
  <si>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</si>
  <si>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</si>
  <si>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</si>
  <si>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</si>
  <si>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</si>
  <si>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</si>
  <si>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</si>
  <si>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</si>
  <si>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</si>
  <si>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</si>
  <si>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</si>
  <si>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</si>
  <si>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</si>
  <si>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</si>
  <si>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</si>
  <si>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</si>
  <si>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</si>
  <si>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</si>
  <si>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</si>
  <si>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</si>
  <si>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</si>
  <si>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</si>
  <si>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</si>
  <si>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</si>
  <si>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</si>
  <si>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</si>
  <si>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</si>
  <si>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</si>
  <si>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</si>
  <si>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</si>
  <si>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</si>
  <si>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</si>
  <si>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</si>
  <si>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</si>
  <si>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</si>
  <si>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</si>
  <si>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</si>
  <si>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</si>
  <si>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</si>
  <si>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</si>
  <si>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</si>
  <si>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</si>
  <si>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</si>
  <si>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</si>
  <si>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</si>
  <si>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</si>
  <si>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</si>
  <si>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</si>
  <si>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</si>
  <si>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</si>
  <si>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</si>
  <si>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</si>
  <si>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</si>
  <si>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</si>
  <si>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</si>
  <si>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</si>
  <si>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</si>
  <si>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</si>
  <si>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</si>
  <si>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</si>
  <si>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</si>
  <si>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</si>
  <si>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</si>
  <si>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</si>
  <si>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</si>
  <si>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</si>
  <si>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</si>
  <si>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</si>
  <si>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</si>
  <si>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</si>
  <si>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</si>
  <si>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</si>
  <si>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</si>
  <si>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</si>
  <si>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</si>
  <si>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</si>
  <si>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</si>
  <si>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</si>
  <si>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</si>
  <si>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</si>
  <si>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</si>
  <si>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</si>
  <si>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</si>
  <si>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</si>
  <si>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</si>
  <si>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</si>
  <si>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</si>
  <si>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</si>
  <si>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</si>
  <si>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</si>
  <si>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</si>
  <si>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</si>
  <si>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</si>
  <si>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</si>
  <si>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</si>
  <si>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</si>
  <si>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</si>
  <si>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</si>
  <si>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</si>
  <si>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</si>
  <si>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</si>
  <si>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</si>
  <si>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</si>
  <si>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</si>
  <si>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</si>
  <si>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</si>
  <si>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</si>
  <si>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</si>
  <si>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</si>
  <si>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</si>
  <si>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</si>
  <si>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</si>
  <si>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</si>
  <si>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</si>
  <si>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</si>
  <si>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</si>
  <si>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</si>
  <si>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</si>
  <si>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</si>
  <si>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</si>
  <si>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</si>
  <si>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</si>
  <si>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</si>
  <si>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</si>
  <si>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</si>
  <si>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</si>
  <si>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</si>
  <si>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</si>
  <si>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</si>
  <si>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</si>
  <si>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</si>
  <si>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</si>
  <si>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</si>
  <si>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</si>
  <si>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</si>
  <si>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</si>
  <si>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</si>
  <si>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</si>
  <si>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</si>
  <si>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</si>
  <si>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</si>
  <si>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</si>
  <si>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</si>
  <si>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</si>
  <si>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</si>
  <si>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</si>
  <si>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</si>
  <si>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</si>
  <si>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</si>
  <si>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</si>
  <si>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</si>
  <si>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</si>
  <si>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</si>
  <si>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</si>
  <si>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</si>
  <si>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</si>
  <si>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</si>
  <si>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</si>
  <si>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</si>
  <si>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</si>
  <si>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</si>
  <si>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</si>
  <si>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</si>
  <si>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</si>
  <si>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</si>
  <si>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</si>
  <si>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</si>
  <si>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</si>
  <si>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</si>
  <si>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</si>
  <si>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</si>
  <si>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</si>
  <si>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</si>
  <si>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</si>
  <si>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</si>
  <si>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</si>
  <si>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</si>
  <si>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</si>
  <si>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</si>
  <si>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</si>
  <si>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</si>
  <si>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</si>
  <si>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</si>
  <si>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</si>
  <si>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</si>
  <si>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</si>
  <si>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</si>
  <si>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</si>
  <si>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</si>
  <si>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</si>
  <si>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</si>
  <si>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</si>
  <si>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</si>
  <si>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</si>
  <si>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</si>
  <si>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</si>
  <si>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</si>
  <si>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</si>
  <si>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</si>
  <si>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</si>
  <si>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</si>
  <si>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</si>
  <si>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</si>
  <si>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</si>
  <si>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</si>
  <si>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</si>
  <si>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</si>
  <si>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</si>
  <si>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</si>
  <si>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</si>
  <si>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</si>
  <si>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</si>
  <si>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</si>
  <si>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</si>
  <si>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</si>
  <si>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</si>
  <si>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</si>
  <si>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</si>
  <si>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</si>
  <si>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</si>
  <si>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</si>
  <si>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</si>
  <si>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</si>
  <si>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</si>
  <si>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</si>
  <si>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</si>
  <si>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</si>
  <si>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</si>
  <si>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</si>
  <si>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</si>
  <si>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</si>
  <si>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</si>
  <si>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</si>
  <si>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</si>
  <si>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</si>
  <si>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</si>
  <si>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</si>
  <si>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</si>
  <si>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</si>
  <si>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</si>
  <si>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</si>
  <si>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</si>
  <si>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</si>
  <si>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</si>
  <si>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</si>
  <si>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</si>
  <si>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</si>
  <si>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</si>
  <si>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</si>
  <si>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</si>
  <si>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</si>
  <si>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</si>
  <si>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</si>
  <si>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</si>
  <si>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</si>
  <si>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</si>
  <si>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</si>
  <si>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</si>
  <si>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</si>
  <si>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</si>
  <si>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</si>
  <si>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</si>
  <si>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</si>
  <si>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</si>
  <si>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</si>
  <si>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</si>
  <si>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</si>
  <si>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</si>
  <si>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</si>
  <si>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</si>
  <si>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</si>
  <si>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</si>
  <si>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</si>
  <si>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</si>
  <si>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</si>
  <si>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</si>
  <si>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</si>
  <si>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</si>
  <si>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</si>
  <si>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</si>
  <si>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</si>
  <si>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</si>
  <si>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</si>
  <si>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</si>
  <si>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</si>
  <si>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</si>
  <si>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</si>
  <si>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</si>
  <si>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</si>
  <si>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</si>
  <si>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</si>
  <si>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</si>
  <si>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</si>
  <si>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</si>
  <si>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</si>
  <si>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</si>
  <si>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</si>
  <si>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</si>
  <si>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</si>
  <si>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</si>
  <si>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</si>
  <si>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</si>
  <si>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</si>
  <si>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</si>
  <si>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</si>
  <si>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</si>
  <si>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</si>
  <si>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</si>
  <si>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</si>
  <si>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</si>
  <si>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</si>
  <si>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</si>
  <si>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</si>
  <si>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</si>
  <si>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</si>
  <si>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</si>
  <si>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</si>
  <si>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</si>
  <si>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</si>
  <si>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</si>
  <si>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</si>
  <si>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</si>
  <si>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</si>
  <si>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</si>
  <si>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</si>
  <si>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</si>
  <si>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</si>
  <si>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</si>
  <si>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</si>
  <si>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</si>
  <si>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</si>
  <si>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</si>
  <si>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</si>
  <si>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</si>
  <si>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</si>
  <si>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</si>
  <si>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</si>
  <si>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</si>
  <si>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</si>
  <si>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</si>
  <si>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</si>
  <si>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</si>
  <si>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</si>
  <si>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</si>
  <si>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</si>
  <si>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</si>
  <si>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</si>
  <si>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</si>
  <si>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</si>
  <si>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</si>
  <si>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</si>
  <si>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</si>
  <si>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</si>
  <si>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</si>
  <si>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</si>
  <si>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</si>
  <si>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</si>
  <si>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</si>
  <si>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</si>
  <si>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</si>
  <si>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</si>
  <si>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</si>
  <si>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</si>
  <si>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</si>
  <si>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</si>
  <si>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</si>
  <si>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</si>
  <si>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</si>
  <si>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</si>
  <si>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</si>
  <si>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</si>
  <si>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</si>
  <si>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</si>
  <si>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</si>
  <si>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</si>
  <si>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</si>
  <si>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</si>
  <si>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</si>
  <si>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</si>
  <si>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</si>
  <si>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</si>
  <si>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</si>
  <si>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</si>
  <si>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</si>
  <si>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</si>
  <si>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</si>
  <si>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</si>
  <si>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</si>
  <si>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</si>
  <si>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</si>
  <si>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</si>
  <si>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</si>
  <si>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</si>
  <si>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</si>
  <si>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</si>
  <si>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</si>
  <si>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</si>
  <si>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</si>
  <si>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</si>
  <si>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</si>
  <si>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</si>
  <si>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</si>
  <si>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</si>
  <si>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</si>
  <si>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</si>
  <si>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</si>
  <si>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</si>
  <si>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</si>
  <si>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</si>
  <si>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</si>
  <si>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</si>
  <si>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</si>
  <si>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</si>
  <si>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</si>
  <si>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</si>
  <si>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</si>
  <si>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</si>
  <si>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</si>
  <si>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</si>
  <si>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</si>
  <si>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</si>
  <si>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</si>
  <si>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</si>
  <si>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</si>
  <si>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</si>
  <si>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</si>
  <si>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</si>
  <si>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</si>
  <si>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</si>
  <si>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</si>
  <si>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</si>
  <si>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</si>
  <si>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</si>
  <si>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</si>
  <si>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</si>
  <si>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</si>
  <si>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</si>
  <si>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</si>
  <si>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</si>
  <si>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</si>
  <si>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</si>
  <si>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</si>
  <si>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</si>
  <si>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</si>
  <si>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</si>
  <si>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</si>
  <si>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</si>
  <si>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</si>
  <si>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</si>
  <si>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</si>
  <si>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</si>
  <si>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</si>
  <si>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</si>
  <si>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</si>
  <si>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</si>
  <si>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</si>
  <si>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</si>
  <si>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</si>
  <si>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</si>
  <si>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</si>
  <si>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</si>
  <si>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</si>
  <si>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</si>
  <si>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</si>
  <si>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</si>
  <si>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</si>
  <si>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</si>
  <si>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</si>
  <si>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</si>
  <si>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</si>
  <si>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</si>
  <si>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</si>
  <si>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</si>
  <si>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</si>
  <si>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</si>
  <si>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</si>
  <si>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</si>
  <si>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</si>
  <si>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</si>
  <si>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</si>
  <si>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</si>
  <si>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</si>
  <si>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</si>
  <si>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</si>
  <si>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</si>
  <si>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</si>
  <si>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</si>
  <si>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</si>
  <si>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</si>
  <si>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</si>
  <si>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</si>
  <si>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</si>
  <si>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</si>
  <si>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</si>
  <si>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</si>
  <si>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</si>
  <si>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</si>
  <si>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</si>
  <si>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</si>
  <si>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</si>
  <si>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</si>
  <si>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</si>
  <si>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</si>
  <si>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</si>
  <si>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</si>
  <si>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</si>
  <si>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</si>
  <si>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</si>
  <si>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</si>
  <si>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</si>
  <si>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</si>
  <si>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</si>
  <si>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</si>
  <si>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</si>
  <si>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</si>
  <si>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</si>
  <si>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</si>
  <si>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</si>
  <si>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</si>
  <si>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</si>
  <si>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</si>
  <si>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</si>
  <si>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</si>
  <si>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</si>
  <si>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</si>
  <si>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</si>
  <si>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</si>
  <si>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</si>
  <si>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</si>
  <si>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</si>
  <si>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</si>
  <si>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</si>
  <si>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</si>
  <si>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</si>
  <si>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</si>
  <si>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</si>
  <si>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</si>
  <si>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</si>
  <si>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</si>
  <si>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</si>
  <si>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</si>
  <si>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</si>
  <si>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</si>
  <si>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</si>
  <si>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</si>
  <si>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</si>
  <si>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</si>
  <si>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</si>
  <si>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</si>
  <si>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</si>
  <si>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</si>
  <si>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</si>
  <si>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</si>
  <si>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</si>
  <si>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</si>
  <si>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</si>
  <si>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</si>
  <si>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</si>
  <si>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</si>
  <si>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</si>
  <si>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</si>
  <si>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</si>
  <si>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</si>
  <si>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</si>
  <si>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</si>
  <si>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</si>
  <si>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</si>
  <si>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</si>
  <si>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</si>
  <si>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</si>
  <si>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</si>
  <si>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</si>
  <si>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</si>
  <si>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</si>
  <si>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</si>
  <si>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</si>
  <si>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</si>
  <si>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</si>
  <si>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</si>
  <si>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</si>
  <si>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</si>
  <si>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</si>
  <si>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</si>
  <si>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</si>
  <si>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</si>
  <si>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</si>
  <si>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</si>
  <si>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</si>
  <si>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</si>
  <si>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</si>
  <si>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</si>
  <si>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</si>
  <si>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</si>
  <si>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</si>
  <si>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</si>
  <si>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</si>
  <si>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</si>
  <si>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</si>
  <si>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</si>
  <si>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</si>
  <si>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</si>
  <si>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</si>
  <si>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</si>
  <si>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</si>
  <si>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</si>
  <si>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</si>
  <si>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</si>
  <si>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</si>
  <si>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</si>
  <si>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</si>
  <si>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</si>
  <si>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</si>
  <si>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</si>
  <si>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</si>
  <si>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</si>
  <si>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</si>
  <si>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</si>
  <si>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</si>
  <si>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</si>
  <si>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</si>
  <si>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</si>
  <si>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</si>
  <si>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</si>
  <si>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</si>
  <si>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</si>
  <si>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</si>
  <si>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</si>
  <si>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</si>
  <si>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</si>
  <si>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</si>
  <si>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</si>
  <si>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</si>
  <si>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</si>
  <si>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</si>
  <si>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</si>
  <si>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</si>
  <si>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</si>
  <si>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</si>
  <si>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</si>
  <si>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</si>
  <si>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</si>
  <si>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</si>
  <si>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</si>
  <si>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</si>
  <si>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</si>
  <si>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</si>
  <si>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</si>
  <si>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</si>
  <si>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</si>
  <si>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</si>
  <si>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</si>
  <si>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</si>
  <si>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</si>
  <si>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</si>
  <si>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</si>
  <si>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</si>
  <si>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</si>
  <si>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</si>
  <si>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</si>
  <si>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</si>
  <si>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</si>
  <si>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</si>
  <si>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</si>
  <si>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</si>
  <si>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</si>
  <si>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</si>
  <si>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</si>
  <si>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</si>
  <si>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</si>
  <si>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</si>
  <si>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</si>
  <si>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</si>
  <si>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</si>
  <si>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</si>
  <si>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</si>
  <si>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</si>
  <si>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</si>
  <si>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</si>
  <si>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</si>
  <si>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</si>
  <si>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</si>
  <si>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</si>
  <si>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</si>
  <si>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</si>
  <si>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</si>
  <si>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</si>
  <si>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</si>
  <si>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</si>
  <si>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</si>
  <si>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</si>
  <si>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</si>
  <si>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</si>
  <si>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</si>
  <si>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</si>
  <si>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</si>
  <si>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</si>
  <si>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</si>
  <si>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</si>
  <si>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</si>
  <si>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</si>
  <si>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</si>
  <si>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</si>
  <si>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</si>
  <si>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</si>
  <si>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</si>
  <si>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</si>
  <si>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</si>
  <si>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</si>
  <si>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</si>
  <si>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</si>
  <si>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</si>
  <si>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</si>
  <si>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</si>
  <si>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</si>
  <si>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</si>
  <si>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</si>
  <si>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</si>
  <si>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</si>
  <si>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</si>
  <si>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</si>
  <si>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</si>
  <si>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</si>
  <si>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</si>
  <si>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</si>
  <si>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</si>
  <si>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</si>
  <si>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</si>
  <si>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</si>
  <si>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</si>
  <si>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</si>
  <si>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</si>
  <si>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</si>
  <si>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</si>
  <si>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</si>
  <si>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</si>
  <si>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</si>
  <si>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</si>
  <si>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</si>
  <si>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</si>
  <si>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</si>
  <si>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</si>
  <si>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</si>
  <si>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</si>
  <si>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</si>
  <si>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</si>
  <si>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</si>
  <si>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</si>
  <si>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</si>
  <si>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</si>
  <si>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</si>
  <si>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</si>
  <si>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</si>
  <si>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</si>
  <si>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</si>
  <si>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</si>
  <si>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</si>
  <si>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</si>
  <si>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</si>
  <si>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</si>
  <si>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</si>
  <si>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</si>
  <si>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</si>
  <si>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</si>
  <si>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</si>
  <si>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</si>
  <si>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</si>
  <si>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</si>
  <si>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</si>
  <si>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</si>
  <si>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</si>
  <si>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</si>
  <si>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</si>
  <si>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</si>
  <si>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</si>
  <si>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</si>
  <si>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</si>
  <si>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</si>
  <si>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</si>
  <si>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</si>
  <si>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</si>
  <si>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</si>
  <si>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</si>
  <si>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</si>
  <si>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</si>
  <si>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</si>
  <si>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</si>
  <si>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</si>
  <si>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</si>
  <si>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</si>
  <si>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</si>
  <si>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</si>
  <si>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</si>
  <si>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</si>
  <si>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</si>
  <si>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</si>
  <si>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</si>
  <si>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</si>
  <si>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</si>
  <si>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</si>
  <si>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</si>
  <si>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</si>
  <si>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</si>
  <si>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</si>
  <si>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</si>
  <si>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</si>
  <si>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</si>
  <si>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</si>
  <si>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</si>
  <si>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</si>
  <si>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</si>
  <si>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</si>
  <si>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</si>
  <si>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</si>
  <si>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</si>
  <si>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</si>
  <si>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</si>
  <si>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</si>
  <si>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</si>
  <si>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</si>
  <si>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</si>
  <si>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</si>
  <si>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</si>
  <si>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</si>
  <si>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</si>
  <si>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</si>
  <si>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</si>
  <si>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</si>
  <si>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</si>
  <si>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</si>
  <si>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</si>
  <si>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</si>
  <si>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</si>
  <si>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</si>
  <si>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</si>
  <si>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</si>
  <si>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</si>
  <si>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</si>
  <si>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</si>
  <si>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</si>
  <si>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</si>
  <si>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</si>
  <si>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</si>
  <si>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</si>
  <si>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</si>
  <si>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</si>
  <si>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</si>
  <si>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</si>
  <si>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</si>
  <si>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</si>
  <si>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</si>
  <si>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</si>
  <si>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</si>
  <si>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</si>
  <si>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</si>
  <si>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</si>
  <si>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</si>
  <si>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</si>
  <si>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</si>
  <si>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</si>
  <si>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</si>
  <si>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</si>
  <si>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</si>
  <si>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</si>
  <si>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</si>
  <si>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</si>
  <si>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</si>
  <si>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</si>
  <si>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</si>
  <si>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</si>
  <si>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</si>
  <si>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</si>
  <si>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</si>
  <si>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</si>
  <si>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</si>
  <si>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</si>
  <si>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</si>
  <si>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</si>
  <si>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</si>
  <si>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</si>
  <si>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</si>
  <si>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</si>
  <si>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</si>
  <si>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</si>
  <si>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</si>
  <si>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</si>
  <si>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</si>
  <si>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</si>
  <si>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</si>
  <si>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</si>
  <si>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</si>
  <si>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</si>
  <si>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</si>
  <si>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</si>
  <si>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</si>
  <si>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</si>
  <si>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</si>
  <si>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</si>
  <si>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</si>
  <si>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</si>
  <si>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</si>
  <si>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</si>
  <si>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</si>
  <si>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</si>
  <si>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</si>
  <si>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</si>
  <si>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</si>
  <si>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</si>
  <si>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</si>
  <si>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</si>
  <si>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</si>
  <si>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</si>
  <si>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</si>
  <si>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</si>
  <si>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</si>
  <si>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</si>
  <si>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</si>
  <si>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</si>
  <si>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</si>
  <si>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</si>
  <si>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</si>
  <si>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</si>
  <si>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</si>
  <si>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</si>
  <si>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</si>
  <si>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</si>
  <si>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</si>
  <si>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</si>
  <si>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</si>
  <si>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</si>
  <si>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</si>
  <si>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</si>
  <si>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</si>
  <si>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</si>
  <si>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</si>
  <si>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</si>
  <si>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</si>
  <si>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</si>
  <si>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</si>
  <si>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</si>
  <si>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</si>
  <si>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</si>
  <si>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</si>
  <si>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</si>
  <si>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</si>
  <si>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</si>
  <si>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</si>
  <si>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</si>
  <si>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</si>
  <si>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</si>
  <si>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</si>
  <si>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</si>
  <si>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</si>
  <si>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</si>
  <si>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</si>
  <si>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</si>
  <si>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</si>
  <si>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</si>
  <si>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</si>
  <si>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</si>
  <si>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</si>
  <si>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</si>
  <si>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</si>
  <si>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</si>
  <si>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</si>
  <si>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</si>
  <si>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</si>
  <si>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</si>
  <si>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</si>
  <si>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</si>
  <si>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</si>
  <si>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</si>
  <si>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</si>
  <si>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</si>
  <si>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</si>
  <si>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</si>
  <si>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</si>
  <si>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</si>
  <si>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</si>
  <si>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</si>
  <si>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</si>
  <si>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</si>
  <si>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</si>
  <si>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</si>
  <si>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</si>
  <si>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</si>
  <si>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</si>
  <si>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</si>
  <si>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</si>
  <si>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</si>
  <si>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</si>
  <si>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</si>
  <si>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</si>
  <si>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</si>
  <si>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</si>
  <si>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</si>
  <si>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</si>
  <si>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</si>
  <si>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</si>
  <si>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</si>
  <si>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</si>
  <si>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</si>
  <si>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</si>
  <si>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</si>
  <si>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</si>
  <si>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</si>
  <si>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</si>
  <si>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</si>
  <si>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</si>
  <si>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</si>
  <si>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</si>
  <si>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</si>
  <si>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</si>
  <si>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</si>
  <si>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</si>
  <si>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</si>
  <si>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</si>
  <si>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</si>
  <si>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</si>
  <si>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</si>
  <si>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</si>
  <si>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</si>
  <si>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</si>
  <si>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</si>
  <si>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</si>
  <si>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</si>
  <si>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</si>
  <si>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</si>
  <si>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</si>
  <si>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</si>
  <si>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</si>
  <si>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</si>
  <si>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</si>
  <si>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</si>
  <si>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</si>
  <si>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</si>
  <si>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</si>
  <si>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</si>
  <si>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</si>
  <si>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</si>
  <si>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</si>
  <si>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</si>
  <si>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</si>
  <si>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</si>
  <si>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</si>
  <si>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</si>
  <si>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</si>
  <si>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</si>
  <si>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</si>
  <si>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</si>
  <si>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</si>
  <si>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</si>
  <si>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</si>
  <si>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</si>
  <si>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</si>
  <si>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</si>
  <si>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</si>
  <si>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</si>
  <si>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</si>
  <si>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</si>
  <si>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</si>
  <si>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</si>
  <si>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</si>
  <si>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</si>
  <si>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</si>
  <si>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</si>
  <si>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</si>
  <si>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</si>
  <si>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</si>
  <si>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</si>
  <si>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</si>
  <si>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</si>
  <si>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</si>
  <si>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</si>
  <si>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</si>
  <si>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</si>
  <si>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</si>
  <si>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</si>
  <si>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</si>
  <si>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</si>
  <si>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</si>
  <si>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</si>
  <si>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</si>
  <si>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</si>
  <si>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</si>
  <si>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</si>
  <si>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</si>
  <si>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</si>
  <si>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</si>
  <si>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</si>
  <si>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</si>
  <si>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</si>
  <si>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</si>
  <si>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</si>
  <si>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</si>
  <si>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</si>
  <si>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</si>
  <si>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</si>
  <si>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</si>
  <si>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</si>
  <si>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</si>
  <si>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</si>
  <si>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</si>
  <si>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</si>
  <si>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</si>
  <si>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</si>
  <si>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</si>
  <si>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</si>
  <si>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</si>
  <si>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</si>
  <si>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</si>
  <si>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</si>
  <si>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</si>
  <si>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</si>
  <si>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</si>
  <si>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</si>
  <si>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</si>
  <si>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</si>
  <si>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</si>
  <si>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</si>
  <si>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</si>
  <si>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</si>
  <si>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</si>
  <si>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</si>
  <si>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</si>
  <si>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</si>
  <si>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</si>
  <si>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</si>
  <si>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</si>
  <si>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</si>
  <si>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</si>
  <si>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</si>
  <si>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</si>
  <si>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</si>
  <si>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</si>
  <si>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</si>
  <si>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</si>
  <si>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</si>
  <si>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</si>
  <si>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</si>
  <si>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</si>
  <si>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</si>
  <si>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</si>
  <si>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</si>
  <si>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</si>
  <si>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</si>
  <si>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</si>
  <si>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</si>
  <si>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</si>
  <si>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</si>
  <si>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</si>
  <si>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</si>
  <si>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</si>
  <si>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</si>
  <si>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</si>
  <si>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</si>
  <si>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</si>
  <si>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</si>
  <si>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</si>
  <si>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</si>
  <si>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</si>
  <si>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</si>
  <si>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</si>
  <si>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</si>
  <si>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</si>
  <si>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</si>
  <si>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</si>
  <si>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</si>
  <si>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</si>
  <si>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</si>
  <si>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</si>
  <si>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</si>
  <si>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</si>
  <si>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</si>
  <si>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</si>
  <si>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</si>
  <si>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</si>
  <si>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</si>
  <si>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</si>
  <si>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</si>
  <si>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</si>
  <si>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</si>
  <si>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</si>
  <si>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</si>
  <si>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</si>
  <si>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</si>
  <si>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</si>
  <si>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</si>
  <si>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</si>
  <si>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</si>
  <si>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</si>
  <si>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</si>
  <si>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</si>
  <si>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</si>
  <si>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</si>
  <si>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</si>
  <si>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</si>
  <si>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</si>
  <si>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</si>
  <si>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</si>
  <si>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</si>
  <si>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</si>
  <si>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</si>
  <si>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</si>
  <si>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</si>
  <si>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</si>
  <si>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</si>
  <si>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</si>
  <si>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</si>
  <si>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</si>
  <si>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</si>
  <si>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</si>
  <si>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</si>
  <si>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</si>
  <si>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</si>
  <si>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</si>
  <si>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</si>
  <si>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</si>
  <si>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</si>
  <si>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</si>
  <si>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</si>
  <si>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</si>
  <si>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</si>
  <si>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</si>
  <si>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</si>
  <si>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</si>
  <si>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</si>
  <si>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</si>
  <si>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</si>
  <si>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</si>
  <si>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</si>
  <si>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</si>
  <si>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</si>
  <si>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</si>
  <si>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</si>
  <si>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</si>
  <si>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</si>
  <si>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</si>
  <si>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</si>
  <si>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</si>
  <si>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</si>
  <si>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</si>
  <si>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</si>
  <si>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</si>
  <si>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</si>
  <si>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</si>
  <si>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</si>
  <si>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</si>
  <si>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</si>
  <si>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</si>
  <si>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</si>
  <si>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</si>
  <si>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</si>
  <si>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</si>
  <si>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</si>
  <si>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</si>
  <si>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</si>
  <si>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</si>
  <si>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</si>
  <si>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</si>
  <si>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</si>
  <si>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</si>
  <si>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</si>
  <si>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</si>
  <si>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</si>
  <si>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</si>
  <si>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</si>
  <si>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</si>
  <si>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</si>
  <si>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</si>
  <si>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</si>
  <si>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</si>
  <si>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</si>
  <si>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</si>
  <si>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</si>
  <si>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</si>
  <si>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</si>
  <si>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</si>
  <si>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</si>
  <si>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</si>
  <si>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</si>
  <si>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</si>
  <si>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</si>
  <si>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</si>
  <si>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</si>
  <si>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</si>
  <si>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</si>
  <si>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</si>
  <si>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</si>
  <si>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</si>
  <si>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</si>
  <si>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</si>
  <si>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</si>
  <si>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</si>
  <si>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</si>
  <si>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</si>
  <si>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</si>
  <si>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</si>
  <si>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</si>
  <si>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</si>
  <si>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</si>
  <si>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</si>
  <si>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</si>
  <si>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</si>
  <si>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</si>
  <si>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</si>
  <si>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</si>
  <si>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</si>
  <si>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</si>
  <si>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</si>
  <si>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</si>
  <si>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</si>
  <si>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</si>
  <si>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</si>
  <si>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</si>
  <si>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</si>
  <si>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</si>
  <si>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</si>
  <si>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</si>
  <si>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</si>
  <si>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</si>
  <si>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</si>
  <si>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</si>
  <si>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</si>
  <si>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</si>
  <si>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</si>
  <si>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</si>
  <si>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</si>
  <si>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</si>
  <si>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</si>
  <si>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</si>
  <si>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</si>
  <si>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</si>
  <si>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</si>
  <si>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</si>
  <si>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</si>
  <si>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</si>
  <si>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</si>
  <si>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</si>
  <si>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</si>
  <si>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</si>
  <si>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</si>
  <si>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</si>
  <si>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</si>
  <si>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</si>
  <si>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</si>
  <si>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</si>
  <si>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</si>
  <si>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</si>
  <si>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</si>
  <si>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</si>
  <si>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</si>
  <si>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</si>
  <si>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</si>
  <si>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</si>
  <si>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</si>
  <si>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</si>
  <si>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</si>
  <si>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</si>
  <si>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</si>
  <si>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</si>
  <si>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</si>
  <si>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</si>
  <si>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</si>
  <si>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</si>
  <si>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</si>
  <si>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</si>
  <si>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</si>
  <si>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</si>
  <si>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</si>
  <si>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</si>
  <si>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</si>
  <si>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</si>
  <si>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</si>
  <si>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</si>
  <si>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</si>
  <si>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</si>
  <si>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</si>
  <si>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</si>
  <si>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</si>
  <si>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</si>
  <si>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</si>
  <si>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</si>
  <si>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</si>
  <si>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</si>
  <si>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</si>
  <si>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</si>
  <si>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</si>
  <si>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</si>
  <si>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</si>
  <si>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</si>
  <si>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</si>
  <si>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</si>
  <si>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</si>
  <si>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</si>
  <si>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</si>
  <si>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</si>
  <si>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</si>
  <si>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</si>
  <si>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</si>
  <si>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</si>
  <si>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</si>
  <si>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</si>
  <si>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</si>
  <si>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</si>
  <si>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</si>
  <si>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</si>
  <si>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</si>
  <si>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</si>
  <si>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</si>
  <si>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</si>
  <si>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</si>
  <si>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</si>
  <si>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</si>
  <si>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</si>
  <si>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</si>
  <si>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</si>
  <si>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</si>
  <si>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</si>
  <si>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</si>
  <si>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</si>
  <si>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</si>
  <si>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</si>
  <si>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</si>
  <si>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</si>
  <si>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</si>
  <si>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</si>
  <si>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</si>
  <si>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</si>
  <si>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</si>
  <si>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</si>
  <si>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</si>
  <si>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</si>
  <si>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</si>
  <si>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</si>
  <si>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</si>
  <si>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</si>
  <si>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</si>
  <si>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</si>
  <si>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</si>
  <si>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</si>
  <si>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</si>
  <si>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</si>
  <si>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</si>
  <si>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</si>
  <si>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</si>
  <si>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</si>
  <si>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</si>
  <si>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</si>
  <si>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</si>
  <si>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</si>
  <si>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</si>
  <si>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</si>
  <si>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</si>
  <si>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</si>
  <si>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</si>
  <si>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</si>
  <si>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</si>
  <si>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</si>
  <si>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</si>
  <si>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</si>
  <si>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</si>
  <si>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</si>
  <si>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</si>
  <si>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</si>
  <si>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</si>
  <si>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</si>
  <si>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</si>
  <si>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</si>
  <si>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</si>
  <si>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</si>
  <si>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</si>
  <si>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</si>
  <si>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</si>
  <si>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</si>
  <si>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</si>
  <si>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</si>
  <si>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</si>
  <si>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</si>
  <si>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</si>
  <si>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</si>
  <si>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</si>
  <si>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</si>
  <si>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</si>
  <si>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</si>
  <si>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</si>
  <si>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</si>
  <si>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</si>
  <si>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</si>
  <si>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</si>
  <si>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</si>
  <si>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</si>
  <si>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</si>
  <si>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</si>
  <si>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</si>
  <si>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</si>
  <si>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</si>
  <si>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</si>
  <si>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</si>
  <si>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</si>
  <si>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</si>
  <si>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</si>
  <si>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</si>
  <si>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</si>
  <si>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</si>
  <si>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</si>
  <si>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</si>
  <si>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</si>
  <si>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</si>
  <si>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</si>
  <si>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</si>
  <si>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</si>
  <si>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</si>
  <si>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</si>
  <si>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</si>
  <si>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</si>
  <si>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</si>
  <si>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</si>
  <si>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</si>
  <si>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</si>
  <si>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</si>
  <si>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</si>
  <si>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</si>
  <si>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</si>
  <si>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</si>
  <si>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</si>
  <si>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</si>
  <si>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</si>
  <si>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</si>
  <si>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</si>
  <si>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</si>
  <si>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</si>
  <si>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</si>
  <si>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</si>
  <si>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</si>
  <si>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</si>
  <si>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</si>
  <si>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</si>
  <si>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</si>
  <si>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</si>
  <si>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</si>
  <si>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</si>
  <si>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</si>
  <si>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</si>
  <si>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</si>
  <si>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</si>
  <si>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</si>
  <si>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</si>
  <si>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</si>
  <si>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</si>
  <si>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</si>
  <si>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</si>
  <si>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</si>
  <si>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</si>
  <si>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</si>
  <si>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</si>
  <si>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</si>
  <si>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</si>
  <si>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</si>
  <si>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</si>
  <si>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</si>
  <si>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</si>
  <si>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</si>
  <si>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</si>
  <si>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</si>
  <si>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</si>
  <si>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</si>
  <si>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</si>
  <si>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</si>
  <si>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</si>
  <si>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</si>
  <si>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</si>
  <si>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</si>
  <si>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</si>
  <si>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</si>
  <si>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</si>
  <si>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</si>
  <si>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</si>
  <si>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</si>
  <si>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</si>
  <si>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</si>
  <si>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</si>
  <si>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</si>
  <si>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</si>
  <si>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</si>
  <si>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</si>
  <si>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</si>
  <si>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</si>
  <si>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</si>
  <si>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</si>
  <si>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</si>
  <si>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</si>
  <si>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</si>
  <si>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</si>
  <si>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</si>
  <si>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</si>
  <si>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</si>
  <si>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</si>
  <si>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</si>
  <si>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</si>
  <si>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</si>
  <si>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</si>
  <si>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</si>
  <si>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</si>
  <si>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</si>
  <si>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</si>
  <si>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</si>
  <si>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</si>
  <si>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</si>
  <si>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</si>
  <si>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</si>
  <si>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</si>
  <si>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</si>
  <si>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</si>
  <si>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</si>
  <si>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</si>
  <si>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</si>
  <si>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</si>
  <si>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</si>
  <si>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</si>
  <si>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</si>
  <si>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</si>
  <si>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</si>
  <si>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</si>
  <si>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</si>
  <si>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</si>
  <si>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</si>
  <si>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</si>
  <si>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</si>
  <si>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</si>
  <si>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</si>
  <si>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</si>
  <si>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</si>
  <si>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</si>
  <si>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</si>
  <si>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</si>
  <si>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</si>
  <si>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</si>
  <si>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</si>
  <si>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</si>
  <si>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</si>
  <si>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</si>
  <si>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</si>
  <si>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</si>
  <si>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</si>
  <si>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</si>
  <si>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</si>
  <si>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</si>
  <si>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</si>
  <si>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</si>
  <si>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</si>
  <si>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</si>
  <si>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</si>
  <si>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</si>
  <si>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</si>
  <si>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</si>
  <si>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</si>
  <si>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</si>
  <si>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</si>
  <si>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</si>
  <si>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</si>
  <si>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</si>
  <si>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</si>
  <si>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</si>
  <si>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</si>
  <si>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</si>
  <si>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</si>
  <si>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</si>
  <si>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</si>
  <si>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</si>
  <si>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</si>
  <si>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</si>
  <si>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</si>
  <si>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</si>
  <si>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</si>
  <si>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</si>
  <si>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</si>
  <si>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</si>
  <si>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</si>
  <si>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</si>
  <si>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</si>
  <si>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</si>
  <si>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</si>
  <si>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</si>
  <si>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</si>
  <si>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</si>
  <si>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</si>
  <si>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</si>
  <si>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</si>
  <si>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</si>
  <si>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</si>
  <si>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</si>
  <si>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</si>
  <si>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</si>
  <si>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</si>
  <si>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</si>
  <si>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</si>
  <si>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</si>
  <si>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</si>
  <si>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</si>
  <si>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</si>
  <si>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</si>
  <si>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</si>
  <si>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</si>
  <si>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</si>
  <si>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</si>
  <si>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</si>
  <si>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</si>
  <si>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</si>
  <si>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</si>
  <si>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</si>
  <si>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</si>
  <si>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</si>
  <si>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</si>
  <si>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</si>
  <si>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</si>
  <si>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</si>
  <si>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</si>
  <si>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</si>
  <si>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</si>
  <si>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</si>
  <si>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</si>
  <si>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</si>
  <si>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</si>
  <si>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</si>
  <si>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</si>
  <si>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</si>
  <si>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</si>
  <si>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</si>
  <si>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</si>
  <si>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</si>
  <si>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</si>
  <si>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</si>
  <si>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</si>
  <si>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</si>
  <si>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</si>
  <si>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</si>
  <si>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</si>
  <si>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</si>
  <si>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</si>
  <si>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</si>
  <si>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</si>
  <si>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</si>
  <si>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</si>
  <si>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</si>
  <si>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</si>
  <si>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</si>
  <si>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</si>
  <si>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</si>
  <si>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</si>
  <si>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</si>
  <si>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</si>
  <si>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</si>
  <si>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</si>
  <si>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</si>
  <si>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</si>
  <si>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</si>
  <si>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</si>
  <si>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</si>
  <si>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</si>
  <si>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</si>
  <si>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</si>
  <si>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</si>
  <si>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</si>
  <si>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</si>
  <si>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</si>
  <si>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</si>
  <si>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</si>
  <si>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</si>
  <si>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</si>
  <si>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</si>
  <si>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</si>
  <si>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</si>
  <si>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</si>
  <si>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</si>
  <si>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</si>
  <si>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</si>
  <si>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</si>
  <si>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</si>
  <si>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</si>
  <si>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</si>
  <si>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</si>
  <si>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</si>
  <si>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</si>
  <si>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</si>
  <si>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</si>
  <si>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</si>
  <si>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</si>
  <si>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</si>
  <si>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</si>
  <si>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</si>
  <si>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</si>
  <si>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</si>
  <si>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</si>
  <si>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</si>
  <si>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</si>
  <si>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</si>
  <si>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</si>
  <si>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</si>
  <si>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</si>
  <si>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</si>
  <si>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</si>
  <si>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</si>
  <si>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</si>
  <si>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</si>
  <si>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</si>
  <si>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</si>
  <si>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</si>
  <si>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</si>
  <si>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</si>
  <si>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</si>
  <si>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</si>
  <si>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</si>
  <si>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</si>
  <si>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</si>
  <si>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</si>
  <si>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</si>
  <si>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</si>
  <si>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</si>
  <si>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</si>
  <si>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</si>
  <si>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</si>
  <si>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</si>
  <si>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</si>
  <si>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</si>
  <si>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</si>
  <si>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</si>
  <si>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</si>
  <si>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</si>
  <si>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</si>
  <si>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</si>
  <si>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</si>
  <si>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</si>
  <si>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</si>
  <si>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</si>
  <si>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</si>
  <si>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</si>
  <si>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</si>
  <si>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</si>
  <si>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</si>
  <si>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</si>
  <si>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</si>
  <si>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</si>
  <si>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</si>
  <si>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</si>
  <si>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</si>
  <si>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</si>
  <si>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</si>
  <si>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</si>
  <si>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</si>
  <si>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</si>
  <si>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</si>
  <si>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</si>
  <si>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</si>
  <si>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</si>
  <si>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</si>
  <si>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</si>
  <si>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</si>
  <si>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</si>
  <si>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</si>
  <si>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</si>
  <si>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</si>
  <si>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</si>
  <si>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</si>
  <si>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</si>
  <si>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</si>
  <si>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</si>
  <si>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</si>
  <si>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</si>
  <si>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</si>
  <si>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</si>
  <si>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</si>
  <si>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</si>
  <si>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</si>
  <si>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</si>
  <si>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</si>
  <si>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</si>
  <si>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</si>
  <si>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</si>
  <si>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</si>
  <si>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</si>
  <si>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</si>
  <si>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</si>
  <si>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</si>
  <si>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</si>
  <si>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</si>
  <si>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</si>
  <si>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</si>
  <si>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</si>
  <si>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</si>
  <si>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</si>
  <si>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</si>
  <si>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</si>
  <si>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</si>
  <si>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</si>
  <si>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</si>
  <si>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</si>
  <si>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</si>
  <si>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</si>
  <si>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</si>
  <si>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</si>
  <si>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</si>
  <si>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</si>
  <si>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</si>
  <si>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</si>
  <si>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</si>
  <si>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</si>
  <si>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</si>
  <si>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</si>
  <si>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</si>
  <si>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</si>
  <si>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</si>
  <si>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</si>
  <si>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</si>
  <si>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</si>
  <si>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</si>
  <si>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</si>
  <si>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</si>
  <si>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</si>
  <si>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</si>
  <si>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</si>
  <si>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</si>
  <si>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</si>
  <si>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</si>
  <si>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</si>
  <si>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</si>
  <si>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</si>
  <si>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</si>
  <si>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</si>
  <si>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</si>
  <si>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</si>
  <si>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</si>
  <si>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</si>
  <si>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</si>
  <si>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</si>
  <si>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</si>
  <si>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</si>
  <si>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</si>
  <si>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</si>
  <si>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</si>
  <si>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</si>
  <si>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</si>
  <si>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</si>
  <si>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</si>
  <si>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</si>
  <si>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</si>
  <si>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</si>
  <si>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</si>
  <si>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</si>
  <si>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</si>
  <si>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</si>
  <si>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</si>
  <si>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</si>
  <si>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</si>
  <si>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</si>
  <si>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</si>
  <si>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</si>
  <si>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</si>
  <si>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</si>
  <si>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</si>
  <si>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</si>
  <si>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</si>
  <si>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</si>
  <si>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</si>
  <si>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</si>
  <si>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</si>
  <si>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</si>
  <si>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</si>
  <si>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</si>
  <si>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</si>
  <si>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</si>
  <si>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</si>
  <si>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</si>
  <si>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</si>
  <si>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</si>
  <si>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</si>
  <si>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</si>
  <si>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</si>
  <si>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</si>
  <si>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</si>
  <si>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</si>
  <si>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</si>
  <si>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</si>
  <si>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</si>
  <si>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</si>
  <si>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</si>
  <si>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</si>
  <si>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</si>
  <si>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</si>
  <si>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</si>
  <si>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</si>
  <si>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</si>
  <si>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</si>
  <si>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</si>
  <si>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</si>
  <si>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</si>
  <si>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</si>
  <si>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</si>
  <si>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</si>
  <si>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</si>
  <si>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</si>
  <si>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</si>
  <si>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</si>
  <si>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</si>
  <si>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</si>
  <si>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</si>
  <si>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</si>
  <si>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</si>
  <si>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</si>
  <si>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</si>
  <si>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</si>
  <si>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</si>
  <si>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</si>
  <si>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</si>
  <si>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</si>
  <si>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</si>
  <si>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</si>
  <si>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</si>
  <si>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</si>
  <si>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</si>
  <si>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</si>
  <si>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</si>
  <si>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</si>
  <si>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</si>
  <si>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</si>
  <si>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</si>
  <si>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</si>
  <si>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</si>
  <si>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</si>
  <si>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</si>
  <si>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</si>
  <si>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</si>
  <si>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</si>
  <si>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</si>
  <si>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</si>
  <si>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</si>
  <si>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</si>
  <si>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</si>
  <si>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</si>
  <si>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</si>
  <si>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</si>
  <si>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</si>
  <si>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</si>
  <si>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</si>
  <si>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</si>
  <si>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</si>
  <si>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</si>
  <si>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</si>
  <si>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</si>
  <si>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</si>
  <si>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</si>
  <si>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</si>
  <si>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</si>
  <si>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</si>
  <si>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</si>
  <si>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</si>
  <si>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</si>
  <si>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</si>
  <si>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</si>
  <si>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</si>
  <si>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</si>
  <si>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</si>
  <si>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</si>
  <si>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</si>
  <si>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</si>
  <si>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</si>
  <si>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</si>
  <si>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</si>
  <si>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</si>
  <si>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</si>
  <si>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</si>
  <si>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</si>
  <si>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</si>
  <si>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</si>
  <si>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</si>
  <si>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</si>
  <si>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</si>
  <si>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</si>
  <si>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</si>
  <si>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</si>
  <si>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</si>
  <si>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</si>
  <si>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</si>
  <si>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</si>
  <si>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</si>
  <si>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</si>
  <si>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</si>
  <si>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</si>
  <si>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</si>
  <si>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</si>
  <si>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</si>
  <si>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</si>
  <si>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</si>
  <si>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</si>
  <si>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</si>
  <si>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</si>
  <si>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</si>
  <si>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</si>
  <si>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</si>
  <si>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</si>
  <si>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</si>
  <si>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</si>
  <si>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</si>
  <si>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</si>
  <si>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</si>
  <si>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</si>
  <si>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</si>
  <si>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</si>
  <si>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</si>
  <si>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</si>
  <si>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</si>
  <si>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</si>
  <si>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</si>
  <si>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</si>
  <si>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</si>
  <si>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</si>
  <si>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</si>
  <si>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</si>
  <si>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</si>
  <si>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</si>
  <si>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</si>
  <si>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</si>
  <si>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</si>
  <si>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</si>
  <si>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</si>
  <si>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</si>
  <si>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</si>
  <si>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</si>
  <si>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</si>
  <si>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</si>
  <si>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</si>
  <si>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</si>
  <si>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</si>
  <si>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</si>
  <si>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</si>
  <si>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</si>
  <si>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</si>
  <si>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</si>
  <si>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</si>
  <si>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</si>
  <si>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</si>
  <si>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</si>
  <si>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</si>
  <si>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</si>
  <si>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</si>
  <si>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</si>
  <si>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</si>
  <si>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</si>
  <si>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</si>
  <si>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</si>
  <si>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</si>
  <si>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</si>
  <si>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</si>
  <si>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</si>
  <si>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</si>
  <si>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</si>
  <si>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</si>
  <si>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</si>
  <si>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</si>
  <si>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</si>
  <si>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</si>
  <si>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</si>
  <si>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</si>
  <si>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</si>
  <si>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</si>
  <si>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</si>
  <si>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</si>
  <si>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</si>
  <si>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</si>
  <si>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</si>
  <si>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</si>
  <si>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</si>
  <si>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</si>
  <si>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</si>
  <si>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</si>
  <si>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</si>
  <si>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</si>
  <si>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</si>
  <si>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</si>
  <si>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</si>
  <si>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</si>
  <si>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</si>
  <si>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</si>
  <si>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</si>
  <si>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</si>
  <si>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</si>
  <si>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</si>
  <si>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</si>
  <si>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</si>
  <si>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</si>
  <si>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</si>
  <si>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</si>
  <si>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</si>
  <si>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</si>
  <si>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</si>
  <si>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</si>
  <si>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</si>
  <si>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</si>
  <si>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</si>
  <si>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</si>
  <si>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</si>
  <si>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</si>
  <si>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</si>
  <si>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</si>
  <si>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</si>
  <si>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</si>
  <si>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</si>
  <si>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</si>
  <si>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</si>
  <si>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</si>
  <si>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</si>
  <si>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</si>
  <si>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</si>
  <si>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</si>
  <si>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</si>
  <si>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</si>
  <si>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</si>
  <si>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</si>
  <si>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</si>
  <si>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</si>
  <si>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</si>
  <si>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</si>
  <si>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</si>
  <si>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</si>
  <si>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</si>
  <si>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</si>
  <si>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</si>
  <si>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</si>
  <si>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</si>
  <si>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</si>
  <si>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</si>
  <si>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</si>
  <si>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</si>
  <si>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</si>
  <si>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</si>
  <si>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</si>
  <si>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</si>
  <si>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</si>
  <si>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</si>
  <si>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</si>
  <si>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</si>
  <si>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</si>
  <si>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</si>
  <si>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</si>
  <si>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</si>
  <si>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</si>
  <si>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</si>
  <si>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</si>
  <si>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</si>
  <si>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</si>
  <si>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</si>
  <si>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</si>
  <si>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</si>
  <si>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</si>
  <si>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</si>
  <si>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</si>
  <si>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</si>
  <si>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</si>
  <si>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</si>
  <si>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</si>
  <si>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</si>
  <si>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</si>
  <si>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</si>
  <si>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</si>
  <si>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</si>
  <si>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</si>
  <si>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</si>
  <si>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</si>
  <si>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</si>
  <si>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</si>
  <si>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</si>
  <si>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</si>
  <si>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</si>
  <si>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</si>
  <si>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</si>
  <si>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</si>
  <si>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</si>
  <si>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</si>
  <si>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</si>
  <si>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</si>
  <si>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</si>
  <si>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</si>
  <si>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</si>
  <si>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</si>
  <si>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</si>
  <si>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</si>
  <si>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</si>
  <si>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</si>
  <si>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</si>
  <si>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</si>
  <si>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</si>
  <si>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</si>
  <si>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</si>
  <si>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</si>
  <si>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</si>
  <si>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</si>
  <si>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</si>
  <si>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</si>
  <si>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</si>
  <si>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</si>
  <si>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</si>
  <si>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</si>
  <si>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</si>
  <si>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</si>
  <si>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</si>
  <si>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</si>
  <si>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</si>
  <si>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</si>
  <si>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</si>
  <si>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</si>
  <si>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</si>
  <si>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</si>
  <si>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</si>
  <si>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</si>
  <si>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</si>
  <si>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</si>
  <si>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</si>
  <si>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</si>
  <si>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</si>
  <si>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</si>
  <si>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</si>
  <si>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</si>
  <si>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</si>
  <si>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</si>
  <si>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</si>
  <si>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</si>
  <si>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</si>
  <si>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</si>
  <si>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</si>
  <si>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</si>
  <si>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</si>
  <si>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</si>
  <si>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</si>
  <si>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</si>
  <si>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</si>
  <si>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</si>
  <si>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</si>
  <si>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</si>
  <si>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</si>
  <si>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</si>
  <si>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</si>
  <si>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</si>
  <si>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</si>
  <si>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</si>
  <si>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</si>
  <si>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</si>
  <si>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</si>
  <si>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</si>
  <si>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</si>
  <si>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</si>
  <si>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</si>
  <si>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</si>
  <si>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</si>
  <si>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</si>
  <si>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</si>
  <si>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</si>
  <si>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</si>
  <si>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</si>
  <si>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</si>
  <si>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</si>
  <si>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</si>
  <si>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</si>
  <si>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</si>
  <si>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</si>
  <si>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</si>
  <si>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</si>
  <si>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</si>
  <si>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</si>
  <si>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</si>
  <si>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</si>
  <si>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</si>
  <si>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</si>
  <si>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</si>
  <si>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</si>
  <si>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</si>
  <si>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</si>
  <si>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</si>
  <si>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</si>
  <si>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</si>
  <si>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</si>
  <si>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</si>
  <si>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</si>
  <si>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</si>
  <si>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</si>
  <si>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</si>
  <si>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</si>
  <si>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</si>
  <si>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</si>
  <si>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</si>
  <si>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</si>
  <si>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</si>
  <si>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</si>
  <si>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</si>
  <si>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</si>
  <si>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</si>
  <si>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</si>
  <si>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</si>
  <si>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</si>
  <si>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</si>
  <si>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</si>
  <si>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</si>
  <si>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</si>
  <si>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</si>
  <si>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</si>
  <si>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</si>
  <si>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</si>
  <si>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</si>
  <si>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</si>
  <si>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</si>
  <si>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</si>
  <si>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</si>
  <si>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</si>
  <si>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</si>
  <si>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</si>
  <si>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</si>
  <si>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</si>
  <si>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</si>
  <si>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</si>
  <si>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</si>
  <si>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</si>
  <si>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</si>
  <si>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</si>
  <si>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</si>
  <si>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</si>
  <si>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</si>
  <si>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</si>
  <si>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</si>
  <si>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</si>
  <si>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</si>
  <si>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</si>
  <si>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</si>
  <si>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</si>
  <si>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</si>
  <si>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</si>
  <si>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</si>
  <si>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</si>
  <si>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</si>
  <si>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</si>
  <si>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</si>
  <si>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</si>
  <si>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</si>
  <si>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</si>
  <si>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</si>
  <si>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</si>
  <si>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</si>
  <si>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</si>
  <si>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</si>
  <si>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</si>
  <si>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</si>
  <si>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</si>
  <si>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</si>
  <si>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</si>
  <si>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</si>
  <si>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</si>
  <si>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</si>
  <si>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</si>
  <si>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</si>
  <si>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</si>
  <si>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</si>
  <si>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</si>
  <si>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</si>
  <si>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</si>
  <si>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</si>
  <si>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</si>
  <si>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</si>
  <si>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</si>
  <si>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</si>
  <si>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</si>
  <si>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</si>
  <si>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</si>
  <si>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</si>
  <si>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</si>
  <si>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</si>
  <si>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</si>
  <si>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</si>
  <si>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</si>
  <si>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</si>
  <si>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</si>
  <si>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</si>
  <si>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</si>
  <si>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</si>
  <si>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</si>
  <si>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</si>
  <si>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</si>
  <si>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</si>
  <si>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</si>
  <si>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</si>
  <si>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</si>
  <si>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</si>
  <si>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</si>
  <si>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</si>
  <si>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</si>
  <si>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</si>
  <si>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</si>
  <si>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</si>
  <si>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</si>
  <si>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</si>
  <si>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</si>
  <si>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</si>
  <si>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</si>
  <si>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</si>
  <si>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</si>
  <si>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</si>
  <si>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</si>
  <si>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</si>
  <si>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</si>
  <si>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</si>
  <si>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</si>
  <si>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</si>
  <si>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</si>
  <si>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</si>
  <si>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</si>
  <si>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</si>
  <si>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</si>
  <si>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</si>
  <si>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</si>
  <si>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</si>
  <si>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</si>
  <si>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</si>
  <si>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</si>
  <si>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</si>
  <si>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</si>
  <si>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</si>
  <si>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</si>
  <si>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</si>
  <si>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</si>
  <si>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</si>
  <si>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</si>
  <si>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</si>
  <si>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</si>
  <si>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</si>
  <si>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</si>
  <si>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</si>
  <si>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</si>
  <si>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</si>
  <si>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</si>
  <si>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</si>
  <si>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</si>
  <si>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</si>
  <si>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</si>
  <si>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</si>
  <si>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</si>
  <si>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</si>
  <si>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</si>
  <si>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</si>
  <si>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</si>
  <si>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</si>
  <si>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</si>
  <si>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</si>
  <si>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</si>
  <si>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</si>
  <si>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</si>
  <si>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</si>
  <si>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</si>
  <si>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</si>
  <si>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</si>
  <si>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</si>
  <si>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</si>
  <si>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</si>
  <si>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</si>
  <si>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</si>
  <si>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</si>
  <si>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</si>
  <si>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</si>
  <si>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</si>
  <si>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</si>
  <si>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</si>
  <si>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</si>
  <si>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</si>
  <si>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</si>
  <si>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</si>
  <si>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</si>
  <si>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</si>
  <si>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</si>
  <si>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</si>
  <si>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</si>
  <si>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</si>
  <si>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</si>
  <si>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</si>
  <si>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</si>
  <si>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</si>
  <si>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</si>
  <si>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</si>
  <si>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</si>
  <si>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</si>
  <si>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</si>
  <si>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</si>
  <si>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</si>
  <si>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</si>
  <si>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</si>
  <si>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</si>
  <si>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</si>
  <si>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</si>
  <si>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</si>
  <si>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</si>
  <si>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</si>
  <si>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</si>
  <si>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</si>
  <si>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</si>
  <si>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</si>
  <si>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</si>
  <si>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</si>
  <si>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</si>
  <si>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</si>
  <si>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</si>
  <si>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</si>
  <si>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</si>
  <si>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</si>
  <si>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</si>
  <si>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</si>
  <si>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</si>
  <si>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</si>
  <si>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</si>
  <si>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</si>
  <si>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</si>
  <si>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</si>
  <si>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</si>
  <si>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</si>
  <si>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</si>
  <si>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</si>
  <si>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</si>
  <si>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</si>
  <si>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</si>
  <si>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</si>
  <si>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</si>
  <si>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</si>
  <si>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</si>
  <si>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</si>
  <si>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</si>
  <si>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</si>
  <si>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</si>
  <si>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</si>
  <si>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</si>
  <si>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</si>
  <si>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</si>
  <si>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</si>
  <si>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</si>
  <si>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</si>
  <si>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</si>
  <si>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</si>
  <si>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</si>
  <si>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</si>
  <si>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</si>
  <si>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</si>
  <si>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</si>
  <si>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</si>
  <si>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</si>
  <si>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</si>
  <si>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</si>
  <si>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</si>
  <si>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</si>
  <si>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</si>
  <si>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</si>
  <si>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</si>
  <si>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</si>
  <si>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</si>
  <si>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</si>
  <si>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</si>
  <si>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</si>
  <si>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</si>
  <si>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</si>
  <si>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</si>
  <si>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</si>
  <si>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</si>
  <si>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</si>
  <si>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</si>
  <si>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</si>
  <si>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</si>
  <si>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</si>
  <si>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</si>
  <si>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</si>
  <si>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</si>
  <si>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</si>
  <si>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</si>
  <si>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</si>
  <si>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</si>
  <si>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</si>
  <si>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</si>
  <si>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</si>
  <si>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</si>
  <si>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</si>
  <si>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</si>
  <si>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</si>
  <si>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</si>
  <si>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</si>
  <si>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</si>
  <si>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</si>
  <si>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</si>
  <si>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</si>
  <si>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</si>
  <si>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</si>
  <si>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</si>
  <si>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</si>
  <si>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</si>
  <si>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</si>
  <si>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</si>
  <si>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</si>
  <si>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</si>
  <si>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</si>
  <si>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</si>
  <si>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</si>
  <si>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</si>
  <si>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</si>
  <si>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</si>
  <si>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</si>
  <si>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</si>
  <si>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</si>
  <si>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</si>
  <si>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</si>
  <si>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</si>
  <si>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</si>
  <si>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</si>
  <si>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</si>
  <si>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</si>
  <si>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</si>
  <si>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</si>
  <si>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</si>
  <si>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</si>
  <si>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</si>
  <si>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</si>
  <si>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</si>
  <si>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</si>
  <si>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</si>
  <si>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</si>
  <si>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</si>
  <si>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</si>
  <si>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</si>
  <si>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</si>
  <si>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</si>
  <si>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</si>
  <si>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</si>
  <si>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</si>
  <si>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</si>
  <si>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</si>
  <si>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</si>
  <si>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</si>
  <si>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</si>
  <si>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</si>
  <si>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</si>
  <si>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</si>
  <si>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</si>
  <si>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</si>
  <si>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</si>
  <si>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</si>
  <si>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</si>
  <si>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</si>
  <si>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</si>
  <si>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</si>
  <si>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</si>
  <si>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</si>
  <si>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</si>
  <si>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</si>
  <si>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</si>
  <si>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</si>
  <si>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</si>
  <si>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</si>
  <si>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</si>
  <si>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</si>
  <si>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</si>
  <si>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</si>
  <si>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</si>
  <si>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</si>
  <si>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</si>
  <si>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</si>
  <si>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</si>
  <si>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</si>
  <si>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</si>
  <si>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</si>
  <si>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</si>
  <si>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</si>
  <si>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</si>
  <si>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</si>
  <si>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</si>
  <si>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</si>
  <si>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</si>
  <si>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</si>
  <si>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</si>
  <si>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</si>
  <si>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</si>
  <si>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</si>
  <si>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</si>
  <si>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</si>
  <si>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</si>
  <si>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</si>
  <si>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</si>
  <si>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</si>
  <si>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</si>
  <si>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</si>
  <si>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</si>
  <si>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</si>
  <si>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</si>
  <si>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</si>
  <si>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</si>
  <si>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</si>
  <si>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</si>
  <si>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</si>
  <si>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</si>
  <si>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</si>
  <si>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</si>
  <si>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</si>
  <si>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</si>
  <si>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</si>
  <si>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</si>
  <si>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</si>
  <si>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</si>
  <si>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</si>
  <si>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</si>
  <si>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</si>
  <si>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</si>
  <si>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</si>
  <si>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</si>
  <si>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</si>
  <si>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</si>
  <si>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</si>
  <si>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</si>
  <si>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</si>
  <si>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</si>
  <si>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</si>
  <si>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</si>
  <si>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</si>
  <si>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</si>
  <si>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</si>
  <si>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</si>
  <si>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</si>
  <si>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</si>
  <si>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</si>
  <si>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</si>
  <si>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</si>
  <si>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</si>
  <si>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</si>
  <si>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</si>
  <si>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</si>
  <si>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</si>
  <si>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</si>
  <si>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</si>
  <si>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</si>
  <si>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</si>
  <si>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</si>
  <si>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</si>
  <si>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</si>
  <si>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</si>
  <si>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</si>
  <si>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</si>
  <si>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</si>
  <si>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</si>
  <si>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</si>
  <si>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</si>
  <si>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</si>
  <si>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</si>
  <si>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</si>
  <si>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</si>
  <si>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</si>
  <si>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</si>
  <si>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</si>
  <si>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</si>
  <si>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</si>
  <si>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</si>
  <si>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</si>
  <si>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</si>
  <si>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</si>
  <si>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</si>
  <si>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</si>
  <si>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</si>
  <si>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</si>
  <si>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</si>
  <si>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</si>
  <si>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</si>
  <si>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</si>
  <si>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</si>
  <si>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</si>
  <si>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</si>
  <si>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</si>
  <si>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</si>
  <si>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</si>
  <si>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</si>
  <si>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</si>
  <si>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</si>
  <si>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</si>
  <si>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</si>
  <si>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</si>
  <si>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</si>
  <si>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</si>
  <si>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</si>
  <si>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</si>
  <si>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</si>
  <si>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</si>
  <si>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</si>
  <si>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</si>
  <si>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</si>
  <si>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</si>
  <si>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</si>
  <si>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</si>
  <si>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</si>
  <si>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</si>
  <si>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</si>
  <si>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</si>
  <si>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</si>
  <si>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</si>
  <si>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</si>
  <si>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</si>
  <si>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</si>
  <si>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</si>
  <si>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</si>
  <si>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</si>
  <si>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</si>
  <si>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</si>
  <si>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</si>
  <si>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</si>
  <si>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</si>
  <si>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</si>
  <si>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</si>
  <si>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</si>
  <si>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</si>
  <si>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</si>
  <si>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</si>
  <si>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</si>
  <si>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</si>
  <si>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</si>
  <si>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</si>
  <si>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</si>
  <si>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</si>
  <si>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</si>
  <si>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</si>
  <si>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</si>
  <si>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</si>
  <si>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</si>
  <si>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</si>
  <si>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</si>
  <si>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</si>
  <si>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</si>
  <si>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</si>
  <si>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</si>
  <si>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</si>
  <si>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</si>
  <si>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</si>
  <si>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</si>
  <si>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</si>
  <si>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</si>
  <si>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</si>
  <si>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</si>
  <si>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</si>
  <si>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</si>
  <si>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</si>
  <si>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</si>
  <si>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</si>
  <si>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</si>
  <si>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</si>
  <si>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</si>
  <si>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</si>
  <si>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</si>
  <si>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</si>
  <si>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</si>
  <si>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</si>
  <si>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</si>
  <si>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</si>
  <si>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</si>
  <si>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</si>
  <si>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</si>
  <si>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</si>
  <si>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</t>
  </si>
  <si>
    <t>No. of subcategories having 100% successful projects</t>
  </si>
  <si>
    <t>No. of subcategories having  0% successful projects</t>
  </si>
  <si>
    <t>Total number of subcategories</t>
  </si>
  <si>
    <t>less than $10</t>
  </si>
  <si>
    <t>10 to 100</t>
  </si>
  <si>
    <t>100 to 500</t>
  </si>
  <si>
    <t>500 to 1000</t>
  </si>
  <si>
    <t>1000 to 1500</t>
  </si>
  <si>
    <t>1500 to 2000</t>
  </si>
  <si>
    <t>2500 to 3000</t>
  </si>
  <si>
    <t>3000 to 3500</t>
  </si>
  <si>
    <t>Successful</t>
  </si>
  <si>
    <t>Total</t>
  </si>
  <si>
    <t>25 to 50</t>
  </si>
  <si>
    <t>50 to 100</t>
  </si>
  <si>
    <t>100 to 1000</t>
  </si>
  <si>
    <t>1000 to 10000</t>
  </si>
  <si>
    <t>10000 to 20000</t>
  </si>
  <si>
    <t>20000 to 30000</t>
  </si>
  <si>
    <t>less than 25</t>
  </si>
  <si>
    <t>State -&gt;</t>
  </si>
  <si>
    <t>Backer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</si>
</sst>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wrapText="1"/>
    </xf>
    <xf numFmtId="9" fontId="0" fillId="0" borderId="0" xfId="0" applyNumberFormat="1"/>
    <xf numFmtId="0" fontId="2" fillId="0" borderId="1" xfId="0" applyFont="1" applyBorder="1" applyAlignment="1">
      <alignment vertical="center" wrapText="1"/>
    </xf>
    <xf numFmtId="0" fontId="0" fillId="0" borderId="1" xfId="0" applyBorder="1"/>
    <xf numFmtId="9" fontId="0" fillId="0" borderId="1" xfId="0" applyNumberFormat="1" applyBorder="1"/>
    <xf numFmtId="0" fontId="1" fillId="0" borderId="0" xfId="0" applyFont="1" applyAlignment="1">
      <alignment wrapText="1"/>
    </xf>
    <xf numFmtId="0" fontId="0" fillId="0" borderId="1" xfId="0" applyBorder="1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</cellXfs>
  <cellStyles count="1">
    <cellStyle name="Normal" xfId="0" builtinId="0"/>
  </cellStyles>
  <dxfs count="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90203432772796"/>
          <c:y val="0.14306467209425647"/>
          <c:w val="0.7255630211050117"/>
          <c:h val="0.65001604213734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9-4D7B-9851-822BBEA8DF9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C-44B6-92AB-F241268600B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C-44B6-92AB-F241268600B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EC-44B6-92AB-F241268600B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19393727"/>
        <c:axId val="1674304495"/>
      </c:barChart>
      <c:catAx>
        <c:axId val="181939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304495"/>
        <c:crosses val="autoZero"/>
        <c:auto val="1"/>
        <c:lblAlgn val="ctr"/>
        <c:lblOffset val="100"/>
        <c:noMultiLvlLbl val="0"/>
      </c:catAx>
      <c:valAx>
        <c:axId val="16743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9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F-4643-9071-25861BDD056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F-4643-9071-25861BDD056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F-4643-9071-25861BDD056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3-4A37-8D52-5C9A7040A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844063"/>
        <c:axId val="2074766111"/>
      </c:barChart>
      <c:catAx>
        <c:axId val="17318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66111"/>
        <c:crosses val="autoZero"/>
        <c:auto val="1"/>
        <c:lblAlgn val="ctr"/>
        <c:lblOffset val="100"/>
        <c:noMultiLvlLbl val="0"/>
      </c:catAx>
      <c:valAx>
        <c:axId val="20747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[StarterBook.xlsx]OutcomeBasedOnLaunchDate!PivotTable1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6-4F25-8C29-20E46F82E649}"/>
            </c:ext>
          </c:extLst>
        </c:ser>
        <c:ser>
          <c:idx val="1"/>
          <c:order val="1"/>
          <c:tx>
            <c:strRef>
              <c:f>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76-4F25-8C29-20E46F82E649}"/>
            </c:ext>
          </c:extLst>
        </c:ser>
        <c:ser>
          <c:idx val="2"/>
          <c:order val="2"/>
          <c:tx>
            <c:strRef>
              <c:f>OutcomeBasedOnLaunchDate!$D$4:$D$5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OutcomeBasedOnLaunchDate!$D$6:$D$18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76-4F25-8C29-20E46F82E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862160"/>
        <c:axId val="439906016"/>
      </c:lineChart>
      <c:catAx>
        <c:axId val="5658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906016"/>
        <c:crosses val="autoZero"/>
        <c:auto val="1"/>
        <c:lblAlgn val="ctr"/>
        <c:lblOffset val="100"/>
        <c:noMultiLvlLbl val="0"/>
      </c:catAx>
      <c:valAx>
        <c:axId val="4399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OutcomesBasedOnGoal!$F$2:$F$13</c15:sqref>
                  </c15:fullRef>
                </c:ext>
              </c:extLst>
              <c:f>OutcomesBasedOnGoal!$F$3:$F$13</c:f>
              <c:numCache>
                <c:formatCode>0%</c:formatCode>
                <c:ptCount val="11"/>
                <c:pt idx="0">
                  <c:v>0.66005665722379603</c:v>
                </c:pt>
                <c:pt idx="1">
                  <c:v>0.53212290502793291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F-450A-96EE-DB4E0E46D4DD}"/>
            </c:ext>
          </c:extLst>
        </c:ser>
        <c:ser>
          <c:idx val="1"/>
          <c:order val="1"/>
          <c:tx>
            <c:strRef>
              <c:f>OutcomesBasedOnGoal!$G$1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OutcomesBasedOnGoal!$G$2:$G$13</c15:sqref>
                  </c15:fullRef>
                </c:ext>
              </c:extLst>
              <c:f>OutcomesBasedOnGoal!$G$3:$G$13</c:f>
              <c:numCache>
                <c:formatCode>0%</c:formatCode>
                <c:ptCount val="11"/>
                <c:pt idx="0">
                  <c:v>0.29745042492917845</c:v>
                </c:pt>
                <c:pt idx="1">
                  <c:v>0.39525139664804471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F-450A-96EE-DB4E0E46D4DD}"/>
            </c:ext>
          </c:extLst>
        </c:ser>
        <c:ser>
          <c:idx val="2"/>
          <c:order val="2"/>
          <c:tx>
            <c:strRef>
              <c:f>OutcomesBasedOnGoal!$H$1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OutcomesBasedOnGoal!$A$1:$A$13</c15:sqref>
                  </c15:fullRef>
                </c:ext>
              </c:extLst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OutcomesBasedOnGoal!$H$2:$H$13</c15:sqref>
                  </c15:fullRef>
                </c:ext>
              </c:extLst>
              <c:f>OutcomesBasedOnGoal!$H$3:$H$13</c:f>
              <c:numCache>
                <c:formatCode>0%</c:formatCode>
                <c:ptCount val="11"/>
                <c:pt idx="0">
                  <c:v>4.2492917847025496E-2</c:v>
                </c:pt>
                <c:pt idx="1">
                  <c:v>7.2625698324022353E-2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F-450A-96EE-DB4E0E46D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729952"/>
        <c:axId val="667482368"/>
      </c:lineChart>
      <c:catAx>
        <c:axId val="7077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482368"/>
        <c:crosses val="autoZero"/>
        <c:auto val="1"/>
        <c:lblAlgn val="ctr"/>
        <c:lblOffset val="100"/>
        <c:noMultiLvlLbl val="0"/>
      </c:catAx>
      <c:valAx>
        <c:axId val="66748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Statewise Number of Project count vs Average</a:t>
            </a:r>
            <a:r>
              <a:rPr lang="en-US" baseline="0"/>
              <a:t> Donation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AnalysisBasedOnAverageDonation!$B$1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AnalysisBasedOnAverageDonation!$A$3:$A$10</c:f>
              <c:strCache>
                <c:ptCount val="8"/>
                <c:pt idx="0">
                  <c:v>less than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AnalysisBasedOnAverageDonation!$B$3:$B$10</c:f>
              <c:numCache>
                <c:formatCode>General</c:formatCode>
                <c:ptCount val="8"/>
                <c:pt idx="0">
                  <c:v>8</c:v>
                </c:pt>
                <c:pt idx="1">
                  <c:v>1583</c:v>
                </c:pt>
                <c:pt idx="2">
                  <c:v>570</c:v>
                </c:pt>
                <c:pt idx="3">
                  <c:v>19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3-4F5A-8083-6D50EF616FBE}"/>
            </c:ext>
          </c:extLst>
        </c:ser>
        <c:ser>
          <c:idx val="1"/>
          <c:order val="1"/>
          <c:tx>
            <c:strRef>
              <c:f>AnalysisBasedOnAverageDonation!$C$1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less than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AnalysisBasedOnAverageDonation!$C$3:$C$10</c:f>
              <c:numCache>
                <c:formatCode>General</c:formatCode>
                <c:ptCount val="8"/>
                <c:pt idx="0">
                  <c:v>138</c:v>
                </c:pt>
                <c:pt idx="1">
                  <c:v>147</c:v>
                </c:pt>
                <c:pt idx="2">
                  <c:v>56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3-4F5A-8083-6D50EF616FBE}"/>
            </c:ext>
          </c:extLst>
        </c:ser>
        <c:ser>
          <c:idx val="2"/>
          <c:order val="2"/>
          <c:tx>
            <c:strRef>
              <c:f>AnalysisBasedOnAverageDonation!$D$1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less than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AnalysisBasedOnAverageDonation!$D$3:$D$10</c:f>
              <c:numCache>
                <c:formatCode>General</c:formatCode>
                <c:ptCount val="8"/>
                <c:pt idx="0">
                  <c:v>498</c:v>
                </c:pt>
                <c:pt idx="1">
                  <c:v>819</c:v>
                </c:pt>
                <c:pt idx="2">
                  <c:v>190</c:v>
                </c:pt>
                <c:pt idx="3">
                  <c:v>16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3-4F5A-8083-6D50EF616FBE}"/>
            </c:ext>
          </c:extLst>
        </c:ser>
        <c:ser>
          <c:idx val="3"/>
          <c:order val="3"/>
          <c:tx>
            <c:strRef>
              <c:f>AnalysisBasedOnAverageDonation!$E$1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AnalysisBasedOnAverageDonation!$A$3:$A$10</c:f>
              <c:strCache>
                <c:ptCount val="8"/>
                <c:pt idx="0">
                  <c:v>less than $10</c:v>
                </c:pt>
                <c:pt idx="1">
                  <c:v>10 to 100</c:v>
                </c:pt>
                <c:pt idx="2">
                  <c:v>100 to 500</c:v>
                </c:pt>
                <c:pt idx="3">
                  <c:v>500 to 1000</c:v>
                </c:pt>
                <c:pt idx="4">
                  <c:v>1000 to 1500</c:v>
                </c:pt>
                <c:pt idx="5">
                  <c:v>1500 to 2000</c:v>
                </c:pt>
                <c:pt idx="6">
                  <c:v>2500 to 3000</c:v>
                </c:pt>
                <c:pt idx="7">
                  <c:v>3000 to 3500</c:v>
                </c:pt>
              </c:strCache>
            </c:strRef>
          </c:cat>
          <c:val>
            <c:numRef>
              <c:f>AnalysisBasedOnAverageDonation!$E$3:$E$10</c:f>
              <c:numCache>
                <c:formatCode>General</c:formatCode>
                <c:ptCount val="8"/>
                <c:pt idx="0">
                  <c:v>7</c:v>
                </c:pt>
                <c:pt idx="1">
                  <c:v>29</c:v>
                </c:pt>
                <c:pt idx="2">
                  <c:v>13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3-4F5A-8083-6D50EF61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3716976"/>
        <c:axId val="661938288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AnalysisBasedOnAverageDonation!$F$1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AnalysisBasedOnAverageDonation!$A$3:$A$10</c15:sqref>
                        </c15:formulaRef>
                      </c:ext>
                    </c:extLst>
                    <c:strCache>
                      <c:ptCount val="8"/>
                      <c:pt idx="0">
                        <c:v>less than $10</c:v>
                      </c:pt>
                      <c:pt idx="1">
                        <c:v>10 to 100</c:v>
                      </c:pt>
                      <c:pt idx="2">
                        <c:v>100 to 500</c:v>
                      </c:pt>
                      <c:pt idx="3">
                        <c:v>500 to 1000</c:v>
                      </c:pt>
                      <c:pt idx="4">
                        <c:v>1000 to 1500</c:v>
                      </c:pt>
                      <c:pt idx="5">
                        <c:v>1500 to 2000</c:v>
                      </c:pt>
                      <c:pt idx="6">
                        <c:v>2500 to 3000</c:v>
                      </c:pt>
                      <c:pt idx="7">
                        <c:v>3000 to 3500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AnalysisBasedOnAverageDonation!$F$3:$F$10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651</c:v>
                      </c:pt>
                      <c:pt idx="1">
                        <c:v>2578</c:v>
                      </c:pt>
                      <c:pt idx="2">
                        <c:v>829</c:v>
                      </c:pt>
                      <c:pt idx="3">
                        <c:v>41</c:v>
                      </c:pt>
                      <c:pt idx="4">
                        <c:v>8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C8F3-4F5A-8083-6D50EF616FBE}"/>
                  </c:ext>
                </c:extLst>
              </c15:ser>
            </c15:filteredBarSeries>
          </c:ext>
        </c:extLst>
      </c:barChart>
      <c:catAx>
        <c:axId val="71371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38288"/>
        <c:crosses val="autoZero"/>
        <c:auto val="1"/>
        <c:lblAlgn val="ctr"/>
        <c:lblOffset val="100"/>
        <c:noMultiLvlLbl val="0"/>
      </c:catAx>
      <c:valAx>
        <c:axId val="6619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1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1</xdr:row>
      <xdr:rowOff>106680</xdr:rowOff>
    </xdr:from>
    <xdr:to>
      <xdr:col>19</xdr:col>
      <xdr:colOff>167640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7A720-037F-4561-94D3-4FABE803F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3</xdr:row>
      <xdr:rowOff>45720</xdr:rowOff>
    </xdr:from>
    <xdr:to>
      <xdr:col>20</xdr:col>
      <xdr:colOff>38100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97EB3-9F79-4BFA-81E6-C6B8E4BFA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11430</xdr:rowOff>
    </xdr:from>
    <xdr:to>
      <xdr:col>14</xdr:col>
      <xdr:colOff>129540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21549-2FD8-41FD-87DF-7E29CC08A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0</xdr:row>
      <xdr:rowOff>118110</xdr:rowOff>
    </xdr:from>
    <xdr:to>
      <xdr:col>15</xdr:col>
      <xdr:colOff>480060</xdr:colOff>
      <xdr:row>13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D023A-F835-4217-B174-42D889489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0</xdr:row>
      <xdr:rowOff>49530</xdr:rowOff>
    </xdr:from>
    <xdr:to>
      <xdr:col>16</xdr:col>
      <xdr:colOff>441960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EECB9-B940-4CF6-A0D0-567845E7D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6.678958101853" createdVersion="6" refreshedVersion="6" minRefreshableVersion="3" recordCount="4115" xr:uid="{B600C170-CA5C-493D-8424-7C0859DEAC8E}">
  <cacheSource type="worksheet">
    <worksheetSource ref="F1:Q1048576" sheet="Kickstarter Table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7.382087731479" createdVersion="6" refreshedVersion="6" minRefreshableVersion="3" recordCount="4115" xr:uid="{D7A9B2C2-956F-494B-A1A9-0D4AF2063053}">
  <cacheSource type="worksheet">
    <worksheetSource ref="F1:R1048576" sheet="Kickstarter Table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ma Gokhale" refreshedDate="43779.477473032406" createdVersion="6" refreshedVersion="6" minRefreshableVersion="3" recordCount="4114" xr:uid="{5DA42E65-FA3F-4021-8504-EE4720ADB1FA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7"/>
    <n v="63.92"/>
    <x v="0"/>
  </r>
  <r>
    <x v="0"/>
    <x v="0"/>
    <s v="USD"/>
    <n v="1488464683"/>
    <n v="1485872683"/>
    <b v="0"/>
    <n v="79"/>
    <b v="1"/>
    <s v="film &amp; video/television"/>
    <n v="143"/>
    <n v="185.48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4"/>
    <n v="69.27"/>
    <x v="0"/>
  </r>
  <r>
    <x v="0"/>
    <x v="0"/>
    <s v="USD"/>
    <n v="1450555279"/>
    <n v="1447963279"/>
    <b v="0"/>
    <n v="284"/>
    <b v="1"/>
    <s v="film &amp; video/television"/>
    <n v="123"/>
    <n v="190.55"/>
    <x v="0"/>
  </r>
  <r>
    <x v="0"/>
    <x v="0"/>
    <s v="USD"/>
    <n v="1469770500"/>
    <n v="1468362207"/>
    <b v="0"/>
    <n v="47"/>
    <b v="1"/>
    <s v="film &amp; video/television"/>
    <n v="110"/>
    <n v="93.4"/>
    <x v="0"/>
  </r>
  <r>
    <x v="0"/>
    <x v="0"/>
    <s v="USD"/>
    <n v="1402710250"/>
    <n v="1401846250"/>
    <b v="0"/>
    <n v="58"/>
    <b v="1"/>
    <s v="film &amp; video/television"/>
    <n v="106"/>
    <n v="146.88"/>
    <x v="0"/>
  </r>
  <r>
    <x v="0"/>
    <x v="0"/>
    <s v="USD"/>
    <n v="1467680867"/>
    <n v="1464224867"/>
    <b v="0"/>
    <n v="57"/>
    <b v="1"/>
    <s v="film &amp; video/television"/>
    <n v="101"/>
    <n v="159.82"/>
    <x v="0"/>
  </r>
  <r>
    <x v="0"/>
    <x v="0"/>
    <s v="USD"/>
    <n v="1460754000"/>
    <n v="1460155212"/>
    <b v="0"/>
    <n v="12"/>
    <b v="1"/>
    <s v="film &amp; video/television"/>
    <n v="100"/>
    <n v="291.79000000000002"/>
    <x v="0"/>
  </r>
  <r>
    <x v="0"/>
    <x v="0"/>
    <s v="USD"/>
    <n v="1460860144"/>
    <n v="1458268144"/>
    <b v="0"/>
    <n v="20"/>
    <b v="1"/>
    <s v="film &amp; video/television"/>
    <n v="126"/>
    <n v="31.5"/>
    <x v="0"/>
  </r>
  <r>
    <x v="0"/>
    <x v="0"/>
    <s v="USD"/>
    <n v="1403660279"/>
    <n v="1400636279"/>
    <b v="0"/>
    <n v="19"/>
    <b v="1"/>
    <s v="film &amp; video/television"/>
    <n v="101"/>
    <n v="158.68"/>
    <x v="0"/>
  </r>
  <r>
    <x v="0"/>
    <x v="0"/>
    <s v="USD"/>
    <n v="1471834800"/>
    <n v="1469126462"/>
    <b v="0"/>
    <n v="75"/>
    <b v="1"/>
    <s v="film &amp; video/television"/>
    <n v="121"/>
    <n v="80.33"/>
    <x v="0"/>
  </r>
  <r>
    <x v="0"/>
    <x v="0"/>
    <s v="USD"/>
    <n v="1405479600"/>
    <n v="1401642425"/>
    <b v="0"/>
    <n v="827"/>
    <b v="1"/>
    <s v="film &amp; video/television"/>
    <n v="165"/>
    <n v="59.96"/>
    <x v="0"/>
  </r>
  <r>
    <x v="0"/>
    <x v="0"/>
    <s v="USD"/>
    <n v="1466713620"/>
    <n v="1463588109"/>
    <b v="0"/>
    <n v="51"/>
    <b v="1"/>
    <s v="film &amp; video/television"/>
    <n v="160"/>
    <n v="109.78"/>
    <x v="0"/>
  </r>
  <r>
    <x v="0"/>
    <x v="2"/>
    <s v="AUD"/>
    <n v="1405259940"/>
    <n v="1403051888"/>
    <b v="0"/>
    <n v="41"/>
    <b v="1"/>
    <s v="film &amp; video/television"/>
    <n v="101"/>
    <n v="147.71"/>
    <x v="0"/>
  </r>
  <r>
    <x v="0"/>
    <x v="3"/>
    <s v="EUR"/>
    <n v="1443384840"/>
    <n v="1441790658"/>
    <b v="0"/>
    <n v="98"/>
    <b v="1"/>
    <s v="film &amp; video/television"/>
    <n v="107"/>
    <n v="21.76"/>
    <x v="0"/>
  </r>
  <r>
    <x v="0"/>
    <x v="0"/>
    <s v="USD"/>
    <n v="1402896600"/>
    <n v="1398971211"/>
    <b v="0"/>
    <n v="70"/>
    <b v="1"/>
    <s v="film &amp; video/television"/>
    <n v="100"/>
    <n v="171.84"/>
    <x v="0"/>
  </r>
  <r>
    <x v="0"/>
    <x v="1"/>
    <s v="GBP"/>
    <n v="1415126022"/>
    <n v="1412530422"/>
    <b v="0"/>
    <n v="36"/>
    <b v="1"/>
    <s v="film &amp; video/television"/>
    <n v="101"/>
    <n v="41.94"/>
    <x v="0"/>
  </r>
  <r>
    <x v="0"/>
    <x v="0"/>
    <s v="USD"/>
    <n v="1410958856"/>
    <n v="1408366856"/>
    <b v="0"/>
    <n v="342"/>
    <b v="1"/>
    <s v="film &amp; video/television"/>
    <n v="106"/>
    <n v="93.26"/>
    <x v="0"/>
  </r>
  <r>
    <x v="0"/>
    <x v="0"/>
    <s v="USD"/>
    <n v="1437420934"/>
    <n v="1434828934"/>
    <b v="0"/>
    <n v="22"/>
    <b v="1"/>
    <s v="film &amp; video/television"/>
    <n v="145"/>
    <n v="56.14"/>
    <x v="0"/>
  </r>
  <r>
    <x v="0"/>
    <x v="0"/>
    <s v="USD"/>
    <n v="1442167912"/>
    <n v="1436983912"/>
    <b v="0"/>
    <n v="25"/>
    <b v="1"/>
    <s v="film &amp; video/television"/>
    <n v="100"/>
    <n v="80.16"/>
    <x v="0"/>
  </r>
  <r>
    <x v="0"/>
    <x v="0"/>
    <s v="USD"/>
    <n v="1411743789"/>
    <n v="1409151789"/>
    <b v="0"/>
    <n v="101"/>
    <b v="1"/>
    <s v="film &amp; video/television"/>
    <n v="109"/>
    <n v="199.9"/>
    <x v="0"/>
  </r>
  <r>
    <x v="0"/>
    <x v="0"/>
    <s v="USD"/>
    <n v="1420099140"/>
    <n v="1418766740"/>
    <b v="0"/>
    <n v="8"/>
    <b v="1"/>
    <s v="film &amp; video/television"/>
    <n v="117"/>
    <n v="51.25"/>
    <x v="0"/>
  </r>
  <r>
    <x v="0"/>
    <x v="0"/>
    <s v="USD"/>
    <n v="1430407200"/>
    <n v="1428086501"/>
    <b v="0"/>
    <n v="23"/>
    <b v="1"/>
    <s v="film &amp; video/television"/>
    <n v="119"/>
    <n v="103.04"/>
    <x v="0"/>
  </r>
  <r>
    <x v="0"/>
    <x v="0"/>
    <s v="USD"/>
    <n v="1442345940"/>
    <n v="1439494863"/>
    <b v="0"/>
    <n v="574"/>
    <b v="1"/>
    <s v="film &amp; video/television"/>
    <n v="109"/>
    <n v="66.349999999999994"/>
    <x v="0"/>
  </r>
  <r>
    <x v="0"/>
    <x v="0"/>
    <s v="USD"/>
    <n v="1452299761"/>
    <n v="1447115761"/>
    <b v="0"/>
    <n v="14"/>
    <b v="1"/>
    <s v="film &amp; video/television"/>
    <n v="133"/>
    <n v="57.14"/>
    <x v="0"/>
  </r>
  <r>
    <x v="0"/>
    <x v="0"/>
    <s v="USD"/>
    <n v="1408278144"/>
    <n v="1404822144"/>
    <b v="0"/>
    <n v="19"/>
    <b v="1"/>
    <s v="film &amp; video/television"/>
    <n v="155"/>
    <n v="102.11"/>
    <x v="0"/>
  </r>
  <r>
    <x v="0"/>
    <x v="4"/>
    <s v="NZD"/>
    <n v="1416113833"/>
    <n v="1413518233"/>
    <b v="0"/>
    <n v="150"/>
    <b v="1"/>
    <s v="film &amp; video/television"/>
    <n v="112"/>
    <n v="148.97"/>
    <x v="0"/>
  </r>
  <r>
    <x v="0"/>
    <x v="0"/>
    <s v="USD"/>
    <n v="1450307284"/>
    <n v="1447715284"/>
    <b v="0"/>
    <n v="71"/>
    <b v="1"/>
    <s v="film &amp; video/television"/>
    <n v="100"/>
    <n v="169.61"/>
    <x v="0"/>
  </r>
  <r>
    <x v="0"/>
    <x v="1"/>
    <s v="GBP"/>
    <n v="1406045368"/>
    <n v="1403453368"/>
    <b v="0"/>
    <n v="117"/>
    <b v="1"/>
    <s v="film &amp; video/television"/>
    <n v="123"/>
    <n v="31.62"/>
    <x v="0"/>
  </r>
  <r>
    <x v="0"/>
    <x v="0"/>
    <s v="USD"/>
    <n v="1408604515"/>
    <n v="1406012515"/>
    <b v="0"/>
    <n v="53"/>
    <b v="1"/>
    <s v="film &amp; video/television"/>
    <n v="101"/>
    <n v="76.45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"/>
    <n v="320.45"/>
    <x v="0"/>
  </r>
  <r>
    <x v="0"/>
    <x v="0"/>
    <s v="USD"/>
    <n v="1447001501"/>
    <n v="1444405901"/>
    <b v="0"/>
    <n v="64"/>
    <b v="1"/>
    <s v="film &amp; video/television"/>
    <n v="102"/>
    <n v="83.75"/>
    <x v="0"/>
  </r>
  <r>
    <x v="0"/>
    <x v="0"/>
    <s v="USD"/>
    <n v="1407224601"/>
    <n v="1405928601"/>
    <b v="0"/>
    <n v="68"/>
    <b v="1"/>
    <s v="film &amp; video/television"/>
    <n v="130"/>
    <n v="49.88"/>
    <x v="0"/>
  </r>
  <r>
    <x v="0"/>
    <x v="0"/>
    <s v="USD"/>
    <n v="1430179200"/>
    <n v="1428130814"/>
    <b v="0"/>
    <n v="28"/>
    <b v="1"/>
    <s v="film &amp; video/television"/>
    <n v="167"/>
    <n v="59.46"/>
    <x v="0"/>
  </r>
  <r>
    <x v="0"/>
    <x v="0"/>
    <s v="USD"/>
    <n v="1428128525"/>
    <n v="1425540125"/>
    <b v="0"/>
    <n v="44"/>
    <b v="1"/>
    <s v="film &amp; video/television"/>
    <n v="142"/>
    <n v="193.84"/>
    <x v="0"/>
  </r>
  <r>
    <x v="0"/>
    <x v="0"/>
    <s v="USD"/>
    <n v="1425055079"/>
    <n v="1422463079"/>
    <b v="0"/>
    <n v="253"/>
    <b v="1"/>
    <s v="film &amp; video/television"/>
    <n v="183"/>
    <n v="159.51"/>
    <x v="0"/>
  </r>
  <r>
    <x v="0"/>
    <x v="0"/>
    <s v="USD"/>
    <n v="1368235344"/>
    <n v="1365643344"/>
    <b v="0"/>
    <n v="66"/>
    <b v="1"/>
    <s v="film &amp; video/television"/>
    <n v="110"/>
    <n v="41.68"/>
    <x v="0"/>
  </r>
  <r>
    <x v="0"/>
    <x v="1"/>
    <s v="GBP"/>
    <n v="1401058740"/>
    <n v="1398388068"/>
    <b v="0"/>
    <n v="217"/>
    <b v="1"/>
    <s v="film &amp; video/television"/>
    <n v="131"/>
    <n v="150.9"/>
    <x v="0"/>
  </r>
  <r>
    <x v="0"/>
    <x v="0"/>
    <s v="USD"/>
    <n v="1403150400"/>
    <n v="1401426488"/>
    <b v="0"/>
    <n v="16"/>
    <b v="1"/>
    <s v="film &amp; video/television"/>
    <n v="101"/>
    <n v="126.69"/>
    <x v="0"/>
  </r>
  <r>
    <x v="0"/>
    <x v="0"/>
    <s v="USD"/>
    <n v="1412516354"/>
    <n v="1409924354"/>
    <b v="0"/>
    <n v="19"/>
    <b v="1"/>
    <s v="film &amp; video/television"/>
    <n v="100"/>
    <n v="105.26"/>
    <x v="0"/>
  </r>
  <r>
    <x v="0"/>
    <x v="0"/>
    <s v="USD"/>
    <n v="1419780026"/>
    <n v="1417188026"/>
    <b v="0"/>
    <n v="169"/>
    <b v="1"/>
    <s v="film &amp; video/television"/>
    <n v="142"/>
    <n v="117.51"/>
    <x v="0"/>
  </r>
  <r>
    <x v="0"/>
    <x v="0"/>
    <s v="USD"/>
    <n v="1405209600"/>
    <n v="1402599486"/>
    <b v="0"/>
    <n v="263"/>
    <b v="1"/>
    <s v="film &amp; video/television"/>
    <n v="309"/>
    <n v="117.36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</r>
  <r>
    <x v="0"/>
    <x v="0"/>
    <s v="USD"/>
    <n v="1461769107"/>
    <n v="1459177107"/>
    <b v="0"/>
    <n v="61"/>
    <b v="1"/>
    <s v="film &amp; video/television"/>
    <n v="120"/>
    <n v="98.36"/>
    <x v="0"/>
  </r>
  <r>
    <x v="0"/>
    <x v="2"/>
    <s v="AUD"/>
    <n v="1450220974"/>
    <n v="1447628974"/>
    <b v="0"/>
    <n v="45"/>
    <b v="1"/>
    <s v="film &amp; video/television"/>
    <n v="104"/>
    <n v="194.44"/>
    <x v="0"/>
  </r>
  <r>
    <x v="0"/>
    <x v="0"/>
    <s v="USD"/>
    <n v="1419021607"/>
    <n v="1413834007"/>
    <b v="0"/>
    <n v="70"/>
    <b v="1"/>
    <s v="film &amp; video/television"/>
    <n v="108"/>
    <n v="76.87"/>
    <x v="0"/>
  </r>
  <r>
    <x v="0"/>
    <x v="1"/>
    <s v="GBP"/>
    <n v="1425211200"/>
    <n v="1422534260"/>
    <b v="0"/>
    <n v="38"/>
    <b v="1"/>
    <s v="film &amp; video/television"/>
    <n v="108"/>
    <n v="56.82"/>
    <x v="0"/>
  </r>
  <r>
    <x v="0"/>
    <x v="0"/>
    <s v="USD"/>
    <n v="1445660045"/>
    <n v="1443068045"/>
    <b v="0"/>
    <n v="87"/>
    <b v="1"/>
    <s v="film &amp; video/television"/>
    <n v="100"/>
    <n v="137.93"/>
    <x v="0"/>
  </r>
  <r>
    <x v="0"/>
    <x v="1"/>
    <s v="GBP"/>
    <n v="1422637200"/>
    <n v="1419271458"/>
    <b v="0"/>
    <n v="22"/>
    <b v="1"/>
    <s v="film &amp; video/television"/>
    <n v="100"/>
    <n v="27.27"/>
    <x v="0"/>
  </r>
  <r>
    <x v="0"/>
    <x v="0"/>
    <s v="USD"/>
    <n v="1439245037"/>
    <n v="1436653037"/>
    <b v="0"/>
    <n v="119"/>
    <b v="1"/>
    <s v="film &amp; video/television"/>
    <n v="128"/>
    <n v="118.34"/>
    <x v="0"/>
  </r>
  <r>
    <x v="0"/>
    <x v="0"/>
    <s v="USD"/>
    <n v="1405615846"/>
    <n v="1403023846"/>
    <b v="0"/>
    <n v="52"/>
    <b v="1"/>
    <s v="film &amp; video/television"/>
    <n v="116"/>
    <n v="223.48"/>
    <x v="0"/>
  </r>
  <r>
    <x v="0"/>
    <x v="0"/>
    <s v="USD"/>
    <n v="1396648800"/>
    <n v="1395407445"/>
    <b v="0"/>
    <n v="117"/>
    <b v="1"/>
    <s v="film &amp; video/television"/>
    <n v="110"/>
    <n v="28.11"/>
    <x v="0"/>
  </r>
  <r>
    <x v="0"/>
    <x v="0"/>
    <s v="USD"/>
    <n v="1451063221"/>
    <n v="1448471221"/>
    <b v="0"/>
    <n v="52"/>
    <b v="1"/>
    <s v="film &amp; video/television"/>
    <n v="101"/>
    <n v="194.23"/>
    <x v="0"/>
  </r>
  <r>
    <x v="0"/>
    <x v="0"/>
    <s v="USD"/>
    <n v="1464390916"/>
    <n v="1462576516"/>
    <b v="0"/>
    <n v="86"/>
    <b v="1"/>
    <s v="film &amp; video/television"/>
    <n v="129"/>
    <n v="128.94999999999999"/>
    <x v="0"/>
  </r>
  <r>
    <x v="0"/>
    <x v="1"/>
    <s v="GBP"/>
    <n v="1433779200"/>
    <n v="1432559424"/>
    <b v="0"/>
    <n v="174"/>
    <b v="1"/>
    <s v="film &amp; video/television"/>
    <n v="107"/>
    <n v="49.32"/>
    <x v="0"/>
  </r>
  <r>
    <x v="0"/>
    <x v="0"/>
    <s v="USD"/>
    <n v="1429991962"/>
    <n v="1427399962"/>
    <b v="0"/>
    <n v="69"/>
    <b v="1"/>
    <s v="film &amp; video/television"/>
    <n v="102"/>
    <n v="221.52"/>
    <x v="0"/>
  </r>
  <r>
    <x v="0"/>
    <x v="0"/>
    <s v="USD"/>
    <n v="1416423172"/>
    <n v="1413827572"/>
    <b v="0"/>
    <n v="75"/>
    <b v="1"/>
    <s v="film &amp; video/television"/>
    <n v="103"/>
    <n v="137.21"/>
    <x v="0"/>
  </r>
  <r>
    <x v="0"/>
    <x v="0"/>
    <s v="USD"/>
    <n v="1442264400"/>
    <n v="1439530776"/>
    <b v="0"/>
    <n v="33"/>
    <b v="1"/>
    <s v="film &amp; video/television"/>
    <n v="100"/>
    <n v="606.82000000000005"/>
    <x v="0"/>
  </r>
  <r>
    <x v="0"/>
    <x v="1"/>
    <s v="GBP"/>
    <n v="1395532800"/>
    <n v="1393882717"/>
    <b v="0"/>
    <n v="108"/>
    <b v="1"/>
    <s v="film &amp; video/shorts"/>
    <n v="103"/>
    <n v="43.04"/>
    <x v="0"/>
  </r>
  <r>
    <x v="0"/>
    <x v="0"/>
    <s v="USD"/>
    <n v="1370547157"/>
    <n v="1368646357"/>
    <b v="0"/>
    <n v="23"/>
    <b v="1"/>
    <s v="film &amp; video/shorts"/>
    <n v="148"/>
    <n v="322.39"/>
    <x v="0"/>
  </r>
  <r>
    <x v="0"/>
    <x v="0"/>
    <s v="USD"/>
    <n v="1362337878"/>
    <n v="1360177878"/>
    <b v="0"/>
    <n v="48"/>
    <b v="1"/>
    <s v="film &amp; video/shorts"/>
    <n v="155"/>
    <n v="96.71"/>
    <x v="0"/>
  </r>
  <r>
    <x v="0"/>
    <x v="0"/>
    <s v="USD"/>
    <n v="1388206740"/>
    <n v="1386194013"/>
    <b v="0"/>
    <n v="64"/>
    <b v="1"/>
    <s v="film &amp; video/shorts"/>
    <n v="114"/>
    <n v="35.47"/>
    <x v="0"/>
  </r>
  <r>
    <x v="0"/>
    <x v="0"/>
    <s v="USD"/>
    <n v="1373243181"/>
    <n v="1370651181"/>
    <b v="0"/>
    <n v="24"/>
    <b v="1"/>
    <s v="film &amp; video/shorts"/>
    <n v="173"/>
    <n v="86.67"/>
    <x v="0"/>
  </r>
  <r>
    <x v="0"/>
    <x v="5"/>
    <s v="CAD"/>
    <n v="1407736740"/>
    <n v="1405453354"/>
    <b v="0"/>
    <n v="57"/>
    <b v="1"/>
    <s v="film &amp; video/shorts"/>
    <n v="108"/>
    <n v="132.05000000000001"/>
    <x v="0"/>
  </r>
  <r>
    <x v="0"/>
    <x v="0"/>
    <s v="USD"/>
    <n v="1468873420"/>
    <n v="1466281420"/>
    <b v="0"/>
    <n v="26"/>
    <b v="1"/>
    <s v="film &amp; video/shorts"/>
    <n v="119"/>
    <n v="91.23"/>
    <x v="0"/>
  </r>
  <r>
    <x v="0"/>
    <x v="0"/>
    <s v="USD"/>
    <n v="1342360804"/>
    <n v="1339768804"/>
    <b v="0"/>
    <n v="20"/>
    <b v="1"/>
    <s v="film &amp; video/shorts"/>
    <n v="116"/>
    <n v="116.25"/>
    <x v="0"/>
  </r>
  <r>
    <x v="0"/>
    <x v="1"/>
    <s v="GBP"/>
    <n v="1393162791"/>
    <n v="1390570791"/>
    <b v="0"/>
    <n v="36"/>
    <b v="1"/>
    <s v="film &amp; video/shorts"/>
    <n v="127"/>
    <n v="21.19"/>
    <x v="0"/>
  </r>
  <r>
    <x v="0"/>
    <x v="0"/>
    <s v="USD"/>
    <n v="1317538740"/>
    <n v="1314765025"/>
    <b v="0"/>
    <n v="178"/>
    <b v="1"/>
    <s v="film &amp; video/shorts"/>
    <n v="111"/>
    <n v="62.33"/>
    <x v="0"/>
  </r>
  <r>
    <x v="0"/>
    <x v="0"/>
    <s v="USD"/>
    <n v="1315171845"/>
    <n v="1309987845"/>
    <b v="0"/>
    <n v="17"/>
    <b v="1"/>
    <s v="film &amp; video/shorts"/>
    <n v="127"/>
    <n v="37.409999999999997"/>
    <x v="0"/>
  </r>
  <r>
    <x v="0"/>
    <x v="0"/>
    <s v="USD"/>
    <n v="1338186657"/>
    <n v="1333002657"/>
    <b v="0"/>
    <n v="32"/>
    <b v="1"/>
    <s v="film &amp; video/shorts"/>
    <n v="124"/>
    <n v="69.72"/>
    <x v="0"/>
  </r>
  <r>
    <x v="0"/>
    <x v="0"/>
    <s v="USD"/>
    <n v="1352937600"/>
    <n v="1351210481"/>
    <b v="0"/>
    <n v="41"/>
    <b v="1"/>
    <s v="film &amp; video/shorts"/>
    <n v="108"/>
    <n v="58.17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3"/>
    <n v="19.47"/>
    <x v="0"/>
  </r>
  <r>
    <x v="0"/>
    <x v="0"/>
    <s v="USD"/>
    <n v="1366693272"/>
    <n v="1364101272"/>
    <b v="0"/>
    <n v="47"/>
    <b v="1"/>
    <s v="film &amp; video/shorts"/>
    <n v="115"/>
    <n v="85.96"/>
    <x v="0"/>
  </r>
  <r>
    <x v="0"/>
    <x v="0"/>
    <s v="USD"/>
    <n v="1325007358"/>
    <n v="1319819758"/>
    <b v="0"/>
    <n v="15"/>
    <b v="1"/>
    <s v="film &amp; video/shorts"/>
    <n v="153"/>
    <n v="30.67"/>
    <x v="0"/>
  </r>
  <r>
    <x v="0"/>
    <x v="0"/>
    <s v="USD"/>
    <n v="1337569140"/>
    <n v="1332991717"/>
    <b v="0"/>
    <n v="26"/>
    <b v="1"/>
    <s v="film &amp; video/shorts"/>
    <n v="393"/>
    <n v="60.38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70000000000003"/>
    <x v="0"/>
  </r>
  <r>
    <x v="0"/>
    <x v="0"/>
    <s v="USD"/>
    <n v="1386640856"/>
    <n v="1383616856"/>
    <b v="0"/>
    <n v="47"/>
    <b v="1"/>
    <s v="film &amp; video/shorts"/>
    <n v="107"/>
    <n v="273.83"/>
    <x v="0"/>
  </r>
  <r>
    <x v="0"/>
    <x v="0"/>
    <s v="USD"/>
    <n v="1342234920"/>
    <n v="1341892127"/>
    <b v="0"/>
    <n v="28"/>
    <b v="1"/>
    <s v="film &amp; video/shorts"/>
    <n v="198"/>
    <n v="53.04"/>
    <x v="0"/>
  </r>
  <r>
    <x v="0"/>
    <x v="0"/>
    <s v="USD"/>
    <n v="1318189261"/>
    <n v="1315597261"/>
    <b v="0"/>
    <n v="100"/>
    <b v="1"/>
    <s v="film &amp; video/shorts"/>
    <n v="100"/>
    <n v="40.01"/>
    <x v="0"/>
  </r>
  <r>
    <x v="0"/>
    <x v="1"/>
    <s v="GBP"/>
    <n v="1424604600"/>
    <n v="1423320389"/>
    <b v="0"/>
    <n v="13"/>
    <b v="1"/>
    <s v="film &amp; video/shorts"/>
    <n v="103"/>
    <n v="15.77"/>
    <x v="0"/>
  </r>
  <r>
    <x v="0"/>
    <x v="0"/>
    <s v="USD"/>
    <n v="1305483086"/>
    <n v="1302891086"/>
    <b v="0"/>
    <n v="7"/>
    <b v="1"/>
    <s v="film &amp; video/shorts"/>
    <n v="100"/>
    <n v="71.430000000000007"/>
    <x v="0"/>
  </r>
  <r>
    <x v="0"/>
    <x v="0"/>
    <s v="USD"/>
    <n v="1316746837"/>
    <n v="1314154837"/>
    <b v="0"/>
    <n v="21"/>
    <b v="1"/>
    <s v="film &amp; video/shorts"/>
    <n v="126"/>
    <n v="71.709999999999994"/>
    <x v="0"/>
  </r>
  <r>
    <x v="0"/>
    <x v="6"/>
    <s v="EUR"/>
    <n v="1451226045"/>
    <n v="1444828845"/>
    <b v="0"/>
    <n v="17"/>
    <b v="1"/>
    <s v="film &amp; video/shorts"/>
    <n v="106"/>
    <n v="375.76"/>
    <x v="0"/>
  </r>
  <r>
    <x v="0"/>
    <x v="0"/>
    <s v="USD"/>
    <n v="1275529260"/>
    <n v="1274705803"/>
    <b v="0"/>
    <n v="25"/>
    <b v="1"/>
    <s v="film &amp; video/shorts"/>
    <n v="105"/>
    <n v="104.6"/>
    <x v="0"/>
  </r>
  <r>
    <x v="0"/>
    <x v="0"/>
    <s v="USD"/>
    <n v="1403452131"/>
    <n v="1401205731"/>
    <b v="0"/>
    <n v="60"/>
    <b v="1"/>
    <s v="film &amp; video/shorts"/>
    <n v="103"/>
    <n v="60"/>
    <x v="0"/>
  </r>
  <r>
    <x v="0"/>
    <x v="0"/>
    <s v="USD"/>
    <n v="1370196192"/>
    <n v="1368036192"/>
    <b v="0"/>
    <n v="56"/>
    <b v="1"/>
    <s v="film &amp; video/shorts"/>
    <n v="115"/>
    <n v="123.29"/>
    <x v="0"/>
  </r>
  <r>
    <x v="0"/>
    <x v="0"/>
    <s v="USD"/>
    <n v="1310454499"/>
    <n v="1307862499"/>
    <b v="0"/>
    <n v="16"/>
    <b v="1"/>
    <s v="film &amp; video/shorts"/>
    <n v="100"/>
    <n v="31.38"/>
    <x v="0"/>
  </r>
  <r>
    <x v="0"/>
    <x v="0"/>
    <s v="USD"/>
    <n v="1305625164"/>
    <n v="1300354764"/>
    <b v="0"/>
    <n v="46"/>
    <b v="1"/>
    <s v="film &amp; video/shorts"/>
    <n v="120"/>
    <n v="78.260000000000005"/>
    <x v="0"/>
  </r>
  <r>
    <x v="0"/>
    <x v="5"/>
    <s v="CAD"/>
    <n v="1485936000"/>
    <n v="1481949983"/>
    <b v="0"/>
    <n v="43"/>
    <b v="1"/>
    <s v="film &amp; video/shorts"/>
    <n v="105"/>
    <n v="122.33"/>
    <x v="0"/>
  </r>
  <r>
    <x v="0"/>
    <x v="0"/>
    <s v="USD"/>
    <n v="1341349200"/>
    <n v="1338928537"/>
    <b v="0"/>
    <n v="15"/>
    <b v="1"/>
    <s v="film &amp; video/shorts"/>
    <n v="111"/>
    <n v="73.73"/>
    <x v="0"/>
  </r>
  <r>
    <x v="0"/>
    <x v="1"/>
    <s v="GBP"/>
    <n v="1396890822"/>
    <n v="1395162822"/>
    <b v="0"/>
    <n v="12"/>
    <b v="1"/>
    <s v="film &amp; video/shorts"/>
    <n v="104"/>
    <n v="21.67"/>
    <x v="0"/>
  </r>
  <r>
    <x v="0"/>
    <x v="0"/>
    <s v="USD"/>
    <n v="1330214841"/>
    <n v="1327622841"/>
    <b v="0"/>
    <n v="21"/>
    <b v="1"/>
    <s v="film &amp; video/shorts"/>
    <n v="131"/>
    <n v="21.9"/>
    <x v="0"/>
  </r>
  <r>
    <x v="0"/>
    <x v="0"/>
    <s v="USD"/>
    <n v="1280631600"/>
    <n v="1274889241"/>
    <b v="0"/>
    <n v="34"/>
    <b v="1"/>
    <s v="film &amp; video/shorts"/>
    <n v="115"/>
    <n v="50.59"/>
    <x v="0"/>
  </r>
  <r>
    <x v="0"/>
    <x v="0"/>
    <s v="USD"/>
    <n v="1310440482"/>
    <n v="1307848482"/>
    <b v="0"/>
    <n v="8"/>
    <b v="1"/>
    <s v="film &amp; video/shorts"/>
    <n v="106"/>
    <n v="53.13"/>
    <x v="0"/>
  </r>
  <r>
    <x v="0"/>
    <x v="0"/>
    <s v="USD"/>
    <n v="1354923000"/>
    <n v="1351796674"/>
    <b v="0"/>
    <n v="60"/>
    <b v="1"/>
    <s v="film &amp; video/shorts"/>
    <n v="106"/>
    <n v="56.67"/>
    <x v="0"/>
  </r>
  <r>
    <x v="0"/>
    <x v="0"/>
    <s v="USD"/>
    <n v="1390426799"/>
    <n v="1387834799"/>
    <b v="0"/>
    <n v="39"/>
    <b v="1"/>
    <s v="film &amp; video/shorts"/>
    <n v="106"/>
    <n v="40.78"/>
    <x v="0"/>
  </r>
  <r>
    <x v="0"/>
    <x v="0"/>
    <s v="USD"/>
    <n v="1352055886"/>
    <n v="1350324286"/>
    <b v="0"/>
    <n v="26"/>
    <b v="1"/>
    <s v="film &amp; video/shorts"/>
    <n v="100"/>
    <n v="192.31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8"/>
    <n v="117.92"/>
    <x v="0"/>
  </r>
  <r>
    <x v="0"/>
    <x v="1"/>
    <s v="GBP"/>
    <n v="1394220030"/>
    <n v="1392232830"/>
    <b v="0"/>
    <n v="49"/>
    <b v="1"/>
    <s v="film &amp; video/shorts"/>
    <n v="105"/>
    <n v="27.9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"/>
    <n v="39.380000000000003"/>
    <x v="0"/>
  </r>
  <r>
    <x v="0"/>
    <x v="0"/>
    <s v="USD"/>
    <n v="1333391901"/>
    <n v="1332182301"/>
    <b v="0"/>
    <n v="27"/>
    <b v="1"/>
    <s v="film &amp; video/shorts"/>
    <n v="101"/>
    <n v="186.11"/>
    <x v="0"/>
  </r>
  <r>
    <x v="0"/>
    <x v="0"/>
    <s v="USD"/>
    <n v="1303688087"/>
    <n v="1301787287"/>
    <b v="0"/>
    <n v="69"/>
    <b v="1"/>
    <s v="film &amp; video/shorts"/>
    <n v="102"/>
    <n v="111.38"/>
    <x v="0"/>
  </r>
  <r>
    <x v="0"/>
    <x v="0"/>
    <s v="USD"/>
    <n v="1370011370"/>
    <n v="1364827370"/>
    <b v="0"/>
    <n v="47"/>
    <b v="1"/>
    <s v="film &amp; video/shorts"/>
    <n v="247"/>
    <n v="78.72"/>
    <x v="0"/>
  </r>
  <r>
    <x v="0"/>
    <x v="0"/>
    <s v="USD"/>
    <n v="1298680630"/>
    <n v="1296088630"/>
    <b v="0"/>
    <n v="47"/>
    <b v="1"/>
    <s v="film &amp; video/shorts"/>
    <n v="220"/>
    <n v="46.7"/>
    <x v="0"/>
  </r>
  <r>
    <x v="0"/>
    <x v="0"/>
    <s v="USD"/>
    <n v="1384408740"/>
    <n v="1381445253"/>
    <b v="0"/>
    <n v="26"/>
    <b v="1"/>
    <s v="film &amp; video/shorts"/>
    <n v="131"/>
    <n v="65.38"/>
    <x v="0"/>
  </r>
  <r>
    <x v="0"/>
    <x v="2"/>
    <s v="AUD"/>
    <n v="1433059187"/>
    <n v="1430467187"/>
    <b v="0"/>
    <n v="53"/>
    <b v="1"/>
    <s v="film &amp; video/shorts"/>
    <n v="155"/>
    <n v="102.08"/>
    <x v="0"/>
  </r>
  <r>
    <x v="0"/>
    <x v="0"/>
    <s v="USD"/>
    <n v="1397354400"/>
    <n v="1395277318"/>
    <b v="0"/>
    <n v="81"/>
    <b v="1"/>
    <s v="film &amp; video/shorts"/>
    <n v="104"/>
    <n v="64.2"/>
    <x v="0"/>
  </r>
  <r>
    <x v="0"/>
    <x v="0"/>
    <s v="USD"/>
    <n v="1312642800"/>
    <n v="1311963128"/>
    <b v="0"/>
    <n v="78"/>
    <b v="1"/>
    <s v="film &amp; video/shorts"/>
    <n v="141"/>
    <n v="90.38"/>
    <x v="0"/>
  </r>
  <r>
    <x v="0"/>
    <x v="0"/>
    <s v="USD"/>
    <n v="1326436488"/>
    <n v="1321252488"/>
    <b v="0"/>
    <n v="35"/>
    <b v="1"/>
    <s v="film &amp; video/shorts"/>
    <n v="103"/>
    <n v="88.57"/>
    <x v="0"/>
  </r>
  <r>
    <x v="0"/>
    <x v="0"/>
    <s v="USD"/>
    <n v="1328377444"/>
    <n v="1326217444"/>
    <b v="0"/>
    <n v="22"/>
    <b v="1"/>
    <s v="film &amp; video/shorts"/>
    <n v="140"/>
    <n v="28.73"/>
    <x v="0"/>
  </r>
  <r>
    <x v="0"/>
    <x v="0"/>
    <s v="USD"/>
    <n v="1302260155"/>
    <n v="1298289355"/>
    <b v="0"/>
    <n v="57"/>
    <b v="1"/>
    <s v="film &amp; video/shorts"/>
    <n v="114"/>
    <n v="69.790000000000006"/>
    <x v="0"/>
  </r>
  <r>
    <x v="0"/>
    <x v="0"/>
    <s v="USD"/>
    <n v="1276110000"/>
    <n v="1268337744"/>
    <b v="0"/>
    <n v="27"/>
    <b v="1"/>
    <s v="film &amp; video/shorts"/>
    <n v="100"/>
    <n v="167.49"/>
    <x v="0"/>
  </r>
  <r>
    <x v="0"/>
    <x v="0"/>
    <s v="USD"/>
    <n v="1311902236"/>
    <n v="1309310236"/>
    <b v="0"/>
    <n v="39"/>
    <b v="1"/>
    <s v="film &amp; video/shorts"/>
    <n v="113"/>
    <n v="144.91"/>
    <x v="0"/>
  </r>
  <r>
    <x v="0"/>
    <x v="0"/>
    <s v="USD"/>
    <n v="1313276400"/>
    <n v="1310693986"/>
    <b v="0"/>
    <n v="37"/>
    <b v="1"/>
    <s v="film &amp; video/shorts"/>
    <n v="105"/>
    <n v="91.84"/>
    <x v="0"/>
  </r>
  <r>
    <x v="1"/>
    <x v="7"/>
    <s v="HKD"/>
    <n v="1475457107"/>
    <n v="1472865107"/>
    <b v="0"/>
    <n v="1"/>
    <b v="0"/>
    <s v="film &amp; video/science fiction"/>
    <n v="0"/>
    <n v="10"/>
    <x v="0"/>
  </r>
  <r>
    <x v="1"/>
    <x v="0"/>
    <s v="USD"/>
    <n v="1429352160"/>
    <n v="1427993710"/>
    <b v="0"/>
    <n v="1"/>
    <b v="0"/>
    <s v="film &amp; video/science fiction"/>
    <n v="0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0"/>
    <n v="25.17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14"/>
    <n v="11.67"/>
    <x v="0"/>
  </r>
  <r>
    <x v="1"/>
    <x v="0"/>
    <s v="USD"/>
    <n v="1433988000"/>
    <n v="1431353337"/>
    <b v="0"/>
    <n v="13"/>
    <b v="0"/>
    <s v="film &amp; video/science fiction"/>
    <n v="6"/>
    <n v="106.69"/>
    <x v="0"/>
  </r>
  <r>
    <x v="1"/>
    <x v="0"/>
    <s v="USD"/>
    <n v="1428069541"/>
    <n v="1425481141"/>
    <b v="0"/>
    <n v="4"/>
    <b v="0"/>
    <s v="film &amp; video/science fiction"/>
    <n v="2"/>
    <n v="47.5"/>
    <x v="0"/>
  </r>
  <r>
    <x v="1"/>
    <x v="0"/>
    <s v="USD"/>
    <n v="1476941293"/>
    <n v="1473917293"/>
    <b v="0"/>
    <n v="6"/>
    <b v="0"/>
    <s v="film &amp; video/science fiction"/>
    <n v="2"/>
    <n v="311.1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10"/>
    <n v="94.51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1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"/>
    <n v="81.239999999999995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11"/>
    <n v="46.18"/>
    <x v="0"/>
  </r>
  <r>
    <x v="1"/>
    <x v="0"/>
    <s v="USD"/>
    <n v="1416176778"/>
    <n v="1414358778"/>
    <b v="0"/>
    <n v="1"/>
    <b v="0"/>
    <s v="film &amp; video/science fiction"/>
    <n v="0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28"/>
    <n v="55.95"/>
    <x v="0"/>
  </r>
  <r>
    <x v="1"/>
    <x v="0"/>
    <s v="USD"/>
    <n v="1439298052"/>
    <n v="1436965252"/>
    <b v="0"/>
    <n v="9"/>
    <b v="0"/>
    <s v="film &amp; video/science fiction"/>
    <n v="8"/>
    <n v="37.56"/>
    <x v="0"/>
  </r>
  <r>
    <x v="1"/>
    <x v="0"/>
    <s v="USD"/>
    <n v="1484698998"/>
    <n v="1479514998"/>
    <b v="0"/>
    <n v="3"/>
    <b v="0"/>
    <s v="film &amp; video/science fiction"/>
    <n v="1"/>
    <n v="38.33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0"/>
    <n v="20"/>
    <x v="0"/>
  </r>
  <r>
    <x v="1"/>
    <x v="0"/>
    <s v="USD"/>
    <n v="1419494400"/>
    <n v="1416888470"/>
    <b v="0"/>
    <n v="6"/>
    <b v="0"/>
    <s v="film &amp; video/science fiction"/>
    <n v="1"/>
    <n v="15.33"/>
    <x v="0"/>
  </r>
  <r>
    <x v="1"/>
    <x v="0"/>
    <s v="USD"/>
    <n v="1432612382"/>
    <n v="1427428382"/>
    <b v="0"/>
    <n v="67"/>
    <b v="0"/>
    <s v="film &amp; video/science fiction"/>
    <n v="23"/>
    <n v="449.43"/>
    <x v="0"/>
  </r>
  <r>
    <x v="1"/>
    <x v="2"/>
    <s v="AUD"/>
    <n v="1434633191"/>
    <n v="1429449191"/>
    <b v="0"/>
    <n v="5"/>
    <b v="0"/>
    <s v="film &amp; video/science fiction"/>
    <n v="0"/>
    <n v="28"/>
    <x v="0"/>
  </r>
  <r>
    <x v="1"/>
    <x v="0"/>
    <s v="USD"/>
    <n v="1411437100"/>
    <n v="1408845100"/>
    <b v="0"/>
    <n v="2"/>
    <b v="0"/>
    <s v="film &amp; video/science fiction"/>
    <n v="0"/>
    <n v="15"/>
    <x v="0"/>
  </r>
  <r>
    <x v="1"/>
    <x v="0"/>
    <s v="USD"/>
    <n v="1417532644"/>
    <n v="1413900244"/>
    <b v="0"/>
    <n v="10"/>
    <b v="0"/>
    <s v="film &amp; video/science fiction"/>
    <n v="1"/>
    <n v="35.9"/>
    <x v="0"/>
  </r>
  <r>
    <x v="1"/>
    <x v="0"/>
    <s v="USD"/>
    <n v="1433336895"/>
    <n v="1429621695"/>
    <b v="0"/>
    <n v="3"/>
    <b v="0"/>
    <s v="film &amp; video/science fiction"/>
    <n v="3"/>
    <n v="13.33"/>
    <x v="0"/>
  </r>
  <r>
    <x v="1"/>
    <x v="0"/>
    <s v="USD"/>
    <n v="1437657935"/>
    <n v="1434201935"/>
    <b v="0"/>
    <n v="4"/>
    <b v="0"/>
    <s v="film &amp; video/science fiction"/>
    <n v="0"/>
    <n v="20.25"/>
    <x v="0"/>
  </r>
  <r>
    <x v="1"/>
    <x v="5"/>
    <s v="CAD"/>
    <n v="1407034796"/>
    <n v="1401850796"/>
    <b v="0"/>
    <n v="15"/>
    <b v="0"/>
    <s v="film &amp; video/science fiction"/>
    <n v="5"/>
    <n v="119"/>
    <x v="0"/>
  </r>
  <r>
    <x v="1"/>
    <x v="0"/>
    <s v="USD"/>
    <n v="1456523572"/>
    <n v="1453931572"/>
    <b v="0"/>
    <n v="2"/>
    <b v="0"/>
    <s v="film &amp; video/science fiction"/>
    <n v="0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0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0"/>
    <n v="5"/>
    <x v="0"/>
  </r>
  <r>
    <x v="2"/>
    <x v="0"/>
    <s v="USD"/>
    <n v="1408232520"/>
    <n v="1405393356"/>
    <b v="0"/>
    <n v="10"/>
    <b v="0"/>
    <s v="film &amp; video/drama"/>
    <n v="1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1"/>
    <n v="91.43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"/>
    <n v="5.5"/>
    <x v="0"/>
  </r>
  <r>
    <x v="2"/>
    <x v="0"/>
    <s v="USD"/>
    <n v="1426791770"/>
    <n v="1424203370"/>
    <b v="0"/>
    <n v="3"/>
    <b v="0"/>
    <s v="film &amp; video/drama"/>
    <n v="4"/>
    <n v="108.33"/>
    <x v="0"/>
  </r>
  <r>
    <x v="2"/>
    <x v="1"/>
    <s v="GBP"/>
    <n v="1413634059"/>
    <n v="1411042059"/>
    <b v="0"/>
    <n v="10"/>
    <b v="0"/>
    <s v="film &amp; video/drama"/>
    <n v="22"/>
    <n v="56"/>
    <x v="0"/>
  </r>
  <r>
    <x v="2"/>
    <x v="0"/>
    <s v="USD"/>
    <n v="1440912480"/>
    <n v="1438385283"/>
    <b v="0"/>
    <n v="10"/>
    <b v="0"/>
    <s v="film &amp; video/drama"/>
    <n v="3"/>
    <n v="32.5"/>
    <x v="0"/>
  </r>
  <r>
    <x v="2"/>
    <x v="0"/>
    <s v="USD"/>
    <n v="1470975614"/>
    <n v="1465791614"/>
    <b v="0"/>
    <n v="1"/>
    <b v="0"/>
    <s v="film &amp; video/drama"/>
    <n v="0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"/>
    <n v="49.8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40"/>
    <n v="25.71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"/>
    <n v="30.85"/>
    <x v="0"/>
  </r>
  <r>
    <x v="2"/>
    <x v="1"/>
    <s v="GBP"/>
    <n v="1434995295"/>
    <n v="1432403295"/>
    <b v="0"/>
    <n v="4"/>
    <b v="0"/>
    <s v="film &amp; video/drama"/>
    <n v="21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36"/>
    <n v="373.5"/>
    <x v="0"/>
  </r>
  <r>
    <x v="2"/>
    <x v="5"/>
    <s v="CAD"/>
    <n v="1409543940"/>
    <n v="1404586762"/>
    <b v="0"/>
    <n v="2"/>
    <b v="0"/>
    <s v="film &amp; video/drama"/>
    <n v="3"/>
    <n v="25.5"/>
    <x v="0"/>
  </r>
  <r>
    <x v="2"/>
    <x v="10"/>
    <s v="NOK"/>
    <n v="1471557139"/>
    <n v="1468965139"/>
    <b v="0"/>
    <n v="10"/>
    <b v="0"/>
    <s v="film &amp; video/drama"/>
    <n v="6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0"/>
    <n v="69"/>
    <x v="0"/>
  </r>
  <r>
    <x v="2"/>
    <x v="0"/>
    <s v="USD"/>
    <n v="1466091446"/>
    <n v="1465227446"/>
    <b v="0"/>
    <n v="1"/>
    <b v="0"/>
    <s v="film &amp; video/drama"/>
    <n v="0"/>
    <n v="50"/>
    <x v="0"/>
  </r>
  <r>
    <x v="2"/>
    <x v="2"/>
    <s v="AUD"/>
    <n v="1443782138"/>
    <n v="1440326138"/>
    <b v="0"/>
    <n v="3"/>
    <b v="0"/>
    <s v="film &amp; video/drama"/>
    <n v="5"/>
    <n v="83.33"/>
    <x v="0"/>
  </r>
  <r>
    <x v="2"/>
    <x v="0"/>
    <s v="USD"/>
    <n v="1413572432"/>
    <n v="1410980432"/>
    <b v="0"/>
    <n v="3"/>
    <b v="0"/>
    <s v="film &amp; video/drama"/>
    <n v="0"/>
    <n v="5.67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0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42"/>
    <n v="77.11"/>
    <x v="0"/>
  </r>
  <r>
    <x v="2"/>
    <x v="1"/>
    <s v="GBP"/>
    <n v="1487365200"/>
    <n v="1483734100"/>
    <b v="0"/>
    <n v="8"/>
    <b v="0"/>
    <s v="film &amp; video/drama"/>
    <n v="10"/>
    <n v="32.75"/>
    <x v="0"/>
  </r>
  <r>
    <x v="2"/>
    <x v="0"/>
    <s v="USD"/>
    <n v="1412500322"/>
    <n v="1409908322"/>
    <b v="0"/>
    <n v="6"/>
    <b v="0"/>
    <s v="film &amp; video/drama"/>
    <n v="1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26"/>
    <n v="87.31"/>
    <x v="0"/>
  </r>
  <r>
    <x v="2"/>
    <x v="0"/>
    <s v="USD"/>
    <n v="1423424329"/>
    <n v="1421696329"/>
    <b v="0"/>
    <n v="7"/>
    <b v="0"/>
    <s v="film &amp; video/drama"/>
    <n v="58"/>
    <n v="54.29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30"/>
    <n v="93.25"/>
    <x v="0"/>
  </r>
  <r>
    <x v="2"/>
    <x v="2"/>
    <s v="AUD"/>
    <n v="1470319203"/>
    <n v="1467727203"/>
    <b v="0"/>
    <n v="1293"/>
    <b v="0"/>
    <s v="film &amp; video/drama"/>
    <n v="51"/>
    <n v="117.68"/>
    <x v="0"/>
  </r>
  <r>
    <x v="2"/>
    <x v="0"/>
    <s v="USD"/>
    <n v="1444144222"/>
    <n v="1441120222"/>
    <b v="0"/>
    <n v="17"/>
    <b v="0"/>
    <s v="film &amp; video/drama"/>
    <n v="16"/>
    <n v="76.47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15"/>
    <n v="163.85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25"/>
    <n v="91.82"/>
    <x v="0"/>
  </r>
  <r>
    <x v="2"/>
    <x v="0"/>
    <s v="USD"/>
    <n v="1442634617"/>
    <n v="1440042617"/>
    <b v="0"/>
    <n v="12"/>
    <b v="0"/>
    <s v="film &amp; video/drama"/>
    <n v="45"/>
    <n v="185.83"/>
    <x v="0"/>
  </r>
  <r>
    <x v="2"/>
    <x v="0"/>
    <s v="USD"/>
    <n v="1460837320"/>
    <n v="1455656920"/>
    <b v="0"/>
    <n v="1"/>
    <b v="0"/>
    <s v="film &amp; video/drama"/>
    <n v="0"/>
    <n v="1"/>
    <x v="0"/>
  </r>
  <r>
    <x v="2"/>
    <x v="0"/>
    <s v="USD"/>
    <n v="1439734001"/>
    <n v="1437142547"/>
    <b v="0"/>
    <n v="1"/>
    <b v="0"/>
    <s v="film &amp; video/drama"/>
    <n v="0"/>
    <n v="20"/>
    <x v="0"/>
  </r>
  <r>
    <x v="2"/>
    <x v="0"/>
    <s v="USD"/>
    <n v="1425655349"/>
    <n v="1420471349"/>
    <b v="0"/>
    <n v="1"/>
    <b v="0"/>
    <s v="film &amp; video/drama"/>
    <n v="0"/>
    <n v="1"/>
    <x v="0"/>
  </r>
  <r>
    <x v="2"/>
    <x v="1"/>
    <s v="GBP"/>
    <n v="1455753540"/>
    <n v="1452058282"/>
    <b v="0"/>
    <n v="1"/>
    <b v="0"/>
    <s v="film &amp; video/drama"/>
    <n v="0"/>
    <n v="10"/>
    <x v="0"/>
  </r>
  <r>
    <x v="2"/>
    <x v="0"/>
    <s v="USD"/>
    <n v="1429740037"/>
    <n v="1425423637"/>
    <b v="0"/>
    <n v="84"/>
    <b v="0"/>
    <s v="film &amp; video/drama"/>
    <n v="56"/>
    <n v="331.54"/>
    <x v="0"/>
  </r>
  <r>
    <x v="2"/>
    <x v="11"/>
    <s v="SEK"/>
    <n v="1419780149"/>
    <n v="1417101749"/>
    <b v="0"/>
    <n v="38"/>
    <b v="0"/>
    <s v="film &amp; video/drama"/>
    <n v="12"/>
    <n v="314.2900000000000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8"/>
    <n v="115.99"/>
    <x v="0"/>
  </r>
  <r>
    <x v="2"/>
    <x v="0"/>
    <s v="USD"/>
    <n v="1440101160"/>
    <n v="1436542030"/>
    <b v="0"/>
    <n v="3"/>
    <b v="0"/>
    <s v="film &amp; video/drama"/>
    <n v="1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1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0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3"/>
    <n v="15.71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40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0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8"/>
    <n v="117.85"/>
    <x v="0"/>
  </r>
  <r>
    <x v="0"/>
    <x v="0"/>
    <s v="USD"/>
    <n v="1419180304"/>
    <n v="1415292304"/>
    <b v="1"/>
    <n v="376"/>
    <b v="1"/>
    <s v="film &amp; video/documentary"/>
    <n v="113"/>
    <n v="109.04"/>
    <x v="0"/>
  </r>
  <r>
    <x v="0"/>
    <x v="0"/>
    <s v="USD"/>
    <n v="1324381790"/>
    <n v="1321357790"/>
    <b v="1"/>
    <n v="202"/>
    <b v="1"/>
    <s v="film &amp; video/documentary"/>
    <n v="113"/>
    <n v="73.02"/>
    <x v="0"/>
  </r>
  <r>
    <x v="0"/>
    <x v="0"/>
    <s v="USD"/>
    <n v="1393031304"/>
    <n v="1390439304"/>
    <b v="1"/>
    <n v="328"/>
    <b v="1"/>
    <s v="film &amp; video/documentary"/>
    <n v="103"/>
    <n v="78.2"/>
    <x v="0"/>
  </r>
  <r>
    <x v="0"/>
    <x v="0"/>
    <s v="USD"/>
    <n v="1268723160"/>
    <n v="1265269559"/>
    <b v="1"/>
    <n v="84"/>
    <b v="1"/>
    <s v="film &amp; video/documentary"/>
    <n v="114"/>
    <n v="47.4"/>
    <x v="0"/>
  </r>
  <r>
    <x v="0"/>
    <x v="0"/>
    <s v="USD"/>
    <n v="1345079785"/>
    <n v="1342487785"/>
    <b v="1"/>
    <n v="96"/>
    <b v="1"/>
    <s v="film &amp; video/documentary"/>
    <n v="104"/>
    <n v="54.02"/>
    <x v="0"/>
  </r>
  <r>
    <x v="0"/>
    <x v="0"/>
    <s v="USD"/>
    <n v="1292665405"/>
    <n v="1288341805"/>
    <b v="1"/>
    <n v="223"/>
    <b v="1"/>
    <s v="film &amp; video/documentary"/>
    <n v="305"/>
    <n v="68.489999999999995"/>
    <x v="0"/>
  </r>
  <r>
    <x v="0"/>
    <x v="0"/>
    <s v="USD"/>
    <n v="1287200340"/>
    <n v="1284042614"/>
    <b v="1"/>
    <n v="62"/>
    <b v="1"/>
    <s v="film &amp; video/documentary"/>
    <n v="134"/>
    <n v="108.15"/>
    <x v="0"/>
  </r>
  <r>
    <x v="0"/>
    <x v="0"/>
    <s v="USD"/>
    <n v="1325961309"/>
    <n v="1322073309"/>
    <b v="1"/>
    <n v="146"/>
    <b v="1"/>
    <s v="film &amp; video/documentary"/>
    <n v="101"/>
    <n v="589.95000000000005"/>
    <x v="0"/>
  </r>
  <r>
    <x v="0"/>
    <x v="0"/>
    <s v="USD"/>
    <n v="1282498800"/>
    <n v="1275603020"/>
    <b v="1"/>
    <n v="235"/>
    <b v="1"/>
    <s v="film &amp; video/documentary"/>
    <n v="113"/>
    <n v="48.05"/>
    <x v="0"/>
  </r>
  <r>
    <x v="0"/>
    <x v="0"/>
    <s v="USD"/>
    <n v="1370525691"/>
    <n v="1367933691"/>
    <b v="1"/>
    <n v="437"/>
    <b v="1"/>
    <s v="film &amp; video/documentary"/>
    <n v="106"/>
    <n v="72.48"/>
    <x v="0"/>
  </r>
  <r>
    <x v="0"/>
    <x v="0"/>
    <s v="USD"/>
    <n v="1337194800"/>
    <n v="1334429646"/>
    <b v="1"/>
    <n v="77"/>
    <b v="1"/>
    <s v="film &amp; video/documentary"/>
    <n v="126"/>
    <n v="57.08"/>
    <x v="0"/>
  </r>
  <r>
    <x v="0"/>
    <x v="0"/>
    <s v="USD"/>
    <n v="1275364740"/>
    <n v="1269878058"/>
    <b v="1"/>
    <n v="108"/>
    <b v="1"/>
    <s v="film &amp; video/documentary"/>
    <n v="185"/>
    <n v="85.44"/>
    <x v="0"/>
  </r>
  <r>
    <x v="0"/>
    <x v="0"/>
    <s v="USD"/>
    <n v="1329320235"/>
    <n v="1326728235"/>
    <b v="1"/>
    <n v="7"/>
    <b v="1"/>
    <s v="film &amp; video/documentary"/>
    <n v="101"/>
    <n v="215.86"/>
    <x v="0"/>
  </r>
  <r>
    <x v="0"/>
    <x v="0"/>
    <s v="USD"/>
    <n v="1445047200"/>
    <n v="1442443910"/>
    <b v="1"/>
    <n v="314"/>
    <b v="1"/>
    <s v="film &amp; video/documentary"/>
    <n v="117"/>
    <n v="89.39"/>
    <x v="0"/>
  </r>
  <r>
    <x v="0"/>
    <x v="0"/>
    <s v="USD"/>
    <n v="1300275482"/>
    <n v="1297687082"/>
    <b v="1"/>
    <n v="188"/>
    <b v="1"/>
    <s v="film &amp; video/documentary"/>
    <n v="107"/>
    <n v="45.42"/>
    <x v="0"/>
  </r>
  <r>
    <x v="0"/>
    <x v="0"/>
    <s v="USD"/>
    <n v="1363458467"/>
    <n v="1360866467"/>
    <b v="1"/>
    <n v="275"/>
    <b v="1"/>
    <s v="film &amp; video/documentary"/>
    <n v="139"/>
    <n v="65.760000000000005"/>
    <x v="0"/>
  </r>
  <r>
    <x v="0"/>
    <x v="0"/>
    <s v="USD"/>
    <n v="1463670162"/>
    <n v="1461078162"/>
    <b v="1"/>
    <n v="560"/>
    <b v="1"/>
    <s v="film &amp; video/documentary"/>
    <n v="107"/>
    <n v="66.7"/>
    <x v="0"/>
  </r>
  <r>
    <x v="0"/>
    <x v="0"/>
    <s v="USD"/>
    <n v="1308359666"/>
    <n v="1305767666"/>
    <b v="1"/>
    <n v="688"/>
    <b v="1"/>
    <s v="film &amp; video/documentary"/>
    <n v="191"/>
    <n v="83.35"/>
    <x v="0"/>
  </r>
  <r>
    <x v="0"/>
    <x v="0"/>
    <s v="USD"/>
    <n v="1428514969"/>
    <n v="1425922969"/>
    <b v="1"/>
    <n v="942"/>
    <b v="1"/>
    <s v="film &amp; video/documentary"/>
    <n v="132"/>
    <n v="105.05"/>
    <x v="0"/>
  </r>
  <r>
    <x v="0"/>
    <x v="0"/>
    <s v="USD"/>
    <n v="1279360740"/>
    <n v="1275415679"/>
    <b v="1"/>
    <n v="88"/>
    <b v="1"/>
    <s v="film &amp; video/documentary"/>
    <n v="106"/>
    <n v="120.91"/>
    <x v="0"/>
  </r>
  <r>
    <x v="0"/>
    <x v="0"/>
    <s v="USD"/>
    <n v="1339080900"/>
    <n v="1334783704"/>
    <b v="1"/>
    <n v="220"/>
    <b v="1"/>
    <s v="film &amp; video/documentary"/>
    <n v="107"/>
    <n v="97.64"/>
    <x v="0"/>
  </r>
  <r>
    <x v="0"/>
    <x v="0"/>
    <s v="USD"/>
    <n v="1298699828"/>
    <n v="1294811828"/>
    <b v="1"/>
    <n v="145"/>
    <b v="1"/>
    <s v="film &amp; video/documentary"/>
    <n v="240"/>
    <n v="41.38"/>
    <x v="0"/>
  </r>
  <r>
    <x v="0"/>
    <x v="0"/>
    <s v="USD"/>
    <n v="1348786494"/>
    <n v="1346194494"/>
    <b v="1"/>
    <n v="963"/>
    <b v="1"/>
    <s v="film &amp; video/documentary"/>
    <n v="118"/>
    <n v="30.65"/>
    <x v="0"/>
  </r>
  <r>
    <x v="0"/>
    <x v="0"/>
    <s v="USD"/>
    <n v="1336747995"/>
    <n v="1334155995"/>
    <b v="1"/>
    <n v="91"/>
    <b v="1"/>
    <s v="film &amp; video/documentary"/>
    <n v="118"/>
    <n v="64.95"/>
    <x v="0"/>
  </r>
  <r>
    <x v="0"/>
    <x v="0"/>
    <s v="USD"/>
    <n v="1273522560"/>
    <n v="1269928430"/>
    <b v="1"/>
    <n v="58"/>
    <b v="1"/>
    <s v="film &amp; video/documentary"/>
    <n v="111"/>
    <n v="95.78"/>
    <x v="0"/>
  </r>
  <r>
    <x v="0"/>
    <x v="0"/>
    <s v="USD"/>
    <n v="1271994660"/>
    <n v="1264565507"/>
    <b v="1"/>
    <n v="36"/>
    <b v="1"/>
    <s v="film &amp; video/documentary"/>
    <n v="146"/>
    <n v="40.42"/>
    <x v="0"/>
  </r>
  <r>
    <x v="0"/>
    <x v="1"/>
    <s v="GBP"/>
    <n v="1403693499"/>
    <n v="1401101499"/>
    <b v="1"/>
    <n v="165"/>
    <b v="1"/>
    <s v="film &amp; video/documentary"/>
    <n v="132"/>
    <n v="78.58"/>
    <x v="0"/>
  </r>
  <r>
    <x v="0"/>
    <x v="0"/>
    <s v="USD"/>
    <n v="1320640778"/>
    <n v="1316749178"/>
    <b v="1"/>
    <n v="111"/>
    <b v="1"/>
    <s v="film &amp; video/documentary"/>
    <n v="111"/>
    <n v="50.18"/>
    <x v="0"/>
  </r>
  <r>
    <x v="0"/>
    <x v="2"/>
    <s v="AUD"/>
    <n v="1487738622"/>
    <n v="1485146622"/>
    <b v="1"/>
    <n v="1596"/>
    <b v="1"/>
    <s v="film &amp; video/documentary"/>
    <n v="147"/>
    <n v="92.25"/>
    <x v="0"/>
  </r>
  <r>
    <x v="0"/>
    <x v="0"/>
    <s v="USD"/>
    <n v="1306296000"/>
    <n v="1301950070"/>
    <b v="1"/>
    <n v="61"/>
    <b v="1"/>
    <s v="film &amp; video/documentary"/>
    <n v="153"/>
    <n v="57.54"/>
    <x v="0"/>
  </r>
  <r>
    <x v="0"/>
    <x v="0"/>
    <s v="USD"/>
    <n v="1388649600"/>
    <n v="1386123861"/>
    <b v="1"/>
    <n v="287"/>
    <b v="1"/>
    <s v="film &amp; video/documentary"/>
    <n v="105"/>
    <n v="109.42"/>
    <x v="0"/>
  </r>
  <r>
    <x v="0"/>
    <x v="0"/>
    <s v="USD"/>
    <n v="1272480540"/>
    <n v="1267220191"/>
    <b v="1"/>
    <n v="65"/>
    <b v="1"/>
    <s v="film &amp; video/documentary"/>
    <n v="177"/>
    <n v="81.89"/>
    <x v="0"/>
  </r>
  <r>
    <x v="0"/>
    <x v="0"/>
    <s v="USD"/>
    <n v="1309694266"/>
    <n v="1307102266"/>
    <b v="1"/>
    <n v="118"/>
    <b v="1"/>
    <s v="film &amp; video/documentary"/>
    <n v="108"/>
    <n v="45.67"/>
    <x v="0"/>
  </r>
  <r>
    <x v="0"/>
    <x v="0"/>
    <s v="USD"/>
    <n v="1333609140"/>
    <n v="1330638829"/>
    <b v="1"/>
    <n v="113"/>
    <b v="1"/>
    <s v="film &amp; video/documentary"/>
    <n v="156"/>
    <n v="55.22"/>
    <x v="0"/>
  </r>
  <r>
    <x v="0"/>
    <x v="0"/>
    <s v="USD"/>
    <n v="1352511966"/>
    <n v="1349916366"/>
    <b v="1"/>
    <n v="332"/>
    <b v="1"/>
    <s v="film &amp; video/documentary"/>
    <n v="108"/>
    <n v="65.3"/>
    <x v="0"/>
  </r>
  <r>
    <x v="0"/>
    <x v="0"/>
    <s v="USD"/>
    <n v="1335574674"/>
    <n v="1330394274"/>
    <b v="1"/>
    <n v="62"/>
    <b v="1"/>
    <s v="film &amp; video/documentary"/>
    <n v="148"/>
    <n v="95.23"/>
    <x v="0"/>
  </r>
  <r>
    <x v="0"/>
    <x v="0"/>
    <s v="USD"/>
    <n v="1432416219"/>
    <n v="1429824219"/>
    <b v="1"/>
    <n v="951"/>
    <b v="1"/>
    <s v="film &amp; video/documentary"/>
    <n v="110"/>
    <n v="75.44"/>
    <x v="0"/>
  </r>
  <r>
    <x v="0"/>
    <x v="0"/>
    <s v="USD"/>
    <n v="1350003539"/>
    <n v="1347411539"/>
    <b v="1"/>
    <n v="415"/>
    <b v="1"/>
    <s v="film &amp; video/documentary"/>
    <n v="150"/>
    <n v="97.82"/>
    <x v="0"/>
  </r>
  <r>
    <x v="0"/>
    <x v="0"/>
    <s v="USD"/>
    <n v="1488160860"/>
    <n v="1485237096"/>
    <b v="1"/>
    <n v="305"/>
    <b v="1"/>
    <s v="film &amp; video/documentary"/>
    <n v="157"/>
    <n v="87.69"/>
    <x v="0"/>
  </r>
  <r>
    <x v="0"/>
    <x v="0"/>
    <s v="USD"/>
    <n v="1401459035"/>
    <n v="1397571035"/>
    <b v="1"/>
    <n v="2139"/>
    <b v="1"/>
    <s v="film &amp; video/documentary"/>
    <n v="156"/>
    <n v="54.75"/>
    <x v="0"/>
  </r>
  <r>
    <x v="0"/>
    <x v="0"/>
    <s v="USD"/>
    <n v="1249932360"/>
    <n v="1242532513"/>
    <b v="1"/>
    <n v="79"/>
    <b v="1"/>
    <s v="film &amp; video/documentary"/>
    <n v="121"/>
    <n v="83.95"/>
    <x v="0"/>
  </r>
  <r>
    <x v="0"/>
    <x v="0"/>
    <s v="USD"/>
    <n v="1266876000"/>
    <n v="1263679492"/>
    <b v="1"/>
    <n v="179"/>
    <b v="1"/>
    <s v="film &amp; video/documentary"/>
    <n v="101"/>
    <n v="254.39"/>
    <x v="0"/>
  </r>
  <r>
    <x v="0"/>
    <x v="0"/>
    <s v="USD"/>
    <n v="1306904340"/>
    <n v="1305219744"/>
    <b v="1"/>
    <n v="202"/>
    <b v="1"/>
    <s v="film &amp; video/documentary"/>
    <n v="114"/>
    <n v="101.83"/>
    <x v="0"/>
  </r>
  <r>
    <x v="0"/>
    <x v="0"/>
    <s v="USD"/>
    <n v="1327167780"/>
    <n v="1325007780"/>
    <b v="1"/>
    <n v="760"/>
    <b v="1"/>
    <s v="film &amp; video/documentary"/>
    <n v="105"/>
    <n v="55.07"/>
    <x v="0"/>
  </r>
  <r>
    <x v="0"/>
    <x v="0"/>
    <s v="USD"/>
    <n v="1379614128"/>
    <n v="1377022128"/>
    <b v="1"/>
    <n v="563"/>
    <b v="1"/>
    <s v="film &amp; video/documentary"/>
    <n v="229"/>
    <n v="56.9"/>
    <x v="0"/>
  </r>
  <r>
    <x v="0"/>
    <x v="0"/>
    <s v="USD"/>
    <n v="1364236524"/>
    <n v="1360352124"/>
    <b v="1"/>
    <n v="135"/>
    <b v="1"/>
    <s v="film &amp; video/documentary"/>
    <n v="109"/>
    <n v="121.28"/>
    <x v="0"/>
  </r>
  <r>
    <x v="0"/>
    <x v="0"/>
    <s v="USD"/>
    <n v="1351828800"/>
    <n v="1349160018"/>
    <b v="1"/>
    <n v="290"/>
    <b v="1"/>
    <s v="film &amp; video/documentary"/>
    <n v="176"/>
    <n v="91.19"/>
    <x v="0"/>
  </r>
  <r>
    <x v="0"/>
    <x v="0"/>
    <s v="USD"/>
    <n v="1340683393"/>
    <n v="1337659393"/>
    <b v="1"/>
    <n v="447"/>
    <b v="1"/>
    <s v="film &amp; video/documentary"/>
    <n v="103"/>
    <n v="115.45"/>
    <x v="0"/>
  </r>
  <r>
    <x v="0"/>
    <x v="1"/>
    <s v="GBP"/>
    <n v="1383389834"/>
    <n v="1380797834"/>
    <b v="1"/>
    <n v="232"/>
    <b v="1"/>
    <s v="film &amp; video/documentary"/>
    <n v="105"/>
    <n v="67.77"/>
    <x v="0"/>
  </r>
  <r>
    <x v="0"/>
    <x v="0"/>
    <s v="USD"/>
    <n v="1296633540"/>
    <n v="1292316697"/>
    <b v="1"/>
    <n v="168"/>
    <b v="1"/>
    <s v="film &amp; video/documentary"/>
    <n v="107"/>
    <n v="28.58"/>
    <x v="0"/>
  </r>
  <r>
    <x v="0"/>
    <x v="0"/>
    <s v="USD"/>
    <n v="1367366460"/>
    <n v="1365791246"/>
    <b v="1"/>
    <n v="128"/>
    <b v="1"/>
    <s v="film &amp; video/documentary"/>
    <n v="120"/>
    <n v="46.88"/>
    <x v="0"/>
  </r>
  <r>
    <x v="0"/>
    <x v="0"/>
    <s v="USD"/>
    <n v="1319860740"/>
    <n v="1317064599"/>
    <b v="1"/>
    <n v="493"/>
    <b v="1"/>
    <s v="film &amp; video/documentary"/>
    <n v="102"/>
    <n v="154.41999999999999"/>
    <x v="0"/>
  </r>
  <r>
    <x v="0"/>
    <x v="0"/>
    <s v="USD"/>
    <n v="1398009714"/>
    <n v="1395417714"/>
    <b v="1"/>
    <n v="131"/>
    <b v="1"/>
    <s v="film &amp; video/documentary"/>
    <n v="101"/>
    <n v="201.22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"/>
    <n v="100.08"/>
    <x v="0"/>
  </r>
  <r>
    <x v="0"/>
    <x v="0"/>
    <s v="USD"/>
    <n v="1347017083"/>
    <n v="1344857083"/>
    <b v="1"/>
    <n v="129"/>
    <b v="1"/>
    <s v="film &amp; video/documentary"/>
    <n v="119"/>
    <n v="230.09"/>
    <x v="0"/>
  </r>
  <r>
    <x v="0"/>
    <x v="0"/>
    <s v="USD"/>
    <n v="1430452740"/>
    <n v="1427390901"/>
    <b v="1"/>
    <n v="142"/>
    <b v="1"/>
    <s v="film &amp; video/documentary"/>
    <n v="101"/>
    <n v="141.75"/>
    <x v="0"/>
  </r>
  <r>
    <x v="0"/>
    <x v="0"/>
    <s v="USD"/>
    <n v="1399669200"/>
    <n v="1394536048"/>
    <b v="1"/>
    <n v="2436"/>
    <b v="1"/>
    <s v="film &amp; video/documentary"/>
    <n v="109"/>
    <n v="56.34"/>
    <x v="0"/>
  </r>
  <r>
    <x v="0"/>
    <x v="0"/>
    <s v="USD"/>
    <n v="1289975060"/>
    <n v="1287379460"/>
    <b v="1"/>
    <n v="244"/>
    <b v="1"/>
    <s v="film &amp; video/documentary"/>
    <n v="179"/>
    <n v="73.34"/>
    <x v="0"/>
  </r>
  <r>
    <x v="0"/>
    <x v="0"/>
    <s v="USD"/>
    <n v="1303686138"/>
    <n v="1301007738"/>
    <b v="1"/>
    <n v="298"/>
    <b v="1"/>
    <s v="film &amp; video/documentary"/>
    <n v="102"/>
    <n v="85.34"/>
    <x v="0"/>
  </r>
  <r>
    <x v="0"/>
    <x v="0"/>
    <s v="USD"/>
    <n v="1363711335"/>
    <n v="1360258935"/>
    <b v="1"/>
    <n v="251"/>
    <b v="1"/>
    <s v="film &amp; video/documentary"/>
    <n v="119"/>
    <n v="61.5"/>
    <x v="0"/>
  </r>
  <r>
    <x v="0"/>
    <x v="0"/>
    <s v="USD"/>
    <n v="1330115638"/>
    <n v="1327523638"/>
    <b v="1"/>
    <n v="108"/>
    <b v="1"/>
    <s v="film &amp; video/documentary"/>
    <n v="100"/>
    <n v="93.02"/>
    <x v="0"/>
  </r>
  <r>
    <x v="0"/>
    <x v="0"/>
    <s v="USD"/>
    <n v="1338601346"/>
    <n v="1336009346"/>
    <b v="1"/>
    <n v="82"/>
    <b v="1"/>
    <s v="film &amp; video/documentary"/>
    <n v="137"/>
    <n v="50.29"/>
    <x v="0"/>
  </r>
  <r>
    <x v="0"/>
    <x v="0"/>
    <s v="USD"/>
    <n v="1346464800"/>
    <n v="1343096197"/>
    <b v="1"/>
    <n v="74"/>
    <b v="1"/>
    <s v="film &amp; video/documentary"/>
    <n v="232"/>
    <n v="106.43"/>
    <x v="0"/>
  </r>
  <r>
    <x v="0"/>
    <x v="0"/>
    <s v="USD"/>
    <n v="1331392049"/>
    <n v="1328800049"/>
    <b v="1"/>
    <n v="189"/>
    <b v="1"/>
    <s v="film &amp; video/documentary"/>
    <n v="130"/>
    <n v="51.72"/>
    <x v="0"/>
  </r>
  <r>
    <x v="0"/>
    <x v="0"/>
    <s v="USD"/>
    <n v="1363806333"/>
    <n v="1362081933"/>
    <b v="1"/>
    <n v="80"/>
    <b v="1"/>
    <s v="film &amp; video/documentary"/>
    <n v="293"/>
    <n v="36.61"/>
    <x v="0"/>
  </r>
  <r>
    <x v="0"/>
    <x v="0"/>
    <s v="USD"/>
    <n v="1360276801"/>
    <n v="1357684801"/>
    <b v="1"/>
    <n v="576"/>
    <b v="1"/>
    <s v="film &amp; video/documentary"/>
    <n v="111"/>
    <n v="42.52"/>
    <x v="0"/>
  </r>
  <r>
    <x v="0"/>
    <x v="0"/>
    <s v="USD"/>
    <n v="1299775210"/>
    <n v="1295887210"/>
    <b v="1"/>
    <n v="202"/>
    <b v="1"/>
    <s v="film &amp; video/documentary"/>
    <n v="106"/>
    <n v="62.71"/>
    <x v="0"/>
  </r>
  <r>
    <x v="0"/>
    <x v="0"/>
    <s v="USD"/>
    <n v="1346695334"/>
    <n v="1344880934"/>
    <b v="1"/>
    <n v="238"/>
    <b v="1"/>
    <s v="film &amp; video/documentary"/>
    <n v="119"/>
    <n v="89.96"/>
    <x v="0"/>
  </r>
  <r>
    <x v="0"/>
    <x v="0"/>
    <s v="USD"/>
    <n v="1319076000"/>
    <n v="1317788623"/>
    <b v="1"/>
    <n v="36"/>
    <b v="1"/>
    <s v="film &amp; video/documentary"/>
    <n v="104"/>
    <n v="28.92"/>
    <x v="0"/>
  </r>
  <r>
    <x v="0"/>
    <x v="0"/>
    <s v="USD"/>
    <n v="1325404740"/>
    <n v="1321852592"/>
    <b v="1"/>
    <n v="150"/>
    <b v="1"/>
    <s v="film &amp; video/documentary"/>
    <n v="104"/>
    <n v="138.80000000000001"/>
    <x v="0"/>
  </r>
  <r>
    <x v="0"/>
    <x v="0"/>
    <s v="USD"/>
    <n v="1365973432"/>
    <n v="1363381432"/>
    <b v="1"/>
    <n v="146"/>
    <b v="1"/>
    <s v="film &amp; video/documentary"/>
    <n v="112"/>
    <n v="61.3"/>
    <x v="0"/>
  </r>
  <r>
    <x v="0"/>
    <x v="0"/>
    <s v="USD"/>
    <n v="1281542340"/>
    <n v="1277702894"/>
    <b v="1"/>
    <n v="222"/>
    <b v="1"/>
    <s v="film &amp; video/documentary"/>
    <n v="105"/>
    <n v="80.2"/>
    <x v="0"/>
  </r>
  <r>
    <x v="0"/>
    <x v="0"/>
    <s v="USD"/>
    <n v="1362167988"/>
    <n v="1359575988"/>
    <b v="1"/>
    <n v="120"/>
    <b v="1"/>
    <s v="film &amp; video/documentary"/>
    <n v="385"/>
    <n v="32.1"/>
    <x v="0"/>
  </r>
  <r>
    <x v="0"/>
    <x v="0"/>
    <s v="USD"/>
    <n v="1345660334"/>
    <n v="1343068334"/>
    <b v="1"/>
    <n v="126"/>
    <b v="1"/>
    <s v="film &amp; video/documentary"/>
    <n v="101"/>
    <n v="200.89"/>
    <x v="0"/>
  </r>
  <r>
    <x v="0"/>
    <x v="5"/>
    <s v="CAD"/>
    <n v="1418273940"/>
    <n v="1415398197"/>
    <b v="1"/>
    <n v="158"/>
    <b v="1"/>
    <s v="film &amp; video/documentary"/>
    <n v="114"/>
    <n v="108.01"/>
    <x v="0"/>
  </r>
  <r>
    <x v="0"/>
    <x v="0"/>
    <s v="USD"/>
    <n v="1386778483"/>
    <n v="1384186483"/>
    <b v="1"/>
    <n v="316"/>
    <b v="1"/>
    <s v="film &amp; video/documentary"/>
    <n v="101"/>
    <n v="95.7"/>
    <x v="0"/>
  </r>
  <r>
    <x v="0"/>
    <x v="0"/>
    <s v="USD"/>
    <n v="1364342151"/>
    <n v="1361753751"/>
    <b v="1"/>
    <n v="284"/>
    <b v="1"/>
    <s v="film &amp; video/documentary"/>
    <n v="283"/>
    <n v="49.88"/>
    <x v="0"/>
  </r>
  <r>
    <x v="0"/>
    <x v="0"/>
    <s v="USD"/>
    <n v="1265097540"/>
    <n v="1257538029"/>
    <b v="1"/>
    <n v="51"/>
    <b v="1"/>
    <s v="film &amp; video/documentary"/>
    <n v="113"/>
    <n v="110.47"/>
    <x v="0"/>
  </r>
  <r>
    <x v="0"/>
    <x v="1"/>
    <s v="GBP"/>
    <n v="1450825200"/>
    <n v="1448284433"/>
    <b v="1"/>
    <n v="158"/>
    <b v="1"/>
    <s v="film &amp; video/documentary"/>
    <n v="107"/>
    <n v="134.91"/>
    <x v="0"/>
  </r>
  <r>
    <x v="0"/>
    <x v="12"/>
    <s v="EUR"/>
    <n v="1478605386"/>
    <n v="1475577786"/>
    <b v="1"/>
    <n v="337"/>
    <b v="1"/>
    <s v="film &amp; video/documentary"/>
    <n v="103"/>
    <n v="106.62"/>
    <x v="0"/>
  </r>
  <r>
    <x v="0"/>
    <x v="0"/>
    <s v="USD"/>
    <n v="1463146848"/>
    <n v="1460554848"/>
    <b v="1"/>
    <n v="186"/>
    <b v="1"/>
    <s v="film &amp; video/documentary"/>
    <n v="108"/>
    <n v="145.04"/>
    <x v="0"/>
  </r>
  <r>
    <x v="0"/>
    <x v="0"/>
    <s v="USD"/>
    <n v="1482307140"/>
    <n v="1479886966"/>
    <b v="1"/>
    <n v="58"/>
    <b v="1"/>
    <s v="film &amp; video/documentary"/>
    <n v="123"/>
    <n v="114.59"/>
    <x v="0"/>
  </r>
  <r>
    <x v="0"/>
    <x v="0"/>
    <s v="USD"/>
    <n v="1438441308"/>
    <n v="1435590108"/>
    <b v="1"/>
    <n v="82"/>
    <b v="1"/>
    <s v="film &amp; video/documentary"/>
    <n v="102"/>
    <n v="105.32"/>
    <x v="0"/>
  </r>
  <r>
    <x v="0"/>
    <x v="0"/>
    <s v="USD"/>
    <n v="1482208233"/>
    <n v="1479184233"/>
    <b v="1"/>
    <n v="736"/>
    <b v="1"/>
    <s v="film &amp; video/documentary"/>
    <n v="104"/>
    <n v="70.92"/>
    <x v="0"/>
  </r>
  <r>
    <x v="0"/>
    <x v="0"/>
    <s v="USD"/>
    <n v="1489532220"/>
    <n v="1486625606"/>
    <b v="1"/>
    <n v="1151"/>
    <b v="1"/>
    <s v="film &amp; video/documentary"/>
    <n v="113"/>
    <n v="147.16999999999999"/>
    <x v="0"/>
  </r>
  <r>
    <x v="0"/>
    <x v="0"/>
    <s v="USD"/>
    <n v="1427011200"/>
    <n v="1424669929"/>
    <b v="1"/>
    <n v="34"/>
    <b v="1"/>
    <s v="film &amp; video/documentary"/>
    <n v="136"/>
    <n v="160.47"/>
    <x v="0"/>
  </r>
  <r>
    <x v="0"/>
    <x v="0"/>
    <s v="USD"/>
    <n v="1446350400"/>
    <n v="1443739388"/>
    <b v="1"/>
    <n v="498"/>
    <b v="1"/>
    <s v="film &amp; video/documentary"/>
    <n v="104"/>
    <n v="156.05000000000001"/>
    <x v="0"/>
  </r>
  <r>
    <x v="0"/>
    <x v="0"/>
    <s v="USD"/>
    <n v="1446868800"/>
    <n v="1444821127"/>
    <b v="1"/>
    <n v="167"/>
    <b v="1"/>
    <s v="film &amp; video/documentary"/>
    <n v="106"/>
    <n v="63.17"/>
    <x v="0"/>
  </r>
  <r>
    <x v="0"/>
    <x v="0"/>
    <s v="USD"/>
    <n v="1368763140"/>
    <n v="1366028563"/>
    <b v="1"/>
    <n v="340"/>
    <b v="1"/>
    <s v="film &amp; video/documentary"/>
    <n v="102"/>
    <n v="104.82"/>
    <x v="0"/>
  </r>
  <r>
    <x v="0"/>
    <x v="0"/>
    <s v="USD"/>
    <n v="1466171834"/>
    <n v="1463493434"/>
    <b v="1"/>
    <n v="438"/>
    <b v="1"/>
    <s v="film &amp; video/documentary"/>
    <n v="107"/>
    <n v="97.36"/>
    <x v="0"/>
  </r>
  <r>
    <x v="0"/>
    <x v="0"/>
    <s v="USD"/>
    <n v="1446019200"/>
    <n v="1442420377"/>
    <b v="1"/>
    <n v="555"/>
    <b v="1"/>
    <s v="film &amp; video/documentary"/>
    <n v="113"/>
    <n v="203.63"/>
    <x v="0"/>
  </r>
  <r>
    <x v="0"/>
    <x v="0"/>
    <s v="USD"/>
    <n v="1460038591"/>
    <n v="1457450191"/>
    <b v="1"/>
    <n v="266"/>
    <b v="1"/>
    <s v="film &amp; video/documentary"/>
    <n v="125"/>
    <n v="188.31"/>
    <x v="0"/>
  </r>
  <r>
    <x v="0"/>
    <x v="0"/>
    <s v="USD"/>
    <n v="1431716400"/>
    <n v="1428423757"/>
    <b v="1"/>
    <n v="69"/>
    <b v="1"/>
    <s v="film &amp; video/documentary"/>
    <n v="101"/>
    <n v="146.65"/>
    <x v="0"/>
  </r>
  <r>
    <x v="0"/>
    <x v="0"/>
    <s v="USD"/>
    <n v="1431122400"/>
    <n v="1428428515"/>
    <b v="1"/>
    <n v="80"/>
    <b v="1"/>
    <s v="film &amp; video/documentary"/>
    <n v="103"/>
    <n v="109.19"/>
    <x v="0"/>
  </r>
  <r>
    <x v="0"/>
    <x v="0"/>
    <s v="USD"/>
    <n v="1447427918"/>
    <n v="1444832318"/>
    <b v="1"/>
    <n v="493"/>
    <b v="1"/>
    <s v="film &amp; video/documentary"/>
    <n v="117"/>
    <n v="59.25"/>
    <x v="0"/>
  </r>
  <r>
    <x v="0"/>
    <x v="0"/>
    <s v="USD"/>
    <n v="1426298708"/>
    <n v="1423710308"/>
    <b v="1"/>
    <n v="31"/>
    <b v="1"/>
    <s v="film &amp; video/documentary"/>
    <n v="101"/>
    <n v="97.9"/>
    <x v="0"/>
  </r>
  <r>
    <x v="0"/>
    <x v="0"/>
    <s v="USD"/>
    <n v="1472864400"/>
    <n v="1468001290"/>
    <b v="1"/>
    <n v="236"/>
    <b v="1"/>
    <s v="film &amp; video/documentary"/>
    <n v="110"/>
    <n v="70"/>
    <x v="0"/>
  </r>
  <r>
    <x v="0"/>
    <x v="0"/>
    <s v="USD"/>
    <n v="1430331268"/>
    <n v="1427739268"/>
    <b v="1"/>
    <n v="89"/>
    <b v="1"/>
    <s v="film &amp; video/documentary"/>
    <n v="108"/>
    <n v="72.87"/>
    <x v="0"/>
  </r>
  <r>
    <x v="0"/>
    <x v="0"/>
    <s v="USD"/>
    <n v="1489006800"/>
    <n v="1486397007"/>
    <b v="1"/>
    <n v="299"/>
    <b v="1"/>
    <s v="film &amp; video/documentary"/>
    <n v="125"/>
    <n v="146.35"/>
    <x v="0"/>
  </r>
  <r>
    <x v="0"/>
    <x v="0"/>
    <s v="USD"/>
    <n v="1412135940"/>
    <n v="1410555998"/>
    <b v="1"/>
    <n v="55"/>
    <b v="1"/>
    <s v="film &amp; video/documentary"/>
    <n v="107"/>
    <n v="67.91"/>
    <x v="0"/>
  </r>
  <r>
    <x v="0"/>
    <x v="0"/>
    <s v="USD"/>
    <n v="1461955465"/>
    <n v="1459363465"/>
    <b v="1"/>
    <n v="325"/>
    <b v="1"/>
    <s v="film &amp; video/documentary"/>
    <n v="100"/>
    <n v="169.85"/>
    <x v="0"/>
  </r>
  <r>
    <x v="0"/>
    <x v="0"/>
    <s v="USD"/>
    <n v="1415934000"/>
    <n v="1413308545"/>
    <b v="1"/>
    <n v="524"/>
    <b v="1"/>
    <s v="film &amp; video/documentary"/>
    <n v="102"/>
    <n v="58.41"/>
    <x v="0"/>
  </r>
  <r>
    <x v="0"/>
    <x v="0"/>
    <s v="USD"/>
    <n v="1433125200"/>
    <n v="1429312694"/>
    <b v="1"/>
    <n v="285"/>
    <b v="1"/>
    <s v="film &amp; video/documentary"/>
    <n v="102"/>
    <n v="119.99"/>
    <x v="0"/>
  </r>
  <r>
    <x v="0"/>
    <x v="0"/>
    <s v="USD"/>
    <n v="1432161590"/>
    <n v="1429569590"/>
    <b v="1"/>
    <n v="179"/>
    <b v="1"/>
    <s v="film &amp; video/documentary"/>
    <n v="123"/>
    <n v="99.86"/>
    <x v="0"/>
  </r>
  <r>
    <x v="0"/>
    <x v="0"/>
    <s v="USD"/>
    <n v="1444824021"/>
    <n v="1442232021"/>
    <b v="1"/>
    <n v="188"/>
    <b v="1"/>
    <s v="film &amp; video/documentary"/>
    <n v="170"/>
    <n v="90.58"/>
    <x v="0"/>
  </r>
  <r>
    <x v="0"/>
    <x v="0"/>
    <s v="USD"/>
    <n v="1447505609"/>
    <n v="1444910009"/>
    <b v="1"/>
    <n v="379"/>
    <b v="1"/>
    <s v="film &amp; video/documentary"/>
    <n v="112"/>
    <n v="117.77"/>
    <x v="0"/>
  </r>
  <r>
    <x v="0"/>
    <x v="0"/>
    <s v="USD"/>
    <n v="1440165916"/>
    <n v="1437573916"/>
    <b v="1"/>
    <n v="119"/>
    <b v="1"/>
    <s v="film &amp; video/documentary"/>
    <n v="103"/>
    <n v="86.55"/>
    <x v="0"/>
  </r>
  <r>
    <x v="0"/>
    <x v="0"/>
    <s v="USD"/>
    <n v="1487937508"/>
    <n v="1485345508"/>
    <b v="1"/>
    <n v="167"/>
    <b v="1"/>
    <s v="film &amp; video/documentary"/>
    <n v="107"/>
    <n v="71.900000000000006"/>
    <x v="0"/>
  </r>
  <r>
    <x v="0"/>
    <x v="0"/>
    <s v="USD"/>
    <n v="1473566340"/>
    <n v="1470274509"/>
    <b v="1"/>
    <n v="221"/>
    <b v="1"/>
    <s v="film &amp; video/documentary"/>
    <n v="115"/>
    <n v="129.82"/>
    <x v="0"/>
  </r>
  <r>
    <x v="0"/>
    <x v="3"/>
    <s v="EUR"/>
    <n v="1460066954"/>
    <n v="1456614554"/>
    <b v="1"/>
    <n v="964"/>
    <b v="1"/>
    <s v="film &amp; video/documentary"/>
    <n v="127"/>
    <n v="44.91"/>
    <x v="0"/>
  </r>
  <r>
    <x v="0"/>
    <x v="0"/>
    <s v="USD"/>
    <n v="1412740868"/>
    <n v="1410148868"/>
    <b v="1"/>
    <n v="286"/>
    <b v="1"/>
    <s v="film &amp; video/documentary"/>
    <n v="117"/>
    <n v="40.76"/>
    <x v="0"/>
  </r>
  <r>
    <x v="0"/>
    <x v="0"/>
    <s v="USD"/>
    <n v="1447963219"/>
    <n v="1445367619"/>
    <b v="1"/>
    <n v="613"/>
    <b v="1"/>
    <s v="film &amp; video/documentary"/>
    <n v="109"/>
    <n v="103.52"/>
    <x v="0"/>
  </r>
  <r>
    <x v="0"/>
    <x v="0"/>
    <s v="USD"/>
    <n v="1460141521"/>
    <n v="1457553121"/>
    <b v="1"/>
    <n v="29"/>
    <b v="1"/>
    <s v="film &amp; video/documentary"/>
    <n v="104"/>
    <n v="125.45"/>
    <x v="0"/>
  </r>
  <r>
    <x v="0"/>
    <x v="0"/>
    <s v="USD"/>
    <n v="1417420994"/>
    <n v="1414738994"/>
    <b v="1"/>
    <n v="165"/>
    <b v="1"/>
    <s v="film &amp; video/documentary"/>
    <n v="116"/>
    <n v="246.61"/>
    <x v="0"/>
  </r>
  <r>
    <x v="0"/>
    <x v="0"/>
    <s v="USD"/>
    <n v="1458152193"/>
    <n v="1455563793"/>
    <b v="1"/>
    <n v="97"/>
    <b v="1"/>
    <s v="film &amp; video/documentary"/>
    <n v="103"/>
    <n v="79.400000000000006"/>
    <x v="0"/>
  </r>
  <r>
    <x v="0"/>
    <x v="0"/>
    <s v="USD"/>
    <n v="1429852797"/>
    <n v="1426396797"/>
    <b v="1"/>
    <n v="303"/>
    <b v="1"/>
    <s v="film &amp; video/documentary"/>
    <n v="174"/>
    <n v="86.14"/>
    <x v="0"/>
  </r>
  <r>
    <x v="0"/>
    <x v="0"/>
    <s v="USD"/>
    <n v="1466002800"/>
    <n v="1463517521"/>
    <b v="1"/>
    <n v="267"/>
    <b v="1"/>
    <s v="film &amp; video/documentary"/>
    <n v="103"/>
    <n v="193.05"/>
    <x v="0"/>
  </r>
  <r>
    <x v="0"/>
    <x v="0"/>
    <s v="USD"/>
    <n v="1415941920"/>
    <n v="1414028490"/>
    <b v="1"/>
    <n v="302"/>
    <b v="1"/>
    <s v="film &amp; video/documentary"/>
    <n v="105"/>
    <n v="84.02"/>
    <x v="0"/>
  </r>
  <r>
    <x v="0"/>
    <x v="0"/>
    <s v="USD"/>
    <n v="1437621060"/>
    <n v="1433799180"/>
    <b v="0"/>
    <n v="87"/>
    <b v="1"/>
    <s v="film &amp; video/documentary"/>
    <n v="101"/>
    <n v="139.83000000000001"/>
    <x v="0"/>
  </r>
  <r>
    <x v="0"/>
    <x v="0"/>
    <s v="USD"/>
    <n v="1416704506"/>
    <n v="1414108906"/>
    <b v="0"/>
    <n v="354"/>
    <b v="1"/>
    <s v="film &amp; video/documentary"/>
    <n v="111"/>
    <n v="109.82"/>
    <x v="0"/>
  </r>
  <r>
    <x v="0"/>
    <x v="0"/>
    <s v="USD"/>
    <n v="1407456000"/>
    <n v="1405573391"/>
    <b v="0"/>
    <n v="86"/>
    <b v="1"/>
    <s v="film &amp; video/documentary"/>
    <n v="124"/>
    <n v="139.53"/>
    <x v="0"/>
  </r>
  <r>
    <x v="0"/>
    <x v="0"/>
    <s v="USD"/>
    <n v="1272828120"/>
    <n v="1268934736"/>
    <b v="0"/>
    <n v="26"/>
    <b v="1"/>
    <s v="film &amp; video/documentary"/>
    <n v="101"/>
    <n v="347.85"/>
    <x v="0"/>
  </r>
  <r>
    <x v="0"/>
    <x v="0"/>
    <s v="USD"/>
    <n v="1403323140"/>
    <n v="1400704672"/>
    <b v="0"/>
    <n v="113"/>
    <b v="1"/>
    <s v="film &amp; video/documentary"/>
    <n v="110"/>
    <n v="68.239999999999995"/>
    <x v="0"/>
  </r>
  <r>
    <x v="0"/>
    <x v="1"/>
    <s v="GBP"/>
    <n v="1393597999"/>
    <n v="1391005999"/>
    <b v="0"/>
    <n v="65"/>
    <b v="1"/>
    <s v="film &amp; video/documentary"/>
    <n v="104"/>
    <n v="239.94"/>
    <x v="0"/>
  </r>
  <r>
    <x v="0"/>
    <x v="0"/>
    <s v="USD"/>
    <n v="1337540518"/>
    <n v="1334948518"/>
    <b v="0"/>
    <n v="134"/>
    <b v="1"/>
    <s v="film &amp; video/documentary"/>
    <n v="101"/>
    <n v="287.31"/>
    <x v="0"/>
  </r>
  <r>
    <x v="0"/>
    <x v="0"/>
    <s v="USD"/>
    <n v="1367384340"/>
    <n v="1363960278"/>
    <b v="0"/>
    <n v="119"/>
    <b v="1"/>
    <s v="film &amp; video/documentary"/>
    <n v="103"/>
    <n v="86.85"/>
    <x v="0"/>
  </r>
  <r>
    <x v="0"/>
    <x v="0"/>
    <s v="USD"/>
    <n v="1426426322"/>
    <n v="1423405922"/>
    <b v="0"/>
    <n v="159"/>
    <b v="1"/>
    <s v="film &amp; video/documentary"/>
    <n v="104"/>
    <n v="81.849999999999994"/>
    <x v="0"/>
  </r>
  <r>
    <x v="0"/>
    <x v="0"/>
    <s v="USD"/>
    <n v="1326633269"/>
    <n v="1324041269"/>
    <b v="0"/>
    <n v="167"/>
    <b v="1"/>
    <s v="film &amp; video/documentary"/>
    <n v="110"/>
    <n v="42.87"/>
    <x v="0"/>
  </r>
  <r>
    <x v="0"/>
    <x v="0"/>
    <s v="USD"/>
    <n v="1483729500"/>
    <n v="1481137500"/>
    <b v="0"/>
    <n v="43"/>
    <b v="1"/>
    <s v="film &amp; video/documentary"/>
    <n v="122"/>
    <n v="709.42"/>
    <x v="0"/>
  </r>
  <r>
    <x v="0"/>
    <x v="0"/>
    <s v="USD"/>
    <n v="1359743139"/>
    <n v="1355855139"/>
    <b v="0"/>
    <n v="1062"/>
    <b v="1"/>
    <s v="film &amp; video/documentary"/>
    <n v="114"/>
    <n v="161.26"/>
    <x v="0"/>
  </r>
  <r>
    <x v="0"/>
    <x v="1"/>
    <s v="GBP"/>
    <n v="1459872000"/>
    <n v="1456408244"/>
    <b v="0"/>
    <n v="9"/>
    <b v="1"/>
    <s v="film &amp; video/documentary"/>
    <n v="125"/>
    <n v="41.78"/>
    <x v="0"/>
  </r>
  <r>
    <x v="0"/>
    <x v="0"/>
    <s v="USD"/>
    <n v="1342648398"/>
    <n v="1340056398"/>
    <b v="0"/>
    <n v="89"/>
    <b v="1"/>
    <s v="film &amp; video/documentary"/>
    <n v="107"/>
    <n v="89.89"/>
    <x v="0"/>
  </r>
  <r>
    <x v="0"/>
    <x v="0"/>
    <s v="USD"/>
    <n v="1316208031"/>
    <n v="1312320031"/>
    <b v="0"/>
    <n v="174"/>
    <b v="1"/>
    <s v="film &amp; video/documentary"/>
    <n v="131"/>
    <n v="45.05"/>
    <x v="0"/>
  </r>
  <r>
    <x v="0"/>
    <x v="0"/>
    <s v="USD"/>
    <n v="1393694280"/>
    <n v="1390088311"/>
    <b v="0"/>
    <n v="14"/>
    <b v="1"/>
    <s v="film &amp; video/documentary"/>
    <n v="120"/>
    <n v="42.86"/>
    <x v="0"/>
  </r>
  <r>
    <x v="0"/>
    <x v="1"/>
    <s v="GBP"/>
    <n v="1472122316"/>
    <n v="1469443916"/>
    <b v="0"/>
    <n v="48"/>
    <b v="1"/>
    <s v="film &amp; video/documentary"/>
    <n v="106"/>
    <n v="54.08"/>
    <x v="0"/>
  </r>
  <r>
    <x v="0"/>
    <x v="0"/>
    <s v="USD"/>
    <n v="1447484460"/>
    <n v="1444888868"/>
    <b v="0"/>
    <n v="133"/>
    <b v="1"/>
    <s v="film &amp; video/documentary"/>
    <n v="114"/>
    <n v="103.22"/>
    <x v="0"/>
  </r>
  <r>
    <x v="0"/>
    <x v="5"/>
    <s v="CAD"/>
    <n v="1453765920"/>
    <n v="1451655808"/>
    <b v="0"/>
    <n v="83"/>
    <b v="1"/>
    <s v="film &amp; video/documentary"/>
    <n v="112"/>
    <n v="40.4"/>
    <x v="0"/>
  </r>
  <r>
    <x v="0"/>
    <x v="0"/>
    <s v="USD"/>
    <n v="1336062672"/>
    <n v="1332174672"/>
    <b v="0"/>
    <n v="149"/>
    <b v="1"/>
    <s v="film &amp; video/documentary"/>
    <n v="116"/>
    <n v="116.86"/>
    <x v="0"/>
  </r>
  <r>
    <x v="0"/>
    <x v="0"/>
    <s v="USD"/>
    <n v="1453569392"/>
    <n v="1451409392"/>
    <b v="0"/>
    <n v="49"/>
    <b v="1"/>
    <s v="film &amp; video/documentary"/>
    <n v="142"/>
    <n v="115.51"/>
    <x v="0"/>
  </r>
  <r>
    <x v="0"/>
    <x v="0"/>
    <s v="USD"/>
    <n v="1343624400"/>
    <n v="1340642717"/>
    <b v="0"/>
    <n v="251"/>
    <b v="1"/>
    <s v="film &amp; video/documentary"/>
    <n v="105"/>
    <n v="104.31"/>
    <x v="0"/>
  </r>
  <r>
    <x v="0"/>
    <x v="0"/>
    <s v="USD"/>
    <n v="1346950900"/>
    <n v="1345741300"/>
    <b v="0"/>
    <n v="22"/>
    <b v="1"/>
    <s v="film &amp; video/documentary"/>
    <n v="256"/>
    <n v="69.77"/>
    <x v="0"/>
  </r>
  <r>
    <x v="0"/>
    <x v="0"/>
    <s v="USD"/>
    <n v="1400467759"/>
    <n v="1398480559"/>
    <b v="0"/>
    <n v="48"/>
    <b v="1"/>
    <s v="film &amp; video/documentary"/>
    <n v="207"/>
    <n v="43.02"/>
    <x v="0"/>
  </r>
  <r>
    <x v="0"/>
    <x v="0"/>
    <s v="USD"/>
    <n v="1420569947"/>
    <n v="1417977947"/>
    <b v="0"/>
    <n v="383"/>
    <b v="1"/>
    <s v="film &amp; video/documentary"/>
    <n v="112"/>
    <n v="58.54"/>
    <x v="0"/>
  </r>
  <r>
    <x v="0"/>
    <x v="0"/>
    <s v="USD"/>
    <n v="1416582101"/>
    <n v="1413986501"/>
    <b v="0"/>
    <n v="237"/>
    <b v="1"/>
    <s v="film &amp; video/documentary"/>
    <n v="106"/>
    <n v="111.8"/>
    <x v="0"/>
  </r>
  <r>
    <x v="0"/>
    <x v="0"/>
    <s v="USD"/>
    <n v="1439246991"/>
    <n v="1437950991"/>
    <b v="0"/>
    <n v="13"/>
    <b v="1"/>
    <s v="film &amp; video/documentary"/>
    <n v="100"/>
    <n v="46.23"/>
    <x v="0"/>
  </r>
  <r>
    <x v="0"/>
    <x v="0"/>
    <s v="USD"/>
    <n v="1439618400"/>
    <n v="1436976858"/>
    <b v="0"/>
    <n v="562"/>
    <b v="1"/>
    <s v="film &amp; video/documentary"/>
    <n v="214"/>
    <n v="144.69"/>
    <x v="0"/>
  </r>
  <r>
    <x v="0"/>
    <x v="0"/>
    <s v="USD"/>
    <n v="1469670580"/>
    <n v="1467078580"/>
    <b v="0"/>
    <n v="71"/>
    <b v="1"/>
    <s v="film &amp; video/documentary"/>
    <n v="126"/>
    <n v="88.85"/>
    <x v="0"/>
  </r>
  <r>
    <x v="0"/>
    <x v="0"/>
    <s v="USD"/>
    <n v="1394233140"/>
    <n v="1391477450"/>
    <b v="0"/>
    <n v="1510"/>
    <b v="1"/>
    <s v="film &amp; video/documentary"/>
    <n v="182"/>
    <n v="81.75"/>
    <x v="0"/>
  </r>
  <r>
    <x v="0"/>
    <x v="0"/>
    <s v="USD"/>
    <n v="1431046372"/>
    <n v="1429318372"/>
    <b v="0"/>
    <n v="14"/>
    <b v="1"/>
    <s v="film &amp; video/documentary"/>
    <n v="100"/>
    <n v="71.430000000000007"/>
    <x v="0"/>
  </r>
  <r>
    <x v="0"/>
    <x v="0"/>
    <s v="USD"/>
    <n v="1324169940"/>
    <n v="1321578051"/>
    <b v="0"/>
    <n v="193"/>
    <b v="1"/>
    <s v="film &amp; video/documentary"/>
    <n v="101"/>
    <n v="104.26"/>
    <x v="0"/>
  </r>
  <r>
    <x v="0"/>
    <x v="0"/>
    <s v="USD"/>
    <n v="1315450800"/>
    <n v="1312823571"/>
    <b v="0"/>
    <n v="206"/>
    <b v="1"/>
    <s v="film &amp; video/documentary"/>
    <n v="101"/>
    <n v="90.62"/>
    <x v="0"/>
  </r>
  <r>
    <x v="0"/>
    <x v="0"/>
    <s v="USD"/>
    <n v="1381424452"/>
    <n v="1378746052"/>
    <b v="0"/>
    <n v="351"/>
    <b v="1"/>
    <s v="film &amp; video/documentary"/>
    <n v="110"/>
    <n v="157.33000000000001"/>
    <x v="0"/>
  </r>
  <r>
    <x v="0"/>
    <x v="3"/>
    <s v="EUR"/>
    <n v="1460918282"/>
    <n v="1455737882"/>
    <b v="0"/>
    <n v="50"/>
    <b v="1"/>
    <s v="film &amp; video/documentary"/>
    <n v="112"/>
    <n v="105.18"/>
    <x v="0"/>
  </r>
  <r>
    <x v="0"/>
    <x v="0"/>
    <s v="USD"/>
    <n v="1335562320"/>
    <n v="1332452960"/>
    <b v="0"/>
    <n v="184"/>
    <b v="1"/>
    <s v="film &amp; video/documentary"/>
    <n v="108"/>
    <n v="58.72"/>
    <x v="0"/>
  </r>
  <r>
    <x v="0"/>
    <x v="0"/>
    <s v="USD"/>
    <n v="1341668006"/>
    <n v="1340372006"/>
    <b v="0"/>
    <n v="196"/>
    <b v="1"/>
    <s v="film &amp; video/documentary"/>
    <n v="107"/>
    <n v="81.63"/>
    <x v="0"/>
  </r>
  <r>
    <x v="0"/>
    <x v="0"/>
    <s v="USD"/>
    <n v="1283312640"/>
    <n v="1279651084"/>
    <b v="0"/>
    <n v="229"/>
    <b v="1"/>
    <s v="film &amp; video/documentary"/>
    <n v="104"/>
    <n v="56.46"/>
    <x v="0"/>
  </r>
  <r>
    <x v="0"/>
    <x v="0"/>
    <s v="USD"/>
    <n v="1430334126"/>
    <n v="1426446126"/>
    <b v="0"/>
    <n v="67"/>
    <b v="1"/>
    <s v="film &amp; video/documentary"/>
    <n v="125"/>
    <n v="140.1"/>
    <x v="0"/>
  </r>
  <r>
    <x v="0"/>
    <x v="1"/>
    <s v="GBP"/>
    <n v="1481716800"/>
    <n v="1479070867"/>
    <b v="0"/>
    <n v="95"/>
    <b v="1"/>
    <s v="film &amp; video/documentary"/>
    <n v="107"/>
    <n v="224.85"/>
    <x v="0"/>
  </r>
  <r>
    <x v="0"/>
    <x v="0"/>
    <s v="USD"/>
    <n v="1400297400"/>
    <n v="1397661347"/>
    <b v="0"/>
    <n v="62"/>
    <b v="1"/>
    <s v="film &amp; video/documentary"/>
    <n v="112"/>
    <n v="181.13"/>
    <x v="0"/>
  </r>
  <r>
    <x v="0"/>
    <x v="0"/>
    <s v="USD"/>
    <n v="1312747970"/>
    <n v="1310155970"/>
    <b v="0"/>
    <n v="73"/>
    <b v="1"/>
    <s v="film &amp; video/documentary"/>
    <n v="104"/>
    <n v="711.04"/>
    <x v="0"/>
  </r>
  <r>
    <x v="0"/>
    <x v="0"/>
    <s v="USD"/>
    <n v="1446731817"/>
    <n v="1444913817"/>
    <b v="0"/>
    <n v="43"/>
    <b v="1"/>
    <s v="film &amp; video/documentary"/>
    <n v="142"/>
    <n v="65.88"/>
    <x v="0"/>
  </r>
  <r>
    <x v="0"/>
    <x v="0"/>
    <s v="USD"/>
    <n v="1312960080"/>
    <n v="1308900441"/>
    <b v="0"/>
    <n v="70"/>
    <b v="1"/>
    <s v="film &amp; video/documentary"/>
    <n v="105"/>
    <n v="75.19"/>
    <x v="0"/>
  </r>
  <r>
    <x v="0"/>
    <x v="0"/>
    <s v="USD"/>
    <n v="1391641440"/>
    <n v="1389107062"/>
    <b v="0"/>
    <n v="271"/>
    <b v="1"/>
    <s v="film &amp; video/documentary"/>
    <n v="103"/>
    <n v="133.13999999999999"/>
    <x v="0"/>
  </r>
  <r>
    <x v="0"/>
    <x v="0"/>
    <s v="USD"/>
    <n v="1394071339"/>
    <n v="1391479339"/>
    <b v="0"/>
    <n v="55"/>
    <b v="1"/>
    <s v="film &amp; video/documentary"/>
    <n v="108"/>
    <n v="55.2"/>
    <x v="0"/>
  </r>
  <r>
    <x v="0"/>
    <x v="0"/>
    <s v="USD"/>
    <n v="1304920740"/>
    <n v="1301975637"/>
    <b v="0"/>
    <n v="35"/>
    <b v="1"/>
    <s v="film &amp; video/documentary"/>
    <n v="108"/>
    <n v="86.16"/>
    <x v="0"/>
  </r>
  <r>
    <x v="0"/>
    <x v="0"/>
    <s v="USD"/>
    <n v="1321739650"/>
    <n v="1316552050"/>
    <b v="0"/>
    <n v="22"/>
    <b v="1"/>
    <s v="film &amp; video/documentary"/>
    <n v="102"/>
    <n v="92.32"/>
    <x v="0"/>
  </r>
  <r>
    <x v="0"/>
    <x v="0"/>
    <s v="USD"/>
    <n v="1383676790"/>
    <n v="1380217190"/>
    <b v="0"/>
    <n v="38"/>
    <b v="1"/>
    <s v="film &amp; video/documentary"/>
    <n v="101"/>
    <n v="160.16"/>
    <x v="0"/>
  </r>
  <r>
    <x v="0"/>
    <x v="1"/>
    <s v="GBP"/>
    <n v="1469220144"/>
    <n v="1466628144"/>
    <b v="0"/>
    <n v="15"/>
    <b v="1"/>
    <s v="film &amp; video/documentary"/>
    <n v="137"/>
    <n v="45.6"/>
    <x v="0"/>
  </r>
  <r>
    <x v="0"/>
    <x v="5"/>
    <s v="CAD"/>
    <n v="1434670397"/>
    <n v="1429486397"/>
    <b v="0"/>
    <n v="7"/>
    <b v="1"/>
    <s v="film &amp; video/documentary"/>
    <n v="128"/>
    <n v="183.29"/>
    <x v="0"/>
  </r>
  <r>
    <x v="0"/>
    <x v="0"/>
    <s v="USD"/>
    <n v="1387688400"/>
    <n v="1384920804"/>
    <b v="0"/>
    <n v="241"/>
    <b v="1"/>
    <s v="film &amp; video/documentary"/>
    <n v="101"/>
    <n v="125.79"/>
    <x v="0"/>
  </r>
  <r>
    <x v="0"/>
    <x v="0"/>
    <s v="USD"/>
    <n v="1343238578"/>
    <n v="1341856178"/>
    <b v="0"/>
    <n v="55"/>
    <b v="1"/>
    <s v="film &amp; video/documentary"/>
    <n v="127"/>
    <n v="57.65"/>
    <x v="0"/>
  </r>
  <r>
    <x v="0"/>
    <x v="0"/>
    <s v="USD"/>
    <n v="1342731811"/>
    <n v="1340139811"/>
    <b v="0"/>
    <n v="171"/>
    <b v="1"/>
    <s v="film &amp; video/documentary"/>
    <n v="105"/>
    <n v="78.66"/>
    <x v="0"/>
  </r>
  <r>
    <x v="0"/>
    <x v="0"/>
    <s v="USD"/>
    <n v="1381541465"/>
    <n v="1378949465"/>
    <b v="0"/>
    <n v="208"/>
    <b v="1"/>
    <s v="film &amp; video/documentary"/>
    <n v="103"/>
    <n v="91.48"/>
    <x v="0"/>
  </r>
  <r>
    <x v="0"/>
    <x v="5"/>
    <s v="CAD"/>
    <n v="1413547200"/>
    <n v="1411417602"/>
    <b v="0"/>
    <n v="21"/>
    <b v="1"/>
    <s v="film &amp; video/documentary"/>
    <n v="102"/>
    <n v="68.099999999999994"/>
    <x v="0"/>
  </r>
  <r>
    <x v="0"/>
    <x v="0"/>
    <s v="USD"/>
    <n v="1391851831"/>
    <n v="1389259831"/>
    <b v="0"/>
    <n v="25"/>
    <b v="1"/>
    <s v="film &amp; video/documentary"/>
    <n v="120"/>
    <n v="48.09"/>
    <x v="0"/>
  </r>
  <r>
    <x v="0"/>
    <x v="0"/>
    <s v="USD"/>
    <n v="1365395580"/>
    <n v="1364426260"/>
    <b v="0"/>
    <n v="52"/>
    <b v="1"/>
    <s v="film &amp; video/documentary"/>
    <n v="100"/>
    <n v="202.42"/>
    <x v="0"/>
  </r>
  <r>
    <x v="0"/>
    <x v="0"/>
    <s v="USD"/>
    <n v="1437633997"/>
    <n v="1435041997"/>
    <b v="0"/>
    <n v="104"/>
    <b v="1"/>
    <s v="film &amp; video/documentary"/>
    <n v="101"/>
    <n v="216.75"/>
    <x v="0"/>
  </r>
  <r>
    <x v="0"/>
    <x v="0"/>
    <s v="USD"/>
    <n v="1372536787"/>
    <n v="1367352787"/>
    <b v="0"/>
    <n v="73"/>
    <b v="1"/>
    <s v="film &amp; video/documentary"/>
    <n v="100"/>
    <n v="110.07"/>
    <x v="0"/>
  </r>
  <r>
    <x v="2"/>
    <x v="0"/>
    <s v="USD"/>
    <n v="1394772031"/>
    <n v="1392183631"/>
    <b v="0"/>
    <n v="3"/>
    <b v="0"/>
    <s v="film &amp; video/animation"/>
    <n v="0"/>
    <n v="4.83"/>
    <x v="0"/>
  </r>
  <r>
    <x v="2"/>
    <x v="0"/>
    <s v="USD"/>
    <n v="1440157656"/>
    <n v="1434973656"/>
    <b v="0"/>
    <n v="6"/>
    <b v="0"/>
    <s v="film &amp; video/animation"/>
    <n v="2"/>
    <n v="50.17"/>
    <x v="0"/>
  </r>
  <r>
    <x v="2"/>
    <x v="0"/>
    <s v="USD"/>
    <n v="1410416097"/>
    <n v="1407824097"/>
    <b v="0"/>
    <n v="12"/>
    <b v="0"/>
    <s v="film &amp; video/animation"/>
    <n v="1"/>
    <n v="35.83"/>
    <x v="0"/>
  </r>
  <r>
    <x v="2"/>
    <x v="0"/>
    <s v="USD"/>
    <n v="1370470430"/>
    <n v="1367878430"/>
    <b v="0"/>
    <n v="13"/>
    <b v="0"/>
    <s v="film &amp; video/animation"/>
    <n v="1"/>
    <n v="11.77"/>
    <x v="0"/>
  </r>
  <r>
    <x v="2"/>
    <x v="0"/>
    <s v="USD"/>
    <n v="1332748899"/>
    <n v="1327568499"/>
    <b v="0"/>
    <n v="5"/>
    <b v="0"/>
    <s v="film &amp; video/animation"/>
    <n v="7"/>
    <n v="40.78"/>
    <x v="0"/>
  </r>
  <r>
    <x v="2"/>
    <x v="0"/>
    <s v="USD"/>
    <n v="1448660404"/>
    <n v="1443472804"/>
    <b v="0"/>
    <n v="2"/>
    <b v="0"/>
    <s v="film &amp; video/animation"/>
    <n v="0"/>
    <n v="3"/>
    <x v="0"/>
  </r>
  <r>
    <x v="2"/>
    <x v="0"/>
    <s v="USD"/>
    <n v="1456851914"/>
    <n v="1454259914"/>
    <b v="0"/>
    <n v="8"/>
    <b v="0"/>
    <s v="film &amp; video/animation"/>
    <n v="1"/>
    <n v="16.63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6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"/>
    <n v="4.8"/>
    <x v="0"/>
  </r>
  <r>
    <x v="2"/>
    <x v="1"/>
    <s v="GBP"/>
    <n v="1467752083"/>
    <n v="1465160083"/>
    <b v="0"/>
    <n v="8"/>
    <b v="0"/>
    <s v="film &amp; video/animation"/>
    <n v="14"/>
    <n v="51.88"/>
    <x v="0"/>
  </r>
  <r>
    <x v="2"/>
    <x v="0"/>
    <s v="USD"/>
    <n v="1445448381"/>
    <n v="1440264381"/>
    <b v="0"/>
    <n v="8"/>
    <b v="0"/>
    <s v="film &amp; video/animation"/>
    <n v="10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0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"/>
    <n v="170.55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0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39"/>
    <n v="393.59"/>
    <x v="0"/>
  </r>
  <r>
    <x v="2"/>
    <x v="5"/>
    <s v="CAD"/>
    <n v="1391991701"/>
    <n v="1389399701"/>
    <b v="0"/>
    <n v="2"/>
    <b v="0"/>
    <s v="film &amp; video/animation"/>
    <n v="0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0"/>
    <n v="1"/>
    <x v="0"/>
  </r>
  <r>
    <x v="2"/>
    <x v="0"/>
    <s v="USD"/>
    <n v="1425434420"/>
    <n v="1422842420"/>
    <b v="0"/>
    <n v="16"/>
    <b v="0"/>
    <s v="film &amp; video/animation"/>
    <n v="7"/>
    <n v="47.88"/>
    <x v="0"/>
  </r>
  <r>
    <x v="2"/>
    <x v="1"/>
    <s v="GBP"/>
    <n v="1364041163"/>
    <n v="1361884763"/>
    <b v="0"/>
    <n v="1"/>
    <b v="0"/>
    <s v="film &amp; video/animation"/>
    <n v="0"/>
    <n v="5"/>
    <x v="0"/>
  </r>
  <r>
    <x v="2"/>
    <x v="0"/>
    <s v="USD"/>
    <n v="1400091095"/>
    <n v="1398363095"/>
    <b v="0"/>
    <n v="4"/>
    <b v="0"/>
    <s v="film &amp; video/animation"/>
    <n v="3"/>
    <n v="20.5"/>
    <x v="0"/>
  </r>
  <r>
    <x v="2"/>
    <x v="1"/>
    <s v="GBP"/>
    <n v="1382017085"/>
    <n v="1379425085"/>
    <b v="0"/>
    <n v="5"/>
    <b v="0"/>
    <s v="film &amp; video/animation"/>
    <n v="2"/>
    <n v="9"/>
    <x v="0"/>
  </r>
  <r>
    <x v="2"/>
    <x v="0"/>
    <s v="USD"/>
    <n v="1392417800"/>
    <n v="1389825800"/>
    <b v="0"/>
    <n v="7"/>
    <b v="0"/>
    <s v="film &amp; video/animation"/>
    <n v="1"/>
    <n v="56.57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0"/>
    <n v="13"/>
    <x v="0"/>
  </r>
  <r>
    <x v="2"/>
    <x v="0"/>
    <s v="USD"/>
    <n v="1417007640"/>
    <n v="1414343571"/>
    <b v="0"/>
    <n v="5"/>
    <b v="0"/>
    <s v="film &amp; video/animation"/>
    <n v="1"/>
    <n v="16.399999999999999"/>
    <x v="0"/>
  </r>
  <r>
    <x v="2"/>
    <x v="0"/>
    <s v="USD"/>
    <n v="1334622660"/>
    <n v="1330733022"/>
    <b v="0"/>
    <n v="2"/>
    <b v="0"/>
    <s v="film &amp; video/animation"/>
    <n v="0"/>
    <n v="22.5"/>
    <x v="0"/>
  </r>
  <r>
    <x v="2"/>
    <x v="0"/>
    <s v="USD"/>
    <n v="1382414340"/>
    <n v="1380559201"/>
    <b v="0"/>
    <n v="3"/>
    <b v="0"/>
    <s v="film &amp; video/animation"/>
    <n v="1"/>
    <n v="20.329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"/>
    <n v="16.760000000000002"/>
    <x v="0"/>
  </r>
  <r>
    <x v="2"/>
    <x v="0"/>
    <s v="USD"/>
    <n v="1321201327"/>
    <n v="1316013727"/>
    <b v="0"/>
    <n v="1"/>
    <b v="0"/>
    <s v="film &amp; video/animation"/>
    <n v="0"/>
    <n v="25"/>
    <x v="0"/>
  </r>
  <r>
    <x v="2"/>
    <x v="0"/>
    <s v="USD"/>
    <n v="1401595200"/>
    <n v="1398862875"/>
    <b v="0"/>
    <n v="2"/>
    <b v="0"/>
    <s v="film &amp; video/animation"/>
    <n v="0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"/>
    <n v="113.64"/>
    <x v="0"/>
  </r>
  <r>
    <x v="2"/>
    <x v="12"/>
    <s v="EUR"/>
    <n v="1463602935"/>
    <n v="1461874935"/>
    <b v="0"/>
    <n v="1"/>
    <b v="0"/>
    <s v="film &amp; video/animation"/>
    <n v="0"/>
    <n v="1"/>
    <x v="0"/>
  </r>
  <r>
    <x v="2"/>
    <x v="0"/>
    <s v="USD"/>
    <n v="1403837574"/>
    <n v="1402455174"/>
    <b v="0"/>
    <n v="8"/>
    <b v="0"/>
    <s v="film &amp; video/animation"/>
    <n v="27"/>
    <n v="17.25"/>
    <x v="0"/>
  </r>
  <r>
    <x v="2"/>
    <x v="0"/>
    <s v="USD"/>
    <n v="1347057464"/>
    <n v="1344465464"/>
    <b v="0"/>
    <n v="5"/>
    <b v="0"/>
    <s v="film &amp; video/animation"/>
    <n v="1"/>
    <n v="15.2"/>
    <x v="0"/>
  </r>
  <r>
    <x v="2"/>
    <x v="0"/>
    <s v="USD"/>
    <n v="1348849134"/>
    <n v="1344961134"/>
    <b v="0"/>
    <n v="39"/>
    <b v="0"/>
    <s v="film &amp; video/animation"/>
    <n v="22"/>
    <n v="110.64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"/>
    <n v="25.5"/>
    <x v="0"/>
  </r>
  <r>
    <x v="2"/>
    <x v="0"/>
    <s v="USD"/>
    <n v="1397924379"/>
    <n v="1394039979"/>
    <b v="0"/>
    <n v="170"/>
    <b v="0"/>
    <s v="film &amp; video/animation"/>
    <n v="12"/>
    <n v="38.479999999999997"/>
    <x v="0"/>
  </r>
  <r>
    <x v="2"/>
    <x v="0"/>
    <s v="USD"/>
    <n v="1408831718"/>
    <n v="1406239718"/>
    <b v="0"/>
    <n v="5"/>
    <b v="0"/>
    <s v="film &amp; video/animation"/>
    <n v="18"/>
    <n v="28.2"/>
    <x v="0"/>
  </r>
  <r>
    <x v="2"/>
    <x v="0"/>
    <s v="USD"/>
    <n v="1410972319"/>
    <n v="1408380319"/>
    <b v="0"/>
    <n v="14"/>
    <b v="0"/>
    <s v="film &amp; video/animation"/>
    <n v="3"/>
    <n v="61.5"/>
    <x v="0"/>
  </r>
  <r>
    <x v="2"/>
    <x v="0"/>
    <s v="USD"/>
    <n v="1487318029"/>
    <n v="1484726029"/>
    <b v="0"/>
    <n v="1"/>
    <b v="0"/>
    <s v="film &amp; video/animation"/>
    <n v="0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"/>
    <n v="39.57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33"/>
    <n v="88.8"/>
    <x v="0"/>
  </r>
  <r>
    <x v="2"/>
    <x v="0"/>
    <s v="USD"/>
    <n v="1376049615"/>
    <n v="1373457615"/>
    <b v="0"/>
    <n v="140"/>
    <b v="0"/>
    <s v="film &amp; video/animation"/>
    <n v="19"/>
    <n v="55.46"/>
    <x v="0"/>
  </r>
  <r>
    <x v="2"/>
    <x v="0"/>
    <s v="USD"/>
    <n v="1349885289"/>
    <n v="1347293289"/>
    <b v="0"/>
    <n v="21"/>
    <b v="0"/>
    <s v="film &amp; video/animation"/>
    <n v="6"/>
    <n v="87.14"/>
    <x v="0"/>
  </r>
  <r>
    <x v="2"/>
    <x v="0"/>
    <s v="USD"/>
    <n v="1460644440"/>
    <n v="1458336690"/>
    <b v="0"/>
    <n v="1"/>
    <b v="0"/>
    <s v="film &amp; video/animation"/>
    <n v="0"/>
    <n v="10"/>
    <x v="0"/>
  </r>
  <r>
    <x v="2"/>
    <x v="1"/>
    <s v="GBP"/>
    <n v="1359434672"/>
    <n v="1354250672"/>
    <b v="0"/>
    <n v="147"/>
    <b v="0"/>
    <s v="film &amp; video/animation"/>
    <n v="50"/>
    <n v="51.22"/>
    <x v="0"/>
  </r>
  <r>
    <x v="2"/>
    <x v="1"/>
    <s v="GBP"/>
    <n v="1446766372"/>
    <n v="1443220372"/>
    <b v="0"/>
    <n v="11"/>
    <b v="0"/>
    <s v="film &amp; video/animation"/>
    <n v="0"/>
    <n v="13.55"/>
    <x v="0"/>
  </r>
  <r>
    <x v="2"/>
    <x v="1"/>
    <s v="GBP"/>
    <n v="1368792499"/>
    <n v="1366200499"/>
    <b v="0"/>
    <n v="125"/>
    <b v="0"/>
    <s v="film &amp; video/animation"/>
    <n v="22"/>
    <n v="66.52"/>
    <x v="0"/>
  </r>
  <r>
    <x v="2"/>
    <x v="2"/>
    <s v="AUD"/>
    <n v="1401662239"/>
    <n v="1399070239"/>
    <b v="0"/>
    <n v="1"/>
    <b v="0"/>
    <s v="film &amp; video/animation"/>
    <n v="0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0"/>
    <n v="71.67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0"/>
    <n v="10.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0"/>
    <n v="1"/>
    <x v="0"/>
  </r>
  <r>
    <x v="2"/>
    <x v="0"/>
    <s v="USD"/>
    <n v="1419483600"/>
    <n v="1414889665"/>
    <b v="0"/>
    <n v="3"/>
    <b v="0"/>
    <s v="film &amp; video/animation"/>
    <n v="1"/>
    <n v="10"/>
    <x v="0"/>
  </r>
  <r>
    <x v="2"/>
    <x v="0"/>
    <s v="USD"/>
    <n v="1324664249"/>
    <n v="1321035449"/>
    <b v="0"/>
    <n v="22"/>
    <b v="0"/>
    <s v="film &amp; video/animation"/>
    <n v="5"/>
    <n v="136.09"/>
    <x v="0"/>
  </r>
  <r>
    <x v="2"/>
    <x v="0"/>
    <s v="USD"/>
    <n v="1255381140"/>
    <n v="1250630968"/>
    <b v="0"/>
    <n v="26"/>
    <b v="0"/>
    <s v="film &amp; video/animation"/>
    <n v="10"/>
    <n v="73.459999999999994"/>
    <x v="0"/>
  </r>
  <r>
    <x v="2"/>
    <x v="0"/>
    <s v="USD"/>
    <n v="1273356960"/>
    <n v="1268255751"/>
    <b v="0"/>
    <n v="4"/>
    <b v="0"/>
    <s v="film &amp; video/animation"/>
    <n v="3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"/>
    <n v="57.5"/>
    <x v="0"/>
  </r>
  <r>
    <x v="2"/>
    <x v="1"/>
    <s v="GBP"/>
    <n v="1421498303"/>
    <n v="1418906303"/>
    <b v="0"/>
    <n v="9"/>
    <b v="0"/>
    <s v="film &amp; video/animation"/>
    <n v="2"/>
    <n v="12.67"/>
    <x v="0"/>
  </r>
  <r>
    <x v="2"/>
    <x v="0"/>
    <s v="USD"/>
    <n v="1334097387"/>
    <n v="1328916987"/>
    <b v="0"/>
    <n v="5"/>
    <b v="0"/>
    <s v="film &amp; video/animation"/>
    <n v="1"/>
    <n v="67"/>
    <x v="0"/>
  </r>
  <r>
    <x v="2"/>
    <x v="0"/>
    <s v="USD"/>
    <n v="1451010086"/>
    <n v="1447122086"/>
    <b v="0"/>
    <n v="14"/>
    <b v="0"/>
    <s v="film &amp; video/animation"/>
    <n v="0"/>
    <n v="3.71"/>
    <x v="0"/>
  </r>
  <r>
    <x v="2"/>
    <x v="0"/>
    <s v="USD"/>
    <n v="1376140520"/>
    <n v="1373548520"/>
    <b v="0"/>
    <n v="1"/>
    <b v="0"/>
    <s v="film &amp; video/animation"/>
    <n v="0"/>
    <n v="250"/>
    <x v="0"/>
  </r>
  <r>
    <x v="2"/>
    <x v="0"/>
    <s v="USD"/>
    <n v="1350687657"/>
    <n v="1346799657"/>
    <b v="0"/>
    <n v="10"/>
    <b v="0"/>
    <s v="film &amp; video/animation"/>
    <n v="3"/>
    <n v="64"/>
    <x v="0"/>
  </r>
  <r>
    <x v="2"/>
    <x v="0"/>
    <s v="USD"/>
    <n v="1337955240"/>
    <n v="1332808501"/>
    <b v="0"/>
    <n v="3"/>
    <b v="0"/>
    <s v="film &amp; video/animation"/>
    <n v="1"/>
    <n v="133.33000000000001"/>
    <x v="0"/>
  </r>
  <r>
    <x v="2"/>
    <x v="1"/>
    <s v="GBP"/>
    <n v="1435504170"/>
    <n v="1432912170"/>
    <b v="0"/>
    <n v="1"/>
    <b v="0"/>
    <s v="film &amp; video/animation"/>
    <n v="0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"/>
    <n v="5.5"/>
    <x v="0"/>
  </r>
  <r>
    <x v="2"/>
    <x v="0"/>
    <s v="USD"/>
    <n v="1471244400"/>
    <n v="1467387705"/>
    <b v="0"/>
    <n v="68"/>
    <b v="0"/>
    <s v="film &amp; video/animation"/>
    <n v="14"/>
    <n v="102.38"/>
    <x v="0"/>
  </r>
  <r>
    <x v="2"/>
    <x v="5"/>
    <s v="CAD"/>
    <n v="1407595447"/>
    <n v="1405003447"/>
    <b v="0"/>
    <n v="3"/>
    <b v="0"/>
    <s v="film &amp; video/animation"/>
    <n v="3"/>
    <n v="16.670000000000002"/>
    <x v="0"/>
  </r>
  <r>
    <x v="2"/>
    <x v="0"/>
    <s v="USD"/>
    <n v="1451389601"/>
    <n v="1447933601"/>
    <b v="0"/>
    <n v="34"/>
    <b v="0"/>
    <s v="film &amp; video/animation"/>
    <n v="25"/>
    <n v="725.03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"/>
    <n v="68.33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23"/>
    <n v="39.229999999999997"/>
    <x v="0"/>
  </r>
  <r>
    <x v="0"/>
    <x v="1"/>
    <s v="GBP"/>
    <n v="1449766261"/>
    <n v="1447174261"/>
    <b v="0"/>
    <n v="34"/>
    <b v="1"/>
    <s v="theater/plays"/>
    <n v="102"/>
    <n v="150.15"/>
    <x v="1"/>
  </r>
  <r>
    <x v="0"/>
    <x v="0"/>
    <s v="USD"/>
    <n v="1477976340"/>
    <n v="1475460819"/>
    <b v="0"/>
    <n v="56"/>
    <b v="1"/>
    <s v="theater/plays"/>
    <n v="105"/>
    <n v="93.43"/>
    <x v="1"/>
  </r>
  <r>
    <x v="0"/>
    <x v="0"/>
    <s v="USD"/>
    <n v="1458518325"/>
    <n v="1456793925"/>
    <b v="0"/>
    <n v="31"/>
    <b v="1"/>
    <s v="theater/plays"/>
    <n v="115"/>
    <n v="110.97"/>
    <x v="1"/>
  </r>
  <r>
    <x v="0"/>
    <x v="0"/>
    <s v="USD"/>
    <n v="1442805076"/>
    <n v="1440213076"/>
    <b v="0"/>
    <n v="84"/>
    <b v="1"/>
    <s v="theater/plays"/>
    <n v="121"/>
    <n v="71.790000000000006"/>
    <x v="1"/>
  </r>
  <r>
    <x v="0"/>
    <x v="1"/>
    <s v="GBP"/>
    <n v="1464801169"/>
    <n v="1462209169"/>
    <b v="0"/>
    <n v="130"/>
    <b v="1"/>
    <s v="theater/plays"/>
    <n v="109"/>
    <n v="29.26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4"/>
    <n v="74.349999999999994"/>
    <x v="1"/>
  </r>
  <r>
    <x v="0"/>
    <x v="0"/>
    <s v="USD"/>
    <n v="1487347500"/>
    <n v="1484715366"/>
    <b v="0"/>
    <n v="158"/>
    <b v="1"/>
    <s v="theater/plays"/>
    <n v="101"/>
    <n v="63.83"/>
    <x v="1"/>
  </r>
  <r>
    <x v="0"/>
    <x v="0"/>
    <s v="USD"/>
    <n v="1434921600"/>
    <n v="1433109907"/>
    <b v="0"/>
    <n v="30"/>
    <b v="1"/>
    <s v="theater/plays"/>
    <n v="116"/>
    <n v="44.33"/>
    <x v="1"/>
  </r>
  <r>
    <x v="0"/>
    <x v="5"/>
    <s v="CAD"/>
    <n v="1484110800"/>
    <n v="1482281094"/>
    <b v="0"/>
    <n v="18"/>
    <b v="1"/>
    <s v="theater/plays"/>
    <n v="130"/>
    <n v="86.94"/>
    <x v="1"/>
  </r>
  <r>
    <x v="0"/>
    <x v="0"/>
    <s v="USD"/>
    <n v="1435111200"/>
    <n v="1433254268"/>
    <b v="0"/>
    <n v="29"/>
    <b v="1"/>
    <s v="theater/plays"/>
    <n v="108"/>
    <n v="126.55"/>
    <x v="1"/>
  </r>
  <r>
    <x v="0"/>
    <x v="0"/>
    <s v="USD"/>
    <n v="1481957940"/>
    <n v="1478050429"/>
    <b v="0"/>
    <n v="31"/>
    <b v="1"/>
    <s v="theater/plays"/>
    <n v="100"/>
    <n v="129.03"/>
    <x v="1"/>
  </r>
  <r>
    <x v="0"/>
    <x v="0"/>
    <s v="USD"/>
    <n v="1463098208"/>
    <n v="1460506208"/>
    <b v="0"/>
    <n v="173"/>
    <b v="1"/>
    <s v="theater/plays"/>
    <n v="123"/>
    <n v="71.239999999999995"/>
    <x v="1"/>
  </r>
  <r>
    <x v="0"/>
    <x v="1"/>
    <s v="GBP"/>
    <n v="1463394365"/>
    <n v="1461320765"/>
    <b v="0"/>
    <n v="17"/>
    <b v="1"/>
    <s v="theater/plays"/>
    <n v="100"/>
    <n v="117.88"/>
    <x v="1"/>
  </r>
  <r>
    <x v="0"/>
    <x v="10"/>
    <s v="NOK"/>
    <n v="1446418800"/>
    <n v="1443036470"/>
    <b v="0"/>
    <n v="48"/>
    <b v="1"/>
    <s v="theater/plays"/>
    <n v="105"/>
    <n v="327.08"/>
    <x v="1"/>
  </r>
  <r>
    <x v="0"/>
    <x v="1"/>
    <s v="GBP"/>
    <n v="1483707905"/>
    <n v="1481115905"/>
    <b v="0"/>
    <n v="59"/>
    <b v="1"/>
    <s v="theater/plays"/>
    <n v="103"/>
    <n v="34.75"/>
    <x v="1"/>
  </r>
  <r>
    <x v="0"/>
    <x v="1"/>
    <s v="GBP"/>
    <n v="1438624800"/>
    <n v="1435133807"/>
    <b v="0"/>
    <n v="39"/>
    <b v="1"/>
    <s v="theater/plays"/>
    <n v="118"/>
    <n v="100.06"/>
    <x v="1"/>
  </r>
  <r>
    <x v="0"/>
    <x v="0"/>
    <s v="USD"/>
    <n v="1446665191"/>
    <n v="1444069591"/>
    <b v="0"/>
    <n v="59"/>
    <b v="1"/>
    <s v="theater/plays"/>
    <n v="121"/>
    <n v="40.85"/>
    <x v="1"/>
  </r>
  <r>
    <x v="0"/>
    <x v="0"/>
    <s v="USD"/>
    <n v="1463166263"/>
    <n v="1460574263"/>
    <b v="0"/>
    <n v="60"/>
    <b v="1"/>
    <s v="theater/plays"/>
    <n v="302"/>
    <n v="252.02"/>
    <x v="1"/>
  </r>
  <r>
    <x v="0"/>
    <x v="1"/>
    <s v="GBP"/>
    <n v="1467681107"/>
    <n v="1465866707"/>
    <b v="0"/>
    <n v="20"/>
    <b v="1"/>
    <s v="theater/plays"/>
    <n v="101"/>
    <n v="25.16"/>
    <x v="1"/>
  </r>
  <r>
    <x v="2"/>
    <x v="0"/>
    <s v="USD"/>
    <n v="1423078606"/>
    <n v="1420486606"/>
    <b v="0"/>
    <n v="1"/>
    <b v="0"/>
    <s v="technology/web"/>
    <n v="0"/>
    <n v="1"/>
    <x v="2"/>
  </r>
  <r>
    <x v="2"/>
    <x v="0"/>
    <s v="USD"/>
    <n v="1446080834"/>
    <n v="1443488834"/>
    <b v="0"/>
    <n v="1"/>
    <b v="0"/>
    <s v="technology/web"/>
    <n v="1"/>
    <n v="25"/>
    <x v="2"/>
  </r>
  <r>
    <x v="2"/>
    <x v="0"/>
    <s v="USD"/>
    <n v="1462293716"/>
    <n v="1457113316"/>
    <b v="0"/>
    <n v="1"/>
    <b v="0"/>
    <s v="technology/web"/>
    <n v="0"/>
    <n v="1"/>
    <x v="2"/>
  </r>
  <r>
    <x v="2"/>
    <x v="2"/>
    <s v="AUD"/>
    <n v="1414807962"/>
    <n v="1412215962"/>
    <b v="0"/>
    <n v="2"/>
    <b v="0"/>
    <s v="technology/web"/>
    <n v="0"/>
    <n v="35"/>
    <x v="2"/>
  </r>
  <r>
    <x v="2"/>
    <x v="0"/>
    <s v="USD"/>
    <n v="1467647160"/>
    <n v="1465055160"/>
    <b v="0"/>
    <n v="2"/>
    <b v="0"/>
    <s v="technology/web"/>
    <n v="1"/>
    <n v="3"/>
    <x v="2"/>
  </r>
  <r>
    <x v="2"/>
    <x v="6"/>
    <s v="EUR"/>
    <n v="1447600389"/>
    <n v="1444140789"/>
    <b v="0"/>
    <n v="34"/>
    <b v="0"/>
    <s v="technology/web"/>
    <n v="27"/>
    <n v="402.71"/>
    <x v="2"/>
  </r>
  <r>
    <x v="2"/>
    <x v="0"/>
    <s v="USD"/>
    <n v="1445097715"/>
    <n v="1441209715"/>
    <b v="0"/>
    <n v="2"/>
    <b v="0"/>
    <s v="technology/web"/>
    <n v="0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0"/>
    <n v="9"/>
    <x v="2"/>
  </r>
  <r>
    <x v="2"/>
    <x v="1"/>
    <s v="GBP"/>
    <n v="1436368622"/>
    <n v="1433776622"/>
    <b v="0"/>
    <n v="8"/>
    <b v="0"/>
    <s v="technology/web"/>
    <n v="3"/>
    <n v="8.5"/>
    <x v="2"/>
  </r>
  <r>
    <x v="2"/>
    <x v="5"/>
    <s v="CAD"/>
    <n v="1485838800"/>
    <n v="1484756245"/>
    <b v="0"/>
    <n v="4"/>
    <b v="0"/>
    <s v="technology/web"/>
    <n v="1"/>
    <n v="8.75"/>
    <x v="2"/>
  </r>
  <r>
    <x v="2"/>
    <x v="0"/>
    <s v="USD"/>
    <n v="1438451580"/>
    <n v="1434609424"/>
    <b v="0"/>
    <n v="28"/>
    <b v="0"/>
    <s v="technology/web"/>
    <n v="5"/>
    <n v="135.04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0"/>
    <n v="20.5"/>
    <x v="2"/>
  </r>
  <r>
    <x v="2"/>
    <x v="0"/>
    <s v="USD"/>
    <n v="1413735972"/>
    <n v="1411143972"/>
    <b v="0"/>
    <n v="22"/>
    <b v="0"/>
    <s v="technology/web"/>
    <n v="37"/>
    <n v="64.36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3"/>
    <n v="200"/>
    <x v="2"/>
  </r>
  <r>
    <x v="2"/>
    <x v="12"/>
    <s v="EUR"/>
    <n v="1480721803"/>
    <n v="1478126203"/>
    <b v="0"/>
    <n v="20"/>
    <b v="0"/>
    <s v="technology/web"/>
    <n v="1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0"/>
    <n v="50"/>
    <x v="2"/>
  </r>
  <r>
    <x v="2"/>
    <x v="5"/>
    <s v="CAD"/>
    <n v="1418841045"/>
    <n v="1416249045"/>
    <b v="0"/>
    <n v="3"/>
    <b v="0"/>
    <s v="technology/web"/>
    <n v="0"/>
    <n v="4"/>
    <x v="2"/>
  </r>
  <r>
    <x v="2"/>
    <x v="0"/>
    <s v="USD"/>
    <n v="1445874513"/>
    <n v="1442850513"/>
    <b v="0"/>
    <n v="2"/>
    <b v="0"/>
    <s v="technology/web"/>
    <n v="0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0"/>
    <n v="34"/>
    <x v="2"/>
  </r>
  <r>
    <x v="2"/>
    <x v="6"/>
    <s v="EUR"/>
    <n v="1457822275"/>
    <n v="1455230275"/>
    <b v="0"/>
    <n v="1"/>
    <b v="0"/>
    <s v="technology/web"/>
    <n v="0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0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1"/>
    <n v="20"/>
    <x v="2"/>
  </r>
  <r>
    <x v="2"/>
    <x v="0"/>
    <s v="USD"/>
    <n v="1455822569"/>
    <n v="1453230569"/>
    <b v="0"/>
    <n v="1"/>
    <b v="0"/>
    <s v="technology/web"/>
    <n v="0"/>
    <n v="142"/>
    <x v="2"/>
  </r>
  <r>
    <x v="2"/>
    <x v="0"/>
    <s v="USD"/>
    <n v="1437969540"/>
    <n v="1436297723"/>
    <b v="0"/>
    <n v="2"/>
    <b v="0"/>
    <s v="technology/web"/>
    <n v="0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0"/>
    <n v="38.44"/>
    <x v="2"/>
  </r>
  <r>
    <x v="2"/>
    <x v="1"/>
    <s v="GBP"/>
    <n v="1476873507"/>
    <n v="1474281507"/>
    <b v="0"/>
    <n v="4"/>
    <b v="0"/>
    <s v="technology/web"/>
    <n v="1"/>
    <n v="20"/>
    <x v="2"/>
  </r>
  <r>
    <x v="2"/>
    <x v="12"/>
    <s v="EUR"/>
    <n v="1434213443"/>
    <n v="1431621443"/>
    <b v="0"/>
    <n v="4"/>
    <b v="0"/>
    <s v="technology/web"/>
    <n v="0"/>
    <n v="64.75"/>
    <x v="2"/>
  </r>
  <r>
    <x v="2"/>
    <x v="0"/>
    <s v="USD"/>
    <n v="1427537952"/>
    <n v="1422357552"/>
    <b v="0"/>
    <n v="1"/>
    <b v="0"/>
    <s v="technology/web"/>
    <n v="0"/>
    <n v="1"/>
    <x v="2"/>
  </r>
  <r>
    <x v="2"/>
    <x v="0"/>
    <s v="USD"/>
    <n v="1463753302"/>
    <n v="1458569302"/>
    <b v="0"/>
    <n v="1"/>
    <b v="0"/>
    <s v="technology/web"/>
    <n v="0"/>
    <n v="10"/>
    <x v="2"/>
  </r>
  <r>
    <x v="2"/>
    <x v="1"/>
    <s v="GBP"/>
    <n v="1441633993"/>
    <n v="1439560393"/>
    <b v="0"/>
    <n v="7"/>
    <b v="0"/>
    <s v="technology/web"/>
    <n v="0"/>
    <n v="2"/>
    <x v="2"/>
  </r>
  <r>
    <x v="2"/>
    <x v="0"/>
    <s v="USD"/>
    <n v="1419539223"/>
    <n v="1416947223"/>
    <b v="0"/>
    <n v="5"/>
    <b v="0"/>
    <s v="technology/web"/>
    <n v="1"/>
    <n v="35"/>
    <x v="2"/>
  </r>
  <r>
    <x v="2"/>
    <x v="0"/>
    <s v="USD"/>
    <n v="1474580867"/>
    <n v="1471988867"/>
    <b v="0"/>
    <n v="1"/>
    <b v="0"/>
    <s v="technology/web"/>
    <n v="0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0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1"/>
    <n v="14"/>
    <x v="2"/>
  </r>
  <r>
    <x v="2"/>
    <x v="5"/>
    <s v="CAD"/>
    <n v="1429207833"/>
    <n v="1426615833"/>
    <b v="0"/>
    <n v="7"/>
    <b v="0"/>
    <s v="technology/web"/>
    <n v="9"/>
    <n v="389.29"/>
    <x v="2"/>
  </r>
  <r>
    <x v="2"/>
    <x v="13"/>
    <s v="EUR"/>
    <n v="1479410886"/>
    <n v="1474223286"/>
    <b v="0"/>
    <n v="2"/>
    <b v="0"/>
    <s v="technology/web"/>
    <n v="3"/>
    <n v="150.5"/>
    <x v="2"/>
  </r>
  <r>
    <x v="2"/>
    <x v="0"/>
    <s v="USD"/>
    <n v="1436366699"/>
    <n v="1435070699"/>
    <b v="0"/>
    <n v="1"/>
    <b v="0"/>
    <s v="technology/web"/>
    <n v="0"/>
    <n v="1"/>
    <x v="2"/>
  </r>
  <r>
    <x v="2"/>
    <x v="1"/>
    <s v="GBP"/>
    <n v="1454936460"/>
    <n v="1452259131"/>
    <b v="0"/>
    <n v="9"/>
    <b v="0"/>
    <s v="technology/web"/>
    <n v="4"/>
    <n v="24.78"/>
    <x v="2"/>
  </r>
  <r>
    <x v="2"/>
    <x v="0"/>
    <s v="USD"/>
    <n v="1437570130"/>
    <n v="1434978130"/>
    <b v="0"/>
    <n v="2"/>
    <b v="0"/>
    <s v="technology/web"/>
    <n v="0"/>
    <n v="30.5"/>
    <x v="2"/>
  </r>
  <r>
    <x v="2"/>
    <x v="0"/>
    <s v="USD"/>
    <n v="1417584860"/>
    <n v="1414992860"/>
    <b v="0"/>
    <n v="1"/>
    <b v="0"/>
    <s v="technology/web"/>
    <n v="3"/>
    <n v="250"/>
    <x v="2"/>
  </r>
  <r>
    <x v="2"/>
    <x v="1"/>
    <s v="GBP"/>
    <n v="1428333345"/>
    <n v="1425744945"/>
    <b v="0"/>
    <n v="7"/>
    <b v="0"/>
    <s v="technology/web"/>
    <n v="23"/>
    <n v="16.43"/>
    <x v="2"/>
  </r>
  <r>
    <x v="2"/>
    <x v="0"/>
    <s v="USD"/>
    <n v="1460832206"/>
    <n v="1458240206"/>
    <b v="0"/>
    <n v="2"/>
    <b v="0"/>
    <s v="technology/web"/>
    <n v="0"/>
    <n v="13"/>
    <x v="2"/>
  </r>
  <r>
    <x v="2"/>
    <x v="0"/>
    <s v="USD"/>
    <n v="1430703638"/>
    <n v="1426815638"/>
    <b v="0"/>
    <n v="8"/>
    <b v="0"/>
    <s v="technology/web"/>
    <n v="0"/>
    <n v="53.25"/>
    <x v="2"/>
  </r>
  <r>
    <x v="2"/>
    <x v="0"/>
    <s v="USD"/>
    <n v="1478122292"/>
    <n v="1475530292"/>
    <b v="0"/>
    <n v="2"/>
    <b v="0"/>
    <s v="technology/web"/>
    <n v="0"/>
    <n v="3"/>
    <x v="2"/>
  </r>
  <r>
    <x v="2"/>
    <x v="0"/>
    <s v="USD"/>
    <n v="1469980800"/>
    <n v="1466787335"/>
    <b v="0"/>
    <n v="2"/>
    <b v="0"/>
    <s v="technology/web"/>
    <n v="0"/>
    <n v="10"/>
    <x v="2"/>
  </r>
  <r>
    <x v="2"/>
    <x v="0"/>
    <s v="USD"/>
    <n v="1417737781"/>
    <n v="1415145781"/>
    <b v="0"/>
    <n v="7"/>
    <b v="0"/>
    <s v="technology/web"/>
    <n v="34"/>
    <n v="121.43"/>
    <x v="2"/>
  </r>
  <r>
    <x v="2"/>
    <x v="0"/>
    <s v="USD"/>
    <n v="1425827760"/>
    <n v="1423769402"/>
    <b v="0"/>
    <n v="2"/>
    <b v="0"/>
    <s v="technology/web"/>
    <n v="0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"/>
    <n v="23.33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4"/>
    <n v="45.39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3"/>
    <n v="16.38"/>
    <x v="2"/>
  </r>
  <r>
    <x v="1"/>
    <x v="9"/>
    <s v="EUR"/>
    <n v="1432479600"/>
    <n v="1428507409"/>
    <b v="0"/>
    <n v="1"/>
    <b v="0"/>
    <s v="technology/web"/>
    <n v="0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1"/>
    <n v="292.2"/>
    <x v="2"/>
  </r>
  <r>
    <x v="1"/>
    <x v="1"/>
    <s v="GBP"/>
    <n v="1448761744"/>
    <n v="1446166144"/>
    <b v="0"/>
    <n v="1"/>
    <b v="0"/>
    <s v="technology/web"/>
    <n v="1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21"/>
    <n v="105.93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0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"/>
    <n v="87"/>
    <x v="2"/>
  </r>
  <r>
    <x v="1"/>
    <x v="0"/>
    <s v="USD"/>
    <n v="1467398138"/>
    <n v="1465670138"/>
    <b v="0"/>
    <n v="9"/>
    <b v="0"/>
    <s v="technology/web"/>
    <n v="6"/>
    <n v="37.89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17"/>
    <n v="111.41"/>
    <x v="2"/>
  </r>
  <r>
    <x v="1"/>
    <x v="11"/>
    <s v="SEK"/>
    <n v="1457996400"/>
    <n v="1452842511"/>
    <b v="0"/>
    <n v="1"/>
    <b v="0"/>
    <s v="technology/web"/>
    <n v="0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0"/>
    <n v="116.67"/>
    <x v="2"/>
  </r>
  <r>
    <x v="1"/>
    <x v="0"/>
    <s v="USD"/>
    <n v="1441516200"/>
    <n v="1438959121"/>
    <b v="0"/>
    <n v="1"/>
    <b v="0"/>
    <s v="technology/web"/>
    <n v="0"/>
    <n v="10"/>
    <x v="2"/>
  </r>
  <r>
    <x v="1"/>
    <x v="5"/>
    <s v="CAD"/>
    <n v="1464460329"/>
    <n v="1461954729"/>
    <b v="0"/>
    <n v="9"/>
    <b v="0"/>
    <s v="technology/web"/>
    <n v="1"/>
    <n v="76.67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12"/>
    <n v="49.8"/>
    <x v="2"/>
  </r>
  <r>
    <x v="1"/>
    <x v="0"/>
    <s v="USD"/>
    <n v="1424989029"/>
    <n v="1422397029"/>
    <b v="0"/>
    <n v="1"/>
    <b v="0"/>
    <s v="technology/web"/>
    <n v="0"/>
    <n v="1"/>
    <x v="2"/>
  </r>
  <r>
    <x v="1"/>
    <x v="0"/>
    <s v="USD"/>
    <n v="1428804762"/>
    <n v="1426212762"/>
    <b v="0"/>
    <n v="1"/>
    <b v="0"/>
    <s v="technology/web"/>
    <n v="0"/>
    <n v="2"/>
    <x v="2"/>
  </r>
  <r>
    <x v="1"/>
    <x v="1"/>
    <s v="GBP"/>
    <n v="1433587620"/>
    <n v="1430996150"/>
    <b v="0"/>
    <n v="1"/>
    <b v="0"/>
    <s v="technology/web"/>
    <n v="0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0"/>
    <n v="3"/>
    <x v="2"/>
  </r>
  <r>
    <x v="1"/>
    <x v="0"/>
    <s v="USD"/>
    <n v="1413208795"/>
    <n v="1408024795"/>
    <b v="0"/>
    <n v="1"/>
    <b v="0"/>
    <s v="technology/web"/>
    <n v="0"/>
    <n v="1"/>
    <x v="2"/>
  </r>
  <r>
    <x v="0"/>
    <x v="6"/>
    <s v="EUR"/>
    <n v="1480028400"/>
    <n v="1478685915"/>
    <b v="0"/>
    <n v="2"/>
    <b v="1"/>
    <s v="technology/wearables"/>
    <n v="144"/>
    <n v="50.5"/>
    <x v="2"/>
  </r>
  <r>
    <x v="0"/>
    <x v="0"/>
    <s v="USD"/>
    <n v="1439473248"/>
    <n v="1436881248"/>
    <b v="0"/>
    <n v="315"/>
    <b v="1"/>
    <s v="technology/wearables"/>
    <n v="119"/>
    <n v="151.32"/>
    <x v="2"/>
  </r>
  <r>
    <x v="0"/>
    <x v="12"/>
    <s v="EUR"/>
    <n v="1439998674"/>
    <n v="1436888274"/>
    <b v="0"/>
    <n v="2174"/>
    <b v="1"/>
    <s v="technology/wearables"/>
    <n v="1460"/>
    <n v="134.36000000000001"/>
    <x v="2"/>
  </r>
  <r>
    <x v="0"/>
    <x v="0"/>
    <s v="USD"/>
    <n v="1433085875"/>
    <n v="1428333875"/>
    <b v="0"/>
    <n v="152"/>
    <b v="1"/>
    <s v="technology/wearables"/>
    <n v="106"/>
    <n v="174.03"/>
    <x v="2"/>
  </r>
  <r>
    <x v="0"/>
    <x v="0"/>
    <s v="USD"/>
    <n v="1414544400"/>
    <n v="1410883139"/>
    <b v="0"/>
    <n v="1021"/>
    <b v="1"/>
    <s v="technology/wearables"/>
    <n v="300"/>
    <n v="73.489999999999995"/>
    <x v="2"/>
  </r>
  <r>
    <x v="0"/>
    <x v="0"/>
    <s v="USD"/>
    <n v="1470962274"/>
    <n v="1468370274"/>
    <b v="0"/>
    <n v="237"/>
    <b v="1"/>
    <s v="technology/wearables"/>
    <n v="279"/>
    <n v="23.52"/>
    <x v="2"/>
  </r>
  <r>
    <x v="0"/>
    <x v="0"/>
    <s v="USD"/>
    <n v="1407788867"/>
    <n v="1405196867"/>
    <b v="0"/>
    <n v="27"/>
    <b v="1"/>
    <s v="technology/wearables"/>
    <n v="132"/>
    <n v="39.07"/>
    <x v="2"/>
  </r>
  <r>
    <x v="0"/>
    <x v="5"/>
    <s v="CAD"/>
    <n v="1458235549"/>
    <n v="1455647149"/>
    <b v="0"/>
    <n v="17"/>
    <b v="1"/>
    <s v="technology/wearables"/>
    <n v="107"/>
    <n v="125.94"/>
    <x v="2"/>
  </r>
  <r>
    <x v="0"/>
    <x v="0"/>
    <s v="USD"/>
    <n v="1413304708"/>
    <n v="1410280708"/>
    <b v="0"/>
    <n v="27"/>
    <b v="1"/>
    <s v="technology/wearables"/>
    <n v="127"/>
    <n v="1644"/>
    <x v="2"/>
  </r>
  <r>
    <x v="0"/>
    <x v="0"/>
    <s v="USD"/>
    <n v="1410904413"/>
    <n v="1409090013"/>
    <b v="0"/>
    <n v="82"/>
    <b v="1"/>
    <s v="technology/wearables"/>
    <n v="140"/>
    <n v="42.67"/>
    <x v="2"/>
  </r>
  <r>
    <x v="0"/>
    <x v="0"/>
    <s v="USD"/>
    <n v="1418953984"/>
    <n v="1413766384"/>
    <b v="0"/>
    <n v="48"/>
    <b v="1"/>
    <s v="technology/wearables"/>
    <n v="112"/>
    <n v="35.130000000000003"/>
    <x v="2"/>
  </r>
  <r>
    <x v="0"/>
    <x v="0"/>
    <s v="USD"/>
    <n v="1418430311"/>
    <n v="1415838311"/>
    <b v="0"/>
    <n v="105"/>
    <b v="1"/>
    <s v="technology/wearables"/>
    <n v="101"/>
    <n v="239.35"/>
    <x v="2"/>
  </r>
  <r>
    <x v="0"/>
    <x v="0"/>
    <s v="USD"/>
    <n v="1480613650"/>
    <n v="1478018050"/>
    <b v="0"/>
    <n v="28"/>
    <b v="1"/>
    <s v="technology/wearables"/>
    <n v="100"/>
    <n v="107.64"/>
    <x v="2"/>
  </r>
  <r>
    <x v="0"/>
    <x v="0"/>
    <s v="USD"/>
    <n v="1440082240"/>
    <n v="1436885440"/>
    <b v="0"/>
    <n v="1107"/>
    <b v="1"/>
    <s v="technology/wearables"/>
    <n v="141"/>
    <n v="95.83"/>
    <x v="2"/>
  </r>
  <r>
    <x v="0"/>
    <x v="0"/>
    <s v="USD"/>
    <n v="1436396313"/>
    <n v="1433804313"/>
    <b v="0"/>
    <n v="1013"/>
    <b v="1"/>
    <s v="technology/wearables"/>
    <n v="267"/>
    <n v="31.66"/>
    <x v="2"/>
  </r>
  <r>
    <x v="0"/>
    <x v="0"/>
    <s v="USD"/>
    <n v="1426197512"/>
    <n v="1423609112"/>
    <b v="0"/>
    <n v="274"/>
    <b v="1"/>
    <s v="technology/wearables"/>
    <n v="147"/>
    <n v="42.89"/>
    <x v="2"/>
  </r>
  <r>
    <x v="0"/>
    <x v="0"/>
    <s v="USD"/>
    <n v="1460917119"/>
    <n v="1455736719"/>
    <b v="0"/>
    <n v="87"/>
    <b v="1"/>
    <s v="technology/wearables"/>
    <n v="214"/>
    <n v="122.74"/>
    <x v="2"/>
  </r>
  <r>
    <x v="0"/>
    <x v="0"/>
    <s v="USD"/>
    <n v="1450901872"/>
    <n v="1448309872"/>
    <b v="0"/>
    <n v="99"/>
    <b v="1"/>
    <s v="technology/wearables"/>
    <n v="126"/>
    <n v="190.45"/>
    <x v="2"/>
  </r>
  <r>
    <x v="0"/>
    <x v="0"/>
    <s v="USD"/>
    <n v="1437933600"/>
    <n v="1435117889"/>
    <b v="0"/>
    <n v="276"/>
    <b v="1"/>
    <s v="technology/wearables"/>
    <n v="104"/>
    <n v="109.34"/>
    <x v="2"/>
  </r>
  <r>
    <x v="0"/>
    <x v="0"/>
    <s v="USD"/>
    <n v="1440339295"/>
    <n v="1437747295"/>
    <b v="0"/>
    <n v="21"/>
    <b v="1"/>
    <s v="technology/wearables"/>
    <n v="101"/>
    <n v="143.66999999999999"/>
    <x v="2"/>
  </r>
  <r>
    <x v="2"/>
    <x v="0"/>
    <s v="USD"/>
    <n v="1415558879"/>
    <n v="1412963279"/>
    <b v="0"/>
    <n v="18"/>
    <b v="0"/>
    <s v="technology/wearables"/>
    <n v="3"/>
    <n v="84.94"/>
    <x v="2"/>
  </r>
  <r>
    <x v="2"/>
    <x v="0"/>
    <s v="USD"/>
    <n v="1477236559"/>
    <n v="1474644559"/>
    <b v="0"/>
    <n v="9"/>
    <b v="0"/>
    <s v="technology/wearables"/>
    <n v="1"/>
    <n v="10.56"/>
    <x v="2"/>
  </r>
  <r>
    <x v="2"/>
    <x v="0"/>
    <s v="USD"/>
    <n v="1421404247"/>
    <n v="1418812247"/>
    <b v="0"/>
    <n v="4"/>
    <b v="0"/>
    <s v="technology/wearables"/>
    <n v="0"/>
    <n v="39"/>
    <x v="2"/>
  </r>
  <r>
    <x v="2"/>
    <x v="8"/>
    <s v="DKK"/>
    <n v="1437250456"/>
    <n v="1434658456"/>
    <b v="0"/>
    <n v="7"/>
    <b v="0"/>
    <s v="technology/wearables"/>
    <n v="0"/>
    <n v="100"/>
    <x v="2"/>
  </r>
  <r>
    <x v="2"/>
    <x v="0"/>
    <s v="USD"/>
    <n v="1428940775"/>
    <n v="1426348775"/>
    <b v="0"/>
    <n v="29"/>
    <b v="0"/>
    <s v="technology/wearables"/>
    <n v="8"/>
    <n v="31.17"/>
    <x v="2"/>
  </r>
  <r>
    <x v="2"/>
    <x v="0"/>
    <s v="USD"/>
    <n v="1484327061"/>
    <n v="1479143061"/>
    <b v="0"/>
    <n v="12"/>
    <b v="0"/>
    <s v="technology/wearables"/>
    <n v="19"/>
    <n v="155.33000000000001"/>
    <x v="2"/>
  </r>
  <r>
    <x v="2"/>
    <x v="0"/>
    <s v="USD"/>
    <n v="1408305498"/>
    <n v="1405713498"/>
    <b v="0"/>
    <n v="4"/>
    <b v="0"/>
    <s v="technology/wearables"/>
    <n v="0"/>
    <n v="2"/>
    <x v="2"/>
  </r>
  <r>
    <x v="2"/>
    <x v="13"/>
    <s v="EUR"/>
    <n v="1477731463"/>
    <n v="1474275463"/>
    <b v="0"/>
    <n v="28"/>
    <b v="0"/>
    <s v="technology/wearables"/>
    <n v="10"/>
    <n v="178.93"/>
    <x v="2"/>
  </r>
  <r>
    <x v="2"/>
    <x v="0"/>
    <s v="USD"/>
    <n v="1431374222"/>
    <n v="1427486222"/>
    <b v="0"/>
    <n v="25"/>
    <b v="0"/>
    <s v="technology/wearables"/>
    <n v="5"/>
    <n v="27.36"/>
    <x v="2"/>
  </r>
  <r>
    <x v="2"/>
    <x v="11"/>
    <s v="SEK"/>
    <n v="1467817258"/>
    <n v="1465225258"/>
    <b v="0"/>
    <n v="28"/>
    <b v="0"/>
    <s v="technology/wearables"/>
    <n v="22"/>
    <n v="1536.25"/>
    <x v="2"/>
  </r>
  <r>
    <x v="2"/>
    <x v="13"/>
    <s v="EUR"/>
    <n v="1466323800"/>
    <n v="1463418120"/>
    <b v="0"/>
    <n v="310"/>
    <b v="0"/>
    <s v="technology/wearables"/>
    <n v="29"/>
    <n v="85"/>
    <x v="2"/>
  </r>
  <r>
    <x v="2"/>
    <x v="0"/>
    <s v="USD"/>
    <n v="1421208000"/>
    <n v="1418315852"/>
    <b v="0"/>
    <n v="15"/>
    <b v="0"/>
    <s v="technology/wearables"/>
    <n v="39"/>
    <n v="788.53"/>
    <x v="2"/>
  </r>
  <r>
    <x v="2"/>
    <x v="0"/>
    <s v="USD"/>
    <n v="1420088340"/>
    <n v="1417410964"/>
    <b v="0"/>
    <n v="215"/>
    <b v="0"/>
    <s v="technology/wearables"/>
    <n v="22"/>
    <n v="50.3"/>
    <x v="2"/>
  </r>
  <r>
    <x v="2"/>
    <x v="0"/>
    <s v="USD"/>
    <n v="1409602217"/>
    <n v="1405714217"/>
    <b v="0"/>
    <n v="3"/>
    <b v="0"/>
    <s v="technology/wearables"/>
    <n v="0"/>
    <n v="68.33"/>
    <x v="2"/>
  </r>
  <r>
    <x v="2"/>
    <x v="0"/>
    <s v="USD"/>
    <n v="1407811627"/>
    <n v="1402627627"/>
    <b v="0"/>
    <n v="2"/>
    <b v="0"/>
    <s v="technology/wearables"/>
    <n v="0"/>
    <n v="7.5"/>
    <x v="2"/>
  </r>
  <r>
    <x v="2"/>
    <x v="0"/>
    <s v="USD"/>
    <n v="1420095540"/>
    <n v="1417558804"/>
    <b v="0"/>
    <n v="26"/>
    <b v="0"/>
    <s v="technology/wearables"/>
    <n v="15"/>
    <n v="34.270000000000003"/>
    <x v="2"/>
  </r>
  <r>
    <x v="2"/>
    <x v="5"/>
    <s v="CAD"/>
    <n v="1423333581"/>
    <n v="1420741581"/>
    <b v="0"/>
    <n v="24"/>
    <b v="0"/>
    <s v="technology/wearables"/>
    <n v="1"/>
    <n v="61.29"/>
    <x v="2"/>
  </r>
  <r>
    <x v="2"/>
    <x v="13"/>
    <s v="EUR"/>
    <n v="1467106895"/>
    <n v="1463218895"/>
    <b v="0"/>
    <n v="96"/>
    <b v="0"/>
    <s v="technology/wearables"/>
    <n v="26"/>
    <n v="133.25"/>
    <x v="2"/>
  </r>
  <r>
    <x v="2"/>
    <x v="0"/>
    <s v="USD"/>
    <n v="1463821338"/>
    <n v="1461229338"/>
    <b v="0"/>
    <n v="17"/>
    <b v="0"/>
    <s v="technology/wearables"/>
    <n v="4"/>
    <n v="65.180000000000007"/>
    <x v="2"/>
  </r>
  <r>
    <x v="2"/>
    <x v="0"/>
    <s v="USD"/>
    <n v="1472920909"/>
    <n v="1467736909"/>
    <b v="0"/>
    <n v="94"/>
    <b v="0"/>
    <s v="technology/wearables"/>
    <n v="15"/>
    <n v="93.9"/>
    <x v="2"/>
  </r>
  <r>
    <x v="2"/>
    <x v="0"/>
    <s v="USD"/>
    <n v="1410955331"/>
    <n v="1407931331"/>
    <b v="0"/>
    <n v="129"/>
    <b v="0"/>
    <s v="technology/wearables"/>
    <n v="26"/>
    <n v="150.65"/>
    <x v="2"/>
  </r>
  <r>
    <x v="2"/>
    <x v="0"/>
    <s v="USD"/>
    <n v="1477509604"/>
    <n v="1474917604"/>
    <b v="0"/>
    <n v="1"/>
    <b v="0"/>
    <s v="technology/wearables"/>
    <n v="0"/>
    <n v="1"/>
    <x v="2"/>
  </r>
  <r>
    <x v="2"/>
    <x v="0"/>
    <s v="USD"/>
    <n v="1489512122"/>
    <n v="1486923722"/>
    <b v="0"/>
    <n v="4"/>
    <b v="0"/>
    <s v="technology/wearables"/>
    <n v="0"/>
    <n v="13.25"/>
    <x v="2"/>
  </r>
  <r>
    <x v="2"/>
    <x v="0"/>
    <s v="USD"/>
    <n v="1477949764"/>
    <n v="1474493764"/>
    <b v="0"/>
    <n v="3"/>
    <b v="0"/>
    <s v="technology/wearables"/>
    <n v="1"/>
    <n v="99.33"/>
    <x v="2"/>
  </r>
  <r>
    <x v="2"/>
    <x v="0"/>
    <s v="USD"/>
    <n v="1406257200"/>
    <n v="1403176891"/>
    <b v="0"/>
    <n v="135"/>
    <b v="0"/>
    <s v="technology/wearables"/>
    <n v="7"/>
    <n v="177.39"/>
    <x v="2"/>
  </r>
  <r>
    <x v="2"/>
    <x v="0"/>
    <s v="USD"/>
    <n v="1421095672"/>
    <n v="1417207672"/>
    <b v="0"/>
    <n v="10"/>
    <b v="0"/>
    <s v="technology/wearables"/>
    <n v="28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4"/>
    <n v="591.66999999999996"/>
    <x v="2"/>
  </r>
  <r>
    <x v="2"/>
    <x v="0"/>
    <s v="USD"/>
    <n v="1444876253"/>
    <n v="1442284253"/>
    <b v="0"/>
    <n v="36"/>
    <b v="0"/>
    <s v="technology/wearables"/>
    <n v="73"/>
    <n v="405.5"/>
    <x v="2"/>
  </r>
  <r>
    <x v="2"/>
    <x v="0"/>
    <s v="USD"/>
    <n v="1481173140"/>
    <n v="1478016097"/>
    <b v="0"/>
    <n v="336"/>
    <b v="0"/>
    <s v="technology/wearables"/>
    <n v="58"/>
    <n v="343.15"/>
    <x v="2"/>
  </r>
  <r>
    <x v="2"/>
    <x v="0"/>
    <s v="USD"/>
    <n v="1473400800"/>
    <n v="1469718841"/>
    <b v="0"/>
    <n v="34"/>
    <b v="0"/>
    <s v="technology/wearables"/>
    <n v="12"/>
    <n v="72.59"/>
    <x v="2"/>
  </r>
  <r>
    <x v="2"/>
    <x v="0"/>
    <s v="USD"/>
    <n v="1435711246"/>
    <n v="1433292046"/>
    <b v="0"/>
    <n v="10"/>
    <b v="0"/>
    <s v="technology/wearables"/>
    <n v="1"/>
    <n v="26"/>
    <x v="2"/>
  </r>
  <r>
    <x v="2"/>
    <x v="1"/>
    <s v="GBP"/>
    <n v="1482397263"/>
    <n v="1479805263"/>
    <b v="0"/>
    <n v="201"/>
    <b v="0"/>
    <s v="technology/wearables"/>
    <n v="7"/>
    <n v="6.5"/>
    <x v="2"/>
  </r>
  <r>
    <x v="2"/>
    <x v="0"/>
    <s v="USD"/>
    <n v="1430421827"/>
    <n v="1427829827"/>
    <b v="0"/>
    <n v="296"/>
    <b v="0"/>
    <s v="technology/wearables"/>
    <n v="35"/>
    <n v="119.39"/>
    <x v="2"/>
  </r>
  <r>
    <x v="2"/>
    <x v="0"/>
    <s v="USD"/>
    <n v="1485964559"/>
    <n v="1483372559"/>
    <b v="0"/>
    <n v="7"/>
    <b v="0"/>
    <s v="technology/wearables"/>
    <n v="0"/>
    <n v="84.29"/>
    <x v="2"/>
  </r>
  <r>
    <x v="2"/>
    <x v="0"/>
    <s v="USD"/>
    <n v="1414758620"/>
    <n v="1412166620"/>
    <b v="0"/>
    <n v="7"/>
    <b v="0"/>
    <s v="technology/wearables"/>
    <n v="1"/>
    <n v="90.86"/>
    <x v="2"/>
  </r>
  <r>
    <x v="2"/>
    <x v="9"/>
    <s v="EUR"/>
    <n v="1406326502"/>
    <n v="1403734502"/>
    <b v="0"/>
    <n v="1"/>
    <b v="0"/>
    <s v="technology/wearables"/>
    <n v="0"/>
    <n v="1"/>
    <x v="2"/>
  </r>
  <r>
    <x v="2"/>
    <x v="12"/>
    <s v="EUR"/>
    <n v="1454502789"/>
    <n v="1453206789"/>
    <b v="0"/>
    <n v="114"/>
    <b v="0"/>
    <s v="technology/wearables"/>
    <n v="46"/>
    <n v="20.34"/>
    <x v="2"/>
  </r>
  <r>
    <x v="2"/>
    <x v="0"/>
    <s v="USD"/>
    <n v="1411005600"/>
    <n v="1408141245"/>
    <b v="0"/>
    <n v="29"/>
    <b v="0"/>
    <s v="technology/wearables"/>
    <n v="15"/>
    <n v="530.69000000000005"/>
    <x v="2"/>
  </r>
  <r>
    <x v="2"/>
    <x v="0"/>
    <s v="USD"/>
    <n v="1385136000"/>
    <n v="1381923548"/>
    <b v="0"/>
    <n v="890"/>
    <b v="0"/>
    <s v="technology/wearables"/>
    <n v="82"/>
    <n v="120.39"/>
    <x v="2"/>
  </r>
  <r>
    <x v="2"/>
    <x v="3"/>
    <s v="EUR"/>
    <n v="1484065881"/>
    <n v="1481473881"/>
    <b v="0"/>
    <n v="31"/>
    <b v="0"/>
    <s v="technology/wearables"/>
    <n v="3"/>
    <n v="13"/>
    <x v="2"/>
  </r>
  <r>
    <x v="2"/>
    <x v="1"/>
    <s v="GBP"/>
    <n v="1406130880"/>
    <n v="1403538880"/>
    <b v="0"/>
    <n v="21"/>
    <b v="0"/>
    <s v="technology/wearables"/>
    <n v="27"/>
    <n v="291.33"/>
    <x v="2"/>
  </r>
  <r>
    <x v="2"/>
    <x v="0"/>
    <s v="USD"/>
    <n v="1480011987"/>
    <n v="1477416387"/>
    <b v="0"/>
    <n v="37"/>
    <b v="0"/>
    <s v="technology/wearables"/>
    <n v="31"/>
    <n v="124.92"/>
    <x v="2"/>
  </r>
  <r>
    <x v="2"/>
    <x v="0"/>
    <s v="USD"/>
    <n v="1485905520"/>
    <n v="1481150949"/>
    <b v="0"/>
    <n v="7"/>
    <b v="0"/>
    <s v="technology/wearables"/>
    <n v="6"/>
    <n v="119.57"/>
    <x v="2"/>
  </r>
  <r>
    <x v="2"/>
    <x v="5"/>
    <s v="CAD"/>
    <n v="1487565468"/>
    <n v="1482381468"/>
    <b v="0"/>
    <n v="4"/>
    <b v="0"/>
    <s v="technology/wearables"/>
    <n v="1"/>
    <n v="120.25"/>
    <x v="2"/>
  </r>
  <r>
    <x v="2"/>
    <x v="9"/>
    <s v="EUR"/>
    <n v="1484999278"/>
    <n v="1482407278"/>
    <b v="0"/>
    <n v="5"/>
    <b v="0"/>
    <s v="technology/wearables"/>
    <n v="1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79"/>
    <n v="117.7"/>
    <x v="2"/>
  </r>
  <r>
    <x v="2"/>
    <x v="1"/>
    <s v="GBP"/>
    <n v="1410616600"/>
    <n v="1405432600"/>
    <b v="0"/>
    <n v="369"/>
    <b v="0"/>
    <s v="technology/wearables"/>
    <n v="22"/>
    <n v="23.95"/>
    <x v="2"/>
  </r>
  <r>
    <x v="2"/>
    <x v="0"/>
    <s v="USD"/>
    <n v="1417741159"/>
    <n v="1415149159"/>
    <b v="0"/>
    <n v="2"/>
    <b v="0"/>
    <s v="technology/wearables"/>
    <n v="0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34"/>
    <n v="99.97"/>
    <x v="2"/>
  </r>
  <r>
    <x v="2"/>
    <x v="0"/>
    <s v="USD"/>
    <n v="1455466832"/>
    <n v="1452874832"/>
    <b v="0"/>
    <n v="4"/>
    <b v="0"/>
    <s v="technology/wearables"/>
    <n v="0"/>
    <n v="26.25"/>
    <x v="2"/>
  </r>
  <r>
    <x v="2"/>
    <x v="13"/>
    <s v="EUR"/>
    <n v="1465130532"/>
    <n v="1462538532"/>
    <b v="0"/>
    <n v="1"/>
    <b v="0"/>
    <s v="technology/wearables"/>
    <n v="1"/>
    <n v="199"/>
    <x v="2"/>
  </r>
  <r>
    <x v="2"/>
    <x v="0"/>
    <s v="USD"/>
    <n v="1488308082"/>
    <n v="1483124082"/>
    <b v="0"/>
    <n v="28"/>
    <b v="0"/>
    <s v="technology/wearables"/>
    <n v="15"/>
    <n v="80.319999999999993"/>
    <x v="2"/>
  </r>
  <r>
    <x v="2"/>
    <x v="0"/>
    <s v="USD"/>
    <n v="1446693040"/>
    <n v="1443233440"/>
    <b v="0"/>
    <n v="12"/>
    <b v="0"/>
    <s v="technology/wearables"/>
    <n v="5"/>
    <n v="115.75"/>
    <x v="2"/>
  </r>
  <r>
    <x v="2"/>
    <x v="0"/>
    <s v="USD"/>
    <n v="1417392000"/>
    <n v="1414511307"/>
    <b v="0"/>
    <n v="16"/>
    <b v="0"/>
    <s v="technology/wearables"/>
    <n v="10"/>
    <n v="44.69"/>
    <x v="2"/>
  </r>
  <r>
    <x v="2"/>
    <x v="0"/>
    <s v="USD"/>
    <n v="1409949002"/>
    <n v="1407357002"/>
    <b v="0"/>
    <n v="4"/>
    <b v="0"/>
    <s v="technology/wearables"/>
    <n v="0"/>
    <n v="76.25"/>
    <x v="2"/>
  </r>
  <r>
    <x v="2"/>
    <x v="0"/>
    <s v="USD"/>
    <n v="1487397540"/>
    <n v="1484684247"/>
    <b v="0"/>
    <n v="4"/>
    <b v="0"/>
    <s v="technology/wearables"/>
    <n v="1"/>
    <n v="22.5"/>
    <x v="2"/>
  </r>
  <r>
    <x v="2"/>
    <x v="0"/>
    <s v="USD"/>
    <n v="1456189076"/>
    <n v="1454979476"/>
    <b v="0"/>
    <n v="10"/>
    <b v="0"/>
    <s v="technology/wearables"/>
    <n v="1"/>
    <n v="19.399999999999999"/>
    <x v="2"/>
  </r>
  <r>
    <x v="0"/>
    <x v="0"/>
    <s v="USD"/>
    <n v="1327851291"/>
    <n v="1325432091"/>
    <b v="0"/>
    <n v="41"/>
    <b v="1"/>
    <s v="publishing/nonfiction"/>
    <n v="144"/>
    <n v="66.709999999999994"/>
    <x v="3"/>
  </r>
  <r>
    <x v="0"/>
    <x v="0"/>
    <s v="USD"/>
    <n v="1406900607"/>
    <n v="1403012607"/>
    <b v="0"/>
    <n v="119"/>
    <b v="1"/>
    <s v="publishing/nonfiction"/>
    <n v="122"/>
    <n v="84.14"/>
    <x v="3"/>
  </r>
  <r>
    <x v="0"/>
    <x v="0"/>
    <s v="USD"/>
    <n v="1333909178"/>
    <n v="1331320778"/>
    <b v="0"/>
    <n v="153"/>
    <b v="1"/>
    <s v="publishing/nonfiction"/>
    <n v="132"/>
    <n v="215.73"/>
    <x v="3"/>
  </r>
  <r>
    <x v="0"/>
    <x v="0"/>
    <s v="USD"/>
    <n v="1438228740"/>
    <n v="1435606549"/>
    <b v="0"/>
    <n v="100"/>
    <b v="1"/>
    <s v="publishing/nonfiction"/>
    <n v="109"/>
    <n v="54.69"/>
    <x v="3"/>
  </r>
  <r>
    <x v="0"/>
    <x v="0"/>
    <s v="USD"/>
    <n v="1309447163"/>
    <n v="1306855163"/>
    <b v="0"/>
    <n v="143"/>
    <b v="1"/>
    <s v="publishing/nonfiction"/>
    <n v="105"/>
    <n v="51.63"/>
    <x v="3"/>
  </r>
  <r>
    <x v="0"/>
    <x v="0"/>
    <s v="USD"/>
    <n v="1450018912"/>
    <n v="1447426912"/>
    <b v="0"/>
    <n v="140"/>
    <b v="1"/>
    <s v="publishing/nonfiction"/>
    <n v="100"/>
    <n v="143.36000000000001"/>
    <x v="3"/>
  </r>
  <r>
    <x v="0"/>
    <x v="0"/>
    <s v="USD"/>
    <n v="1365728487"/>
    <n v="1363136487"/>
    <b v="0"/>
    <n v="35"/>
    <b v="1"/>
    <s v="publishing/nonfiction"/>
    <n v="101"/>
    <n v="72.430000000000007"/>
    <x v="3"/>
  </r>
  <r>
    <x v="0"/>
    <x v="0"/>
    <s v="USD"/>
    <n v="1358198400"/>
    <n v="1354580949"/>
    <b v="0"/>
    <n v="149"/>
    <b v="1"/>
    <s v="publishing/nonfiction"/>
    <n v="156"/>
    <n v="36.53"/>
    <x v="3"/>
  </r>
  <r>
    <x v="0"/>
    <x v="0"/>
    <s v="USD"/>
    <n v="1313957157"/>
    <n v="1310069157"/>
    <b v="0"/>
    <n v="130"/>
    <b v="1"/>
    <s v="publishing/nonfiction"/>
    <n v="106"/>
    <n v="60.9"/>
    <x v="3"/>
  </r>
  <r>
    <x v="0"/>
    <x v="0"/>
    <s v="USD"/>
    <n v="1348028861"/>
    <n v="1342844861"/>
    <b v="0"/>
    <n v="120"/>
    <b v="1"/>
    <s v="publishing/nonfiction"/>
    <n v="131"/>
    <n v="43.55"/>
    <x v="3"/>
  </r>
  <r>
    <x v="0"/>
    <x v="0"/>
    <s v="USD"/>
    <n v="1323280391"/>
    <n v="1320688391"/>
    <b v="0"/>
    <n v="265"/>
    <b v="1"/>
    <s v="publishing/nonfiction"/>
    <n v="132"/>
    <n v="99.77"/>
    <x v="3"/>
  </r>
  <r>
    <x v="0"/>
    <x v="0"/>
    <s v="USD"/>
    <n v="1327212000"/>
    <n v="1322852747"/>
    <b v="0"/>
    <n v="71"/>
    <b v="1"/>
    <s v="publishing/nonfiction"/>
    <n v="126"/>
    <n v="88.73"/>
    <x v="3"/>
  </r>
  <r>
    <x v="0"/>
    <x v="1"/>
    <s v="GBP"/>
    <n v="1380449461"/>
    <n v="1375265461"/>
    <b v="0"/>
    <n v="13"/>
    <b v="1"/>
    <s v="publishing/nonfiction"/>
    <n v="160"/>
    <n v="4.92"/>
    <x v="3"/>
  </r>
  <r>
    <x v="0"/>
    <x v="1"/>
    <s v="GBP"/>
    <n v="1387533892"/>
    <n v="1384941892"/>
    <b v="0"/>
    <n v="169"/>
    <b v="1"/>
    <s v="publishing/nonfiction"/>
    <n v="120"/>
    <n v="17.82"/>
    <x v="3"/>
  </r>
  <r>
    <x v="0"/>
    <x v="5"/>
    <s v="CAD"/>
    <n v="1431147600"/>
    <n v="1428465420"/>
    <b v="0"/>
    <n v="57"/>
    <b v="1"/>
    <s v="publishing/nonfiction"/>
    <n v="126"/>
    <n v="187.19"/>
    <x v="3"/>
  </r>
  <r>
    <x v="0"/>
    <x v="0"/>
    <s v="USD"/>
    <n v="1417653540"/>
    <n v="1414975346"/>
    <b v="0"/>
    <n v="229"/>
    <b v="1"/>
    <s v="publishing/nonfiction"/>
    <n v="114"/>
    <n v="234.81"/>
    <x v="3"/>
  </r>
  <r>
    <x v="0"/>
    <x v="0"/>
    <s v="USD"/>
    <n v="1385009940"/>
    <n v="1383327440"/>
    <b v="0"/>
    <n v="108"/>
    <b v="1"/>
    <s v="publishing/nonfiction"/>
    <n v="315"/>
    <n v="105.05"/>
    <x v="3"/>
  </r>
  <r>
    <x v="0"/>
    <x v="0"/>
    <s v="USD"/>
    <n v="1392408000"/>
    <n v="1390890987"/>
    <b v="0"/>
    <n v="108"/>
    <b v="1"/>
    <s v="publishing/nonfiction"/>
    <n v="122"/>
    <n v="56.67"/>
    <x v="3"/>
  </r>
  <r>
    <x v="0"/>
    <x v="0"/>
    <s v="USD"/>
    <n v="1417409940"/>
    <n v="1414765794"/>
    <b v="0"/>
    <n v="41"/>
    <b v="1"/>
    <s v="publishing/nonfiction"/>
    <n v="107"/>
    <n v="39.049999999999997"/>
    <x v="3"/>
  </r>
  <r>
    <x v="0"/>
    <x v="0"/>
    <s v="USD"/>
    <n v="1407758629"/>
    <n v="1404907429"/>
    <b v="0"/>
    <n v="139"/>
    <b v="1"/>
    <s v="publishing/nonfiction"/>
    <n v="158"/>
    <n v="68.349999999999994"/>
    <x v="3"/>
  </r>
  <r>
    <x v="0"/>
    <x v="0"/>
    <s v="USD"/>
    <n v="1434857482"/>
    <n v="1433647882"/>
    <b v="0"/>
    <n v="19"/>
    <b v="1"/>
    <s v="publishing/nonfiction"/>
    <n v="107"/>
    <n v="169.58"/>
    <x v="3"/>
  </r>
  <r>
    <x v="0"/>
    <x v="0"/>
    <s v="USD"/>
    <n v="1370964806"/>
    <n v="1367940806"/>
    <b v="0"/>
    <n v="94"/>
    <b v="1"/>
    <s v="publishing/nonfiction"/>
    <n v="102"/>
    <n v="141.41999999999999"/>
    <x v="3"/>
  </r>
  <r>
    <x v="0"/>
    <x v="0"/>
    <s v="USD"/>
    <n v="1395435712"/>
    <n v="1392847312"/>
    <b v="0"/>
    <n v="23"/>
    <b v="1"/>
    <s v="publishing/nonfiction"/>
    <n v="111"/>
    <n v="67.39"/>
    <x v="3"/>
  </r>
  <r>
    <x v="0"/>
    <x v="0"/>
    <s v="USD"/>
    <n v="1334610000"/>
    <n v="1332435685"/>
    <b v="0"/>
    <n v="15"/>
    <b v="1"/>
    <s v="publishing/nonfiction"/>
    <n v="148"/>
    <n v="54.27"/>
    <x v="3"/>
  </r>
  <r>
    <x v="0"/>
    <x v="0"/>
    <s v="USD"/>
    <n v="1355439503"/>
    <n v="1352847503"/>
    <b v="0"/>
    <n v="62"/>
    <b v="1"/>
    <s v="publishing/nonfiction"/>
    <n v="102"/>
    <n v="82.52"/>
    <x v="3"/>
  </r>
  <r>
    <x v="0"/>
    <x v="0"/>
    <s v="USD"/>
    <n v="1367588645"/>
    <n v="1364996645"/>
    <b v="0"/>
    <n v="74"/>
    <b v="1"/>
    <s v="publishing/nonfiction"/>
    <n v="179"/>
    <n v="53.73"/>
    <x v="3"/>
  </r>
  <r>
    <x v="0"/>
    <x v="0"/>
    <s v="USD"/>
    <n v="1348372740"/>
    <n v="1346806909"/>
    <b v="0"/>
    <n v="97"/>
    <b v="1"/>
    <s v="publishing/nonfiction"/>
    <n v="111"/>
    <n v="34.21"/>
    <x v="3"/>
  </r>
  <r>
    <x v="0"/>
    <x v="9"/>
    <s v="EUR"/>
    <n v="1421319240"/>
    <n v="1418649019"/>
    <b v="0"/>
    <n v="55"/>
    <b v="1"/>
    <s v="publishing/nonfiction"/>
    <n v="100"/>
    <n v="127.33"/>
    <x v="3"/>
  </r>
  <r>
    <x v="0"/>
    <x v="0"/>
    <s v="USD"/>
    <n v="1407701966"/>
    <n v="1405109966"/>
    <b v="0"/>
    <n v="44"/>
    <b v="1"/>
    <s v="publishing/nonfiction"/>
    <n v="100"/>
    <n v="45.57"/>
    <x v="3"/>
  </r>
  <r>
    <x v="0"/>
    <x v="0"/>
    <s v="USD"/>
    <n v="1485642930"/>
    <n v="1483050930"/>
    <b v="0"/>
    <n v="110"/>
    <b v="1"/>
    <s v="publishing/nonfiction"/>
    <n v="106"/>
    <n v="95.96"/>
    <x v="3"/>
  </r>
  <r>
    <x v="0"/>
    <x v="0"/>
    <s v="USD"/>
    <n v="1361739872"/>
    <n v="1359147872"/>
    <b v="0"/>
    <n v="59"/>
    <b v="1"/>
    <s v="publishing/nonfiction"/>
    <n v="103"/>
    <n v="77.27"/>
    <x v="3"/>
  </r>
  <r>
    <x v="0"/>
    <x v="0"/>
    <s v="USD"/>
    <n v="1312470475"/>
    <n v="1308496075"/>
    <b v="0"/>
    <n v="62"/>
    <b v="1"/>
    <s v="publishing/nonfiction"/>
    <n v="119"/>
    <n v="57.34"/>
    <x v="3"/>
  </r>
  <r>
    <x v="0"/>
    <x v="2"/>
    <s v="AUD"/>
    <n v="1476615600"/>
    <n v="1474884417"/>
    <b v="0"/>
    <n v="105"/>
    <b v="1"/>
    <s v="publishing/nonfiction"/>
    <n v="112"/>
    <n v="53.19"/>
    <x v="3"/>
  </r>
  <r>
    <x v="0"/>
    <x v="0"/>
    <s v="USD"/>
    <n v="1423922991"/>
    <n v="1421330991"/>
    <b v="0"/>
    <n v="26"/>
    <b v="1"/>
    <s v="publishing/nonfiction"/>
    <n v="128"/>
    <n v="492.31"/>
    <x v="3"/>
  </r>
  <r>
    <x v="0"/>
    <x v="0"/>
    <s v="USD"/>
    <n v="1357408721"/>
    <n v="1354816721"/>
    <b v="0"/>
    <n v="49"/>
    <b v="1"/>
    <s v="publishing/nonfiction"/>
    <n v="104"/>
    <n v="42.35"/>
    <x v="3"/>
  </r>
  <r>
    <x v="0"/>
    <x v="0"/>
    <s v="USD"/>
    <n v="1369010460"/>
    <n v="1366381877"/>
    <b v="0"/>
    <n v="68"/>
    <b v="1"/>
    <s v="publishing/nonfiction"/>
    <n v="102"/>
    <n v="37.47"/>
    <x v="3"/>
  </r>
  <r>
    <x v="0"/>
    <x v="0"/>
    <s v="USD"/>
    <n v="1303147459"/>
    <n v="1297880659"/>
    <b v="0"/>
    <n v="22"/>
    <b v="1"/>
    <s v="publishing/nonfiction"/>
    <n v="118"/>
    <n v="37.450000000000003"/>
    <x v="3"/>
  </r>
  <r>
    <x v="0"/>
    <x v="0"/>
    <s v="USD"/>
    <n v="1354756714"/>
    <n v="1353547114"/>
    <b v="0"/>
    <n v="18"/>
    <b v="1"/>
    <s v="publishing/nonfiction"/>
    <n v="238"/>
    <n v="33.06"/>
    <x v="3"/>
  </r>
  <r>
    <x v="0"/>
    <x v="0"/>
    <s v="USD"/>
    <n v="1286568268"/>
    <n v="1283976268"/>
    <b v="0"/>
    <n v="19"/>
    <b v="1"/>
    <s v="publishing/nonfiction"/>
    <n v="102"/>
    <n v="134.21"/>
    <x v="3"/>
  </r>
  <r>
    <x v="0"/>
    <x v="1"/>
    <s v="GBP"/>
    <n v="1404892539"/>
    <n v="1401436539"/>
    <b v="0"/>
    <n v="99"/>
    <b v="1"/>
    <s v="publishing/nonfiction"/>
    <n v="102"/>
    <n v="51.47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5"/>
    <n v="39.17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0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36"/>
    <n v="57.3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4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41"/>
    <n v="31.85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0"/>
    <n v="10"/>
    <x v="3"/>
  </r>
  <r>
    <x v="2"/>
    <x v="0"/>
    <s v="USD"/>
    <n v="1257047940"/>
    <n v="1252718519"/>
    <b v="0"/>
    <n v="1"/>
    <b v="0"/>
    <s v="publishing/fiction"/>
    <n v="3"/>
    <n v="50"/>
    <x v="3"/>
  </r>
  <r>
    <x v="2"/>
    <x v="1"/>
    <s v="GBP"/>
    <n v="1431298860"/>
    <n v="1428341985"/>
    <b v="0"/>
    <n v="2"/>
    <b v="0"/>
    <s v="publishing/fiction"/>
    <n v="1"/>
    <n v="16"/>
    <x v="3"/>
  </r>
  <r>
    <x v="2"/>
    <x v="0"/>
    <s v="USD"/>
    <n v="1393181018"/>
    <n v="1390589018"/>
    <b v="0"/>
    <n v="9"/>
    <b v="0"/>
    <s v="publishing/fiction"/>
    <n v="70"/>
    <n v="39"/>
    <x v="3"/>
  </r>
  <r>
    <x v="2"/>
    <x v="0"/>
    <s v="USD"/>
    <n v="1323998795"/>
    <n v="1321406795"/>
    <b v="0"/>
    <n v="5"/>
    <b v="0"/>
    <s v="publishing/fiction"/>
    <n v="2"/>
    <n v="34"/>
    <x v="3"/>
  </r>
  <r>
    <x v="2"/>
    <x v="0"/>
    <s v="USD"/>
    <n v="1444539600"/>
    <n v="1441297645"/>
    <b v="0"/>
    <n v="57"/>
    <b v="0"/>
    <s v="publishing/fiction"/>
    <n v="51"/>
    <n v="63.12"/>
    <x v="3"/>
  </r>
  <r>
    <x v="2"/>
    <x v="0"/>
    <s v="USD"/>
    <n v="1375313577"/>
    <n v="1372721577"/>
    <b v="0"/>
    <n v="3"/>
    <b v="0"/>
    <s v="publishing/fiction"/>
    <n v="1"/>
    <n v="7"/>
    <x v="3"/>
  </r>
  <r>
    <x v="2"/>
    <x v="0"/>
    <s v="USD"/>
    <n v="1398876680"/>
    <n v="1396284680"/>
    <b v="0"/>
    <n v="1"/>
    <b v="0"/>
    <s v="publishing/fiction"/>
    <n v="0"/>
    <n v="2"/>
    <x v="3"/>
  </r>
  <r>
    <x v="2"/>
    <x v="0"/>
    <s v="USD"/>
    <n v="1287115200"/>
    <n v="1284567905"/>
    <b v="0"/>
    <n v="6"/>
    <b v="0"/>
    <s v="publishing/fiction"/>
    <n v="3"/>
    <n v="66.67"/>
    <x v="3"/>
  </r>
  <r>
    <x v="0"/>
    <x v="0"/>
    <s v="USD"/>
    <n v="1304439025"/>
    <n v="1301847025"/>
    <b v="0"/>
    <n v="27"/>
    <b v="1"/>
    <s v="music/rock"/>
    <n v="104"/>
    <n v="38.520000000000003"/>
    <x v="4"/>
  </r>
  <r>
    <x v="0"/>
    <x v="0"/>
    <s v="USD"/>
    <n v="1370649674"/>
    <n v="1368057674"/>
    <b v="0"/>
    <n v="25"/>
    <b v="1"/>
    <s v="music/rock"/>
    <n v="133"/>
    <n v="42.6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"/>
    <n v="63.49"/>
    <x v="4"/>
  </r>
  <r>
    <x v="0"/>
    <x v="0"/>
    <s v="USD"/>
    <n v="1395023719"/>
    <n v="1391571319"/>
    <b v="0"/>
    <n v="10"/>
    <b v="1"/>
    <s v="music/rock"/>
    <n v="103"/>
    <n v="102.5"/>
    <x v="4"/>
  </r>
  <r>
    <x v="0"/>
    <x v="0"/>
    <s v="USD"/>
    <n v="1362060915"/>
    <n v="1359468915"/>
    <b v="0"/>
    <n v="29"/>
    <b v="1"/>
    <s v="music/rock"/>
    <n v="181"/>
    <n v="31.14"/>
    <x v="4"/>
  </r>
  <r>
    <x v="0"/>
    <x v="0"/>
    <s v="USD"/>
    <n v="1336751220"/>
    <n v="1331774434"/>
    <b v="0"/>
    <n v="44"/>
    <b v="1"/>
    <s v="music/rock"/>
    <n v="143"/>
    <n v="162.27000000000001"/>
    <x v="4"/>
  </r>
  <r>
    <x v="0"/>
    <x v="0"/>
    <s v="USD"/>
    <n v="1383318226"/>
    <n v="1380726226"/>
    <b v="0"/>
    <n v="17"/>
    <b v="1"/>
    <s v="music/rock"/>
    <n v="114"/>
    <n v="80.59"/>
    <x v="4"/>
  </r>
  <r>
    <x v="0"/>
    <x v="0"/>
    <s v="USD"/>
    <n v="1341633540"/>
    <n v="1338336588"/>
    <b v="0"/>
    <n v="34"/>
    <b v="1"/>
    <s v="music/rock"/>
    <n v="204"/>
    <n v="59.85"/>
    <x v="4"/>
  </r>
  <r>
    <x v="0"/>
    <x v="0"/>
    <s v="USD"/>
    <n v="1358755140"/>
    <n v="1357187280"/>
    <b v="0"/>
    <n v="14"/>
    <b v="1"/>
    <s v="music/rock"/>
    <n v="109"/>
    <n v="132.86000000000001"/>
    <x v="4"/>
  </r>
  <r>
    <x v="0"/>
    <x v="0"/>
    <s v="USD"/>
    <n v="1359680939"/>
    <n v="1357088939"/>
    <b v="0"/>
    <n v="156"/>
    <b v="1"/>
    <s v="music/rock"/>
    <n v="144"/>
    <n v="92.55"/>
    <x v="4"/>
  </r>
  <r>
    <x v="0"/>
    <x v="0"/>
    <s v="USD"/>
    <n v="1384322340"/>
    <n v="1381430646"/>
    <b v="0"/>
    <n v="128"/>
    <b v="1"/>
    <s v="music/rock"/>
    <n v="104"/>
    <n v="60.86"/>
    <x v="4"/>
  </r>
  <r>
    <x v="0"/>
    <x v="0"/>
    <s v="USD"/>
    <n v="1383861483"/>
    <n v="1381265883"/>
    <b v="0"/>
    <n v="60"/>
    <b v="1"/>
    <s v="music/rock"/>
    <n v="100"/>
    <n v="41.85"/>
    <x v="4"/>
  </r>
  <r>
    <x v="0"/>
    <x v="0"/>
    <s v="USD"/>
    <n v="1372827540"/>
    <n v="1371491244"/>
    <b v="0"/>
    <n v="32"/>
    <b v="1"/>
    <s v="music/rock"/>
    <n v="103"/>
    <n v="88.33"/>
    <x v="4"/>
  </r>
  <r>
    <x v="0"/>
    <x v="0"/>
    <s v="USD"/>
    <n v="1315242360"/>
    <n v="1310438737"/>
    <b v="0"/>
    <n v="53"/>
    <b v="1"/>
    <s v="music/rock"/>
    <n v="105"/>
    <n v="158.96"/>
    <x v="4"/>
  </r>
  <r>
    <x v="0"/>
    <x v="0"/>
    <s v="USD"/>
    <n v="1333774740"/>
    <n v="1330094566"/>
    <b v="0"/>
    <n v="184"/>
    <b v="1"/>
    <s v="music/rock"/>
    <n v="112"/>
    <n v="85.05"/>
    <x v="4"/>
  </r>
  <r>
    <x v="0"/>
    <x v="0"/>
    <s v="USD"/>
    <n v="1379279400"/>
    <n v="1376687485"/>
    <b v="0"/>
    <n v="90"/>
    <b v="1"/>
    <s v="music/rock"/>
    <n v="101"/>
    <n v="112.61"/>
    <x v="4"/>
  </r>
  <r>
    <x v="0"/>
    <x v="0"/>
    <s v="USD"/>
    <n v="1335672000"/>
    <n v="1332978688"/>
    <b v="0"/>
    <n v="71"/>
    <b v="1"/>
    <s v="music/rock"/>
    <n v="108"/>
    <n v="45.44"/>
    <x v="4"/>
  </r>
  <r>
    <x v="0"/>
    <x v="0"/>
    <s v="USD"/>
    <n v="1412086187"/>
    <n v="1409494187"/>
    <b v="0"/>
    <n v="87"/>
    <b v="1"/>
    <s v="music/rock"/>
    <n v="115"/>
    <n v="46.22"/>
    <x v="4"/>
  </r>
  <r>
    <x v="0"/>
    <x v="0"/>
    <s v="USD"/>
    <n v="1335542446"/>
    <n v="1332950446"/>
    <b v="0"/>
    <n v="28"/>
    <b v="1"/>
    <s v="music/rock"/>
    <n v="100"/>
    <n v="178.61"/>
    <x v="4"/>
  </r>
  <r>
    <x v="0"/>
    <x v="1"/>
    <s v="GBP"/>
    <n v="1410431054"/>
    <n v="1407839054"/>
    <b v="0"/>
    <n v="56"/>
    <b v="1"/>
    <s v="music/rock"/>
    <n v="152"/>
    <n v="40.75"/>
    <x v="4"/>
  </r>
  <r>
    <x v="0"/>
    <x v="0"/>
    <s v="USD"/>
    <n v="1309547120"/>
    <n v="1306955120"/>
    <b v="0"/>
    <n v="51"/>
    <b v="1"/>
    <s v="music/rock"/>
    <n v="112"/>
    <n v="43.73"/>
    <x v="4"/>
  </r>
  <r>
    <x v="0"/>
    <x v="0"/>
    <s v="USD"/>
    <n v="1347854700"/>
    <n v="1343867524"/>
    <b v="0"/>
    <n v="75"/>
    <b v="1"/>
    <s v="music/rock"/>
    <n v="101"/>
    <n v="81.069999999999993"/>
    <x v="4"/>
  </r>
  <r>
    <x v="0"/>
    <x v="0"/>
    <s v="USD"/>
    <n v="1306630800"/>
    <n v="1304376478"/>
    <b v="0"/>
    <n v="38"/>
    <b v="1"/>
    <s v="music/rock"/>
    <n v="123"/>
    <n v="74.61"/>
    <x v="4"/>
  </r>
  <r>
    <x v="0"/>
    <x v="0"/>
    <s v="USD"/>
    <n v="1311393540"/>
    <n v="1309919526"/>
    <b v="0"/>
    <n v="18"/>
    <b v="1"/>
    <s v="music/rock"/>
    <n v="100"/>
    <n v="305.56"/>
    <x v="4"/>
  </r>
  <r>
    <x v="0"/>
    <x v="0"/>
    <s v="USD"/>
    <n v="1310857200"/>
    <n v="1306525512"/>
    <b v="0"/>
    <n v="54"/>
    <b v="1"/>
    <s v="music/rock"/>
    <n v="105"/>
    <n v="58.33"/>
    <x v="4"/>
  </r>
  <r>
    <x v="0"/>
    <x v="0"/>
    <s v="USD"/>
    <n v="1315413339"/>
    <n v="1312821339"/>
    <b v="0"/>
    <n v="71"/>
    <b v="1"/>
    <s v="music/rock"/>
    <n v="104"/>
    <n v="117.68"/>
    <x v="4"/>
  </r>
  <r>
    <x v="0"/>
    <x v="0"/>
    <s v="USD"/>
    <n v="1488333600"/>
    <n v="1485270311"/>
    <b v="0"/>
    <n v="57"/>
    <b v="1"/>
    <s v="music/rock"/>
    <n v="105"/>
    <n v="73.77"/>
    <x v="4"/>
  </r>
  <r>
    <x v="0"/>
    <x v="5"/>
    <s v="CAD"/>
    <n v="1419224340"/>
    <n v="1416363886"/>
    <b v="0"/>
    <n v="43"/>
    <b v="1"/>
    <s v="music/rock"/>
    <n v="100"/>
    <n v="104.65"/>
    <x v="4"/>
  </r>
  <r>
    <x v="0"/>
    <x v="0"/>
    <s v="USD"/>
    <n v="1390161630"/>
    <n v="1387569630"/>
    <b v="0"/>
    <n v="52"/>
    <b v="1"/>
    <s v="music/rock"/>
    <n v="104"/>
    <n v="79.83"/>
    <x v="4"/>
  </r>
  <r>
    <x v="0"/>
    <x v="0"/>
    <s v="USD"/>
    <n v="1346462462"/>
    <n v="1343870462"/>
    <b v="0"/>
    <n v="27"/>
    <b v="1"/>
    <s v="music/rock"/>
    <n v="105"/>
    <n v="58.33"/>
    <x v="4"/>
  </r>
  <r>
    <x v="0"/>
    <x v="0"/>
    <s v="USD"/>
    <n v="1373475120"/>
    <n v="1371569202"/>
    <b v="0"/>
    <n v="12"/>
    <b v="1"/>
    <s v="music/rock"/>
    <n v="104"/>
    <n v="86.67"/>
    <x v="4"/>
  </r>
  <r>
    <x v="0"/>
    <x v="0"/>
    <s v="USD"/>
    <n v="1362146280"/>
    <n v="1357604752"/>
    <b v="0"/>
    <n v="33"/>
    <b v="1"/>
    <s v="music/rock"/>
    <n v="152"/>
    <n v="27.61"/>
    <x v="4"/>
  </r>
  <r>
    <x v="0"/>
    <x v="0"/>
    <s v="USD"/>
    <n v="1342825365"/>
    <n v="1340233365"/>
    <b v="0"/>
    <n v="96"/>
    <b v="1"/>
    <s v="music/rock"/>
    <n v="160"/>
    <n v="25"/>
    <x v="4"/>
  </r>
  <r>
    <x v="0"/>
    <x v="0"/>
    <s v="USD"/>
    <n v="1306865040"/>
    <n v="1305568201"/>
    <b v="0"/>
    <n v="28"/>
    <b v="1"/>
    <s v="music/rock"/>
    <n v="127"/>
    <n v="45.46"/>
    <x v="4"/>
  </r>
  <r>
    <x v="0"/>
    <x v="0"/>
    <s v="USD"/>
    <n v="1414879303"/>
    <n v="1412287303"/>
    <b v="0"/>
    <n v="43"/>
    <b v="1"/>
    <s v="music/rock"/>
    <n v="107"/>
    <n v="99.53"/>
    <x v="4"/>
  </r>
  <r>
    <x v="0"/>
    <x v="0"/>
    <s v="USD"/>
    <n v="1365489000"/>
    <n v="1362776043"/>
    <b v="0"/>
    <n v="205"/>
    <b v="1"/>
    <s v="music/rock"/>
    <n v="115"/>
    <n v="39.31"/>
    <x v="4"/>
  </r>
  <r>
    <x v="0"/>
    <x v="0"/>
    <s v="USD"/>
    <n v="1331441940"/>
    <n v="1326810211"/>
    <b v="0"/>
    <n v="23"/>
    <b v="1"/>
    <s v="music/rock"/>
    <n v="137"/>
    <n v="89.42"/>
    <x v="4"/>
  </r>
  <r>
    <x v="0"/>
    <x v="0"/>
    <s v="USD"/>
    <n v="1344358860"/>
    <n v="1343682681"/>
    <b v="0"/>
    <n v="19"/>
    <b v="1"/>
    <s v="music/rock"/>
    <n v="156"/>
    <n v="28.68"/>
    <x v="4"/>
  </r>
  <r>
    <x v="0"/>
    <x v="0"/>
    <s v="USD"/>
    <n v="1387601040"/>
    <n v="1386806254"/>
    <b v="0"/>
    <n v="14"/>
    <b v="1"/>
    <s v="music/rock"/>
    <n v="109"/>
    <n v="31.07"/>
    <x v="4"/>
  </r>
  <r>
    <x v="0"/>
    <x v="0"/>
    <s v="USD"/>
    <n v="1402290000"/>
    <n v="1399666342"/>
    <b v="0"/>
    <n v="38"/>
    <b v="1"/>
    <s v="music/rock"/>
    <n v="134"/>
    <n v="70.55"/>
    <x v="4"/>
  </r>
  <r>
    <x v="0"/>
    <x v="0"/>
    <s v="USD"/>
    <n v="1430712060"/>
    <n v="1427753265"/>
    <b v="0"/>
    <n v="78"/>
    <b v="1"/>
    <s v="music/rock"/>
    <n v="100"/>
    <n v="224.13"/>
    <x v="4"/>
  </r>
  <r>
    <x v="0"/>
    <x v="0"/>
    <s v="USD"/>
    <n v="1349477050"/>
    <n v="1346885050"/>
    <b v="0"/>
    <n v="69"/>
    <b v="1"/>
    <s v="music/rock"/>
    <n v="119"/>
    <n v="51.81"/>
    <x v="4"/>
  </r>
  <r>
    <x v="0"/>
    <x v="0"/>
    <s v="USD"/>
    <n v="1427062852"/>
    <n v="1424474452"/>
    <b v="0"/>
    <n v="33"/>
    <b v="1"/>
    <s v="music/rock"/>
    <n v="180"/>
    <n v="43.52"/>
    <x v="4"/>
  </r>
  <r>
    <x v="0"/>
    <x v="0"/>
    <s v="USD"/>
    <n v="1271573940"/>
    <n v="1268459318"/>
    <b v="0"/>
    <n v="54"/>
    <b v="1"/>
    <s v="music/rock"/>
    <n v="134"/>
    <n v="39.82"/>
    <x v="4"/>
  </r>
  <r>
    <x v="0"/>
    <x v="0"/>
    <s v="USD"/>
    <n v="1351495284"/>
    <n v="1349335284"/>
    <b v="0"/>
    <n v="99"/>
    <b v="1"/>
    <s v="music/rock"/>
    <n v="100"/>
    <n v="126.81"/>
    <x v="4"/>
  </r>
  <r>
    <x v="0"/>
    <x v="0"/>
    <s v="USD"/>
    <n v="1332719730"/>
    <n v="1330908930"/>
    <b v="0"/>
    <n v="49"/>
    <b v="1"/>
    <s v="music/rock"/>
    <n v="101"/>
    <n v="113.88"/>
    <x v="4"/>
  </r>
  <r>
    <x v="0"/>
    <x v="0"/>
    <s v="USD"/>
    <n v="1329248940"/>
    <n v="1326972107"/>
    <b v="0"/>
    <n v="11"/>
    <b v="1"/>
    <s v="music/rock"/>
    <n v="103"/>
    <n v="28.18"/>
    <x v="4"/>
  </r>
  <r>
    <x v="0"/>
    <x v="0"/>
    <s v="USD"/>
    <n v="1340641440"/>
    <n v="1339549982"/>
    <b v="0"/>
    <n v="38"/>
    <b v="1"/>
    <s v="music/rock"/>
    <n v="107"/>
    <n v="36.61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8"/>
    <n v="60.66"/>
    <x v="4"/>
  </r>
  <r>
    <x v="0"/>
    <x v="0"/>
    <s v="USD"/>
    <n v="1335540694"/>
    <n v="1332948694"/>
    <b v="0"/>
    <n v="20"/>
    <b v="1"/>
    <s v="music/rock"/>
    <n v="233"/>
    <n v="175"/>
    <x v="4"/>
  </r>
  <r>
    <x v="0"/>
    <x v="0"/>
    <s v="USD"/>
    <n v="1327133580"/>
    <n v="1321978335"/>
    <b v="0"/>
    <n v="154"/>
    <b v="1"/>
    <s v="music/rock"/>
    <n v="101"/>
    <n v="97.99"/>
    <x v="4"/>
  </r>
  <r>
    <x v="0"/>
    <x v="0"/>
    <s v="USD"/>
    <n v="1397941475"/>
    <n v="1395349475"/>
    <b v="0"/>
    <n v="41"/>
    <b v="1"/>
    <s v="music/rock"/>
    <n v="102"/>
    <n v="148.78"/>
    <x v="4"/>
  </r>
  <r>
    <x v="0"/>
    <x v="0"/>
    <s v="USD"/>
    <n v="1372651140"/>
    <n v="1369770292"/>
    <b v="0"/>
    <n v="75"/>
    <b v="1"/>
    <s v="music/rock"/>
    <n v="131"/>
    <n v="96.08"/>
    <x v="4"/>
  </r>
  <r>
    <x v="0"/>
    <x v="0"/>
    <s v="USD"/>
    <n v="1337396400"/>
    <n v="1333709958"/>
    <b v="0"/>
    <n v="40"/>
    <b v="1"/>
    <s v="music/rock"/>
    <n v="117"/>
    <n v="58.63"/>
    <x v="4"/>
  </r>
  <r>
    <x v="0"/>
    <x v="0"/>
    <s v="USD"/>
    <n v="1381108918"/>
    <n v="1378516918"/>
    <b v="0"/>
    <n v="46"/>
    <b v="1"/>
    <s v="music/rock"/>
    <n v="101"/>
    <n v="109.71"/>
    <x v="4"/>
  </r>
  <r>
    <x v="0"/>
    <x v="0"/>
    <s v="USD"/>
    <n v="1398988662"/>
    <n v="1396396662"/>
    <b v="0"/>
    <n v="62"/>
    <b v="1"/>
    <s v="music/rock"/>
    <n v="122"/>
    <n v="49.11"/>
    <x v="4"/>
  </r>
  <r>
    <x v="0"/>
    <x v="0"/>
    <s v="USD"/>
    <n v="1326835985"/>
    <n v="1324243985"/>
    <b v="0"/>
    <n v="61"/>
    <b v="1"/>
    <s v="music/rock"/>
    <n v="145"/>
    <n v="47.67"/>
    <x v="4"/>
  </r>
  <r>
    <x v="0"/>
    <x v="0"/>
    <s v="USD"/>
    <n v="1348337956"/>
    <n v="1345745956"/>
    <b v="0"/>
    <n v="96"/>
    <b v="1"/>
    <s v="music/rock"/>
    <n v="117"/>
    <n v="60.74"/>
    <x v="4"/>
  </r>
  <r>
    <x v="0"/>
    <x v="0"/>
    <s v="USD"/>
    <n v="1474694787"/>
    <n v="1472102787"/>
    <b v="0"/>
    <n v="190"/>
    <b v="1"/>
    <s v="music/metal"/>
    <n v="120"/>
    <n v="63.38"/>
    <x v="4"/>
  </r>
  <r>
    <x v="0"/>
    <x v="0"/>
    <s v="USD"/>
    <n v="1415653663"/>
    <n v="1413058063"/>
    <b v="1"/>
    <n v="94"/>
    <b v="1"/>
    <s v="music/metal"/>
    <n v="101"/>
    <n v="53.89"/>
    <x v="4"/>
  </r>
  <r>
    <x v="0"/>
    <x v="5"/>
    <s v="CAD"/>
    <n v="1381723140"/>
    <n v="1378735983"/>
    <b v="1"/>
    <n v="39"/>
    <b v="1"/>
    <s v="music/metal"/>
    <n v="104"/>
    <n v="66.87"/>
    <x v="4"/>
  </r>
  <r>
    <x v="0"/>
    <x v="0"/>
    <s v="USD"/>
    <n v="1481184000"/>
    <n v="1479708680"/>
    <b v="0"/>
    <n v="127"/>
    <b v="1"/>
    <s v="music/metal"/>
    <n v="267"/>
    <n v="63.1"/>
    <x v="4"/>
  </r>
  <r>
    <x v="0"/>
    <x v="0"/>
    <s v="USD"/>
    <n v="1414817940"/>
    <n v="1411489552"/>
    <b v="1"/>
    <n v="159"/>
    <b v="1"/>
    <s v="music/metal"/>
    <n v="194"/>
    <n v="36.630000000000003"/>
    <x v="4"/>
  </r>
  <r>
    <x v="0"/>
    <x v="0"/>
    <s v="USD"/>
    <n v="1473047940"/>
    <n v="1469595396"/>
    <b v="0"/>
    <n v="177"/>
    <b v="1"/>
    <s v="music/metal"/>
    <n v="120"/>
    <n v="34.01"/>
    <x v="4"/>
  </r>
  <r>
    <x v="0"/>
    <x v="1"/>
    <s v="GBP"/>
    <n v="1394460000"/>
    <n v="1393233855"/>
    <b v="0"/>
    <n v="47"/>
    <b v="1"/>
    <s v="music/metal"/>
    <n v="122"/>
    <n v="28.55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20"/>
    <n v="41.7"/>
    <x v="4"/>
  </r>
  <r>
    <x v="0"/>
    <x v="0"/>
    <s v="USD"/>
    <n v="1461560340"/>
    <n v="1458762717"/>
    <b v="0"/>
    <n v="133"/>
    <b v="1"/>
    <s v="music/metal"/>
    <n v="155"/>
    <n v="46.67"/>
    <x v="4"/>
  </r>
  <r>
    <x v="0"/>
    <x v="6"/>
    <s v="EUR"/>
    <n v="1469994300"/>
    <n v="1464815253"/>
    <b v="0"/>
    <n v="70"/>
    <b v="1"/>
    <s v="music/metal"/>
    <n v="130"/>
    <n v="37.270000000000003"/>
    <x v="4"/>
  </r>
  <r>
    <x v="0"/>
    <x v="0"/>
    <s v="USD"/>
    <n v="1477342800"/>
    <n v="1476386395"/>
    <b v="0"/>
    <n v="62"/>
    <b v="1"/>
    <s v="music/metal"/>
    <n v="105"/>
    <n v="59.26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"/>
    <n v="65.86"/>
    <x v="4"/>
  </r>
  <r>
    <x v="0"/>
    <x v="0"/>
    <s v="USD"/>
    <n v="1469329217"/>
    <n v="1466737217"/>
    <b v="0"/>
    <n v="47"/>
    <b v="1"/>
    <s v="music/metal"/>
    <n v="103"/>
    <n v="31.91"/>
    <x v="4"/>
  </r>
  <r>
    <x v="0"/>
    <x v="12"/>
    <s v="EUR"/>
    <n v="1477422000"/>
    <n v="1472282956"/>
    <b v="0"/>
    <n v="28"/>
    <b v="1"/>
    <s v="music/metal"/>
    <n v="218"/>
    <n v="19.46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"/>
    <n v="22.74"/>
    <x v="4"/>
  </r>
  <r>
    <x v="0"/>
    <x v="0"/>
    <s v="USD"/>
    <n v="1433376000"/>
    <n v="1430768468"/>
    <b v="0"/>
    <n v="98"/>
    <b v="1"/>
    <s v="music/metal"/>
    <n v="105"/>
    <n v="42.72"/>
    <x v="4"/>
  </r>
  <r>
    <x v="2"/>
    <x v="0"/>
    <s v="USD"/>
    <n v="1385123713"/>
    <n v="1382528113"/>
    <b v="0"/>
    <n v="48"/>
    <b v="0"/>
    <s v="music/jazz"/>
    <n v="18"/>
    <n v="52.92"/>
    <x v="4"/>
  </r>
  <r>
    <x v="2"/>
    <x v="0"/>
    <s v="USD"/>
    <n v="1474067404"/>
    <n v="1471475404"/>
    <b v="0"/>
    <n v="2"/>
    <b v="0"/>
    <s v="music/jazz"/>
    <n v="2"/>
    <n v="50.5"/>
    <x v="4"/>
  </r>
  <r>
    <x v="2"/>
    <x v="1"/>
    <s v="GBP"/>
    <n v="1384179548"/>
    <n v="1381583948"/>
    <b v="0"/>
    <n v="4"/>
    <b v="0"/>
    <s v="music/jazz"/>
    <n v="0"/>
    <n v="42.5"/>
    <x v="4"/>
  </r>
  <r>
    <x v="2"/>
    <x v="0"/>
    <s v="USD"/>
    <n v="1329014966"/>
    <n v="1326422966"/>
    <b v="0"/>
    <n v="5"/>
    <b v="0"/>
    <s v="music/jazz"/>
    <n v="5"/>
    <n v="18"/>
    <x v="4"/>
  </r>
  <r>
    <x v="2"/>
    <x v="0"/>
    <s v="USD"/>
    <n v="1381917540"/>
    <n v="1379990038"/>
    <b v="0"/>
    <n v="79"/>
    <b v="0"/>
    <s v="music/jazz"/>
    <n v="42"/>
    <n v="34.18"/>
    <x v="4"/>
  </r>
  <r>
    <x v="2"/>
    <x v="0"/>
    <s v="USD"/>
    <n v="1358361197"/>
    <n v="1353177197"/>
    <b v="0"/>
    <n v="2"/>
    <b v="0"/>
    <s v="music/jazz"/>
    <n v="2"/>
    <n v="22.5"/>
    <x v="4"/>
  </r>
  <r>
    <x v="2"/>
    <x v="0"/>
    <s v="USD"/>
    <n v="1425136200"/>
    <n v="1421853518"/>
    <b v="0"/>
    <n v="11"/>
    <b v="0"/>
    <s v="music/jazz"/>
    <n v="18"/>
    <n v="58.18"/>
    <x v="4"/>
  </r>
  <r>
    <x v="2"/>
    <x v="0"/>
    <s v="USD"/>
    <n v="1259643540"/>
    <n v="1254450706"/>
    <b v="0"/>
    <n v="11"/>
    <b v="0"/>
    <s v="music/jazz"/>
    <n v="24"/>
    <n v="109.18"/>
    <x v="4"/>
  </r>
  <r>
    <x v="2"/>
    <x v="0"/>
    <s v="USD"/>
    <n v="1389055198"/>
    <n v="1386463198"/>
    <b v="0"/>
    <n v="1"/>
    <b v="0"/>
    <s v="music/jazz"/>
    <n v="0"/>
    <n v="50"/>
    <x v="4"/>
  </r>
  <r>
    <x v="2"/>
    <x v="0"/>
    <s v="USD"/>
    <n v="1365448657"/>
    <n v="1362860257"/>
    <b v="0"/>
    <n v="3"/>
    <b v="0"/>
    <s v="music/jazz"/>
    <n v="12"/>
    <n v="346.67"/>
    <x v="4"/>
  </r>
  <r>
    <x v="2"/>
    <x v="1"/>
    <s v="GBP"/>
    <n v="1377995523"/>
    <n v="1375403523"/>
    <b v="0"/>
    <n v="5"/>
    <b v="0"/>
    <s v="music/jazz"/>
    <n v="0"/>
    <n v="12.4"/>
    <x v="4"/>
  </r>
  <r>
    <x v="2"/>
    <x v="0"/>
    <s v="USD"/>
    <n v="1385735295"/>
    <n v="1383139695"/>
    <b v="0"/>
    <n v="12"/>
    <b v="0"/>
    <s v="music/jazz"/>
    <n v="5"/>
    <n v="27.08"/>
    <x v="4"/>
  </r>
  <r>
    <x v="2"/>
    <x v="0"/>
    <s v="USD"/>
    <n v="1299786527"/>
    <n v="1295898527"/>
    <b v="0"/>
    <n v="2"/>
    <b v="0"/>
    <s v="music/jazz"/>
    <n v="1"/>
    <n v="32.5"/>
    <x v="4"/>
  </r>
  <r>
    <x v="2"/>
    <x v="0"/>
    <s v="USD"/>
    <n v="1352610040"/>
    <n v="1349150440"/>
    <b v="0"/>
    <n v="5"/>
    <b v="0"/>
    <s v="music/jazz"/>
    <n v="1"/>
    <n v="9"/>
    <x v="4"/>
  </r>
  <r>
    <x v="2"/>
    <x v="0"/>
    <s v="USD"/>
    <n v="1367676034"/>
    <n v="1365084034"/>
    <b v="0"/>
    <n v="21"/>
    <b v="0"/>
    <s v="music/jazz"/>
    <n v="24"/>
    <n v="34.76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41"/>
    <n v="28.58"/>
    <x v="4"/>
  </r>
  <r>
    <x v="2"/>
    <x v="0"/>
    <s v="USD"/>
    <n v="1387479360"/>
    <n v="1384887360"/>
    <b v="0"/>
    <n v="29"/>
    <b v="0"/>
    <s v="music/jazz"/>
    <n v="68"/>
    <n v="46.59"/>
    <x v="4"/>
  </r>
  <r>
    <x v="2"/>
    <x v="0"/>
    <s v="USD"/>
    <n v="1293082524"/>
    <n v="1290490524"/>
    <b v="0"/>
    <n v="2"/>
    <b v="0"/>
    <s v="music/jazz"/>
    <n v="1"/>
    <n v="32.5"/>
    <x v="4"/>
  </r>
  <r>
    <x v="2"/>
    <x v="0"/>
    <s v="USD"/>
    <n v="1338321305"/>
    <n v="1336506905"/>
    <b v="0"/>
    <n v="30"/>
    <b v="0"/>
    <s v="music/jazz"/>
    <n v="31"/>
    <n v="21.47"/>
    <x v="4"/>
  </r>
  <r>
    <x v="2"/>
    <x v="0"/>
    <s v="USD"/>
    <n v="1351582938"/>
    <n v="1348731738"/>
    <b v="0"/>
    <n v="8"/>
    <b v="0"/>
    <s v="music/indie rock"/>
    <n v="3"/>
    <n v="14.13"/>
    <x v="4"/>
  </r>
  <r>
    <x v="2"/>
    <x v="0"/>
    <s v="USD"/>
    <n v="1326520886"/>
    <n v="1322632886"/>
    <b v="0"/>
    <n v="1"/>
    <b v="0"/>
    <s v="music/indie rock"/>
    <n v="1"/>
    <n v="30"/>
    <x v="4"/>
  </r>
  <r>
    <x v="2"/>
    <x v="0"/>
    <s v="USD"/>
    <n v="1315341550"/>
    <n v="1312490350"/>
    <b v="0"/>
    <n v="14"/>
    <b v="0"/>
    <s v="music/indie rock"/>
    <n v="20"/>
    <n v="21.57"/>
    <x v="4"/>
  </r>
  <r>
    <x v="2"/>
    <x v="0"/>
    <s v="USD"/>
    <n v="1456957635"/>
    <n v="1451773635"/>
    <b v="0"/>
    <n v="24"/>
    <b v="0"/>
    <s v="music/indie rock"/>
    <n v="40"/>
    <n v="83.38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"/>
    <x v="4"/>
  </r>
  <r>
    <x v="2"/>
    <x v="0"/>
    <s v="USD"/>
    <n v="1473972813"/>
    <n v="1471812813"/>
    <b v="0"/>
    <n v="7"/>
    <b v="0"/>
    <s v="music/indie rock"/>
    <n v="41"/>
    <n v="29.29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"/>
    <n v="18"/>
    <x v="4"/>
  </r>
  <r>
    <x v="2"/>
    <x v="0"/>
    <s v="USD"/>
    <n v="1412534943"/>
    <n v="1409942943"/>
    <b v="0"/>
    <n v="32"/>
    <b v="0"/>
    <s v="music/indie rock"/>
    <n v="9"/>
    <n v="73.760000000000005"/>
    <x v="4"/>
  </r>
  <r>
    <x v="2"/>
    <x v="0"/>
    <s v="USD"/>
    <n v="1385055979"/>
    <n v="1382460379"/>
    <b v="0"/>
    <n v="4"/>
    <b v="0"/>
    <s v="music/indie rock"/>
    <n v="4"/>
    <n v="31.25"/>
    <x v="4"/>
  </r>
  <r>
    <x v="2"/>
    <x v="0"/>
    <s v="USD"/>
    <n v="1408581930"/>
    <n v="1405989930"/>
    <b v="0"/>
    <n v="9"/>
    <b v="0"/>
    <s v="music/indie rock"/>
    <n v="3"/>
    <n v="28.89"/>
    <x v="4"/>
  </r>
  <r>
    <x v="2"/>
    <x v="0"/>
    <s v="USD"/>
    <n v="1280635200"/>
    <n v="1273121283"/>
    <b v="0"/>
    <n v="17"/>
    <b v="0"/>
    <s v="music/indie rock"/>
    <n v="41"/>
    <n v="143.82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"/>
    <n v="147.81"/>
    <x v="4"/>
  </r>
  <r>
    <x v="2"/>
    <x v="0"/>
    <s v="USD"/>
    <n v="1287975829"/>
    <n v="1284087829"/>
    <b v="0"/>
    <n v="7"/>
    <b v="0"/>
    <s v="music/indie rock"/>
    <n v="2"/>
    <n v="27.86"/>
    <x v="4"/>
  </r>
  <r>
    <x v="2"/>
    <x v="0"/>
    <s v="USD"/>
    <n v="1440734400"/>
    <n v="1438549026"/>
    <b v="0"/>
    <n v="72"/>
    <b v="0"/>
    <s v="music/indie rock"/>
    <n v="40"/>
    <n v="44.44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3"/>
    <n v="35"/>
    <x v="4"/>
  </r>
  <r>
    <x v="2"/>
    <x v="0"/>
    <s v="USD"/>
    <n v="1306549362"/>
    <n v="1302661362"/>
    <b v="0"/>
    <n v="8"/>
    <b v="0"/>
    <s v="music/indie rock"/>
    <n v="37"/>
    <n v="35"/>
    <x v="4"/>
  </r>
  <r>
    <x v="2"/>
    <x v="0"/>
    <s v="USD"/>
    <n v="1459365802"/>
    <n v="1456777402"/>
    <b v="0"/>
    <n v="2"/>
    <b v="0"/>
    <s v="music/jazz"/>
    <n v="0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0"/>
    <n v="30"/>
    <x v="4"/>
  </r>
  <r>
    <x v="2"/>
    <x v="0"/>
    <s v="USD"/>
    <n v="1348367100"/>
    <n v="1346180780"/>
    <b v="0"/>
    <n v="4"/>
    <b v="0"/>
    <s v="music/jazz"/>
    <n v="3"/>
    <n v="40"/>
    <x v="4"/>
  </r>
  <r>
    <x v="2"/>
    <x v="0"/>
    <s v="USD"/>
    <n v="1451786137"/>
    <n v="1449194137"/>
    <b v="0"/>
    <n v="3"/>
    <b v="0"/>
    <s v="music/jazz"/>
    <n v="0"/>
    <n v="50.33"/>
    <x v="4"/>
  </r>
  <r>
    <x v="2"/>
    <x v="0"/>
    <s v="USD"/>
    <n v="1295847926"/>
    <n v="1290663926"/>
    <b v="0"/>
    <n v="6"/>
    <b v="0"/>
    <s v="music/jazz"/>
    <n v="3"/>
    <n v="32.67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"/>
    <n v="65"/>
    <x v="4"/>
  </r>
  <r>
    <x v="2"/>
    <x v="1"/>
    <s v="GBP"/>
    <n v="1488546319"/>
    <n v="1483362319"/>
    <b v="0"/>
    <n v="5"/>
    <b v="0"/>
    <s v="music/jazz"/>
    <n v="22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1"/>
    <n v="15"/>
    <x v="4"/>
  </r>
  <r>
    <x v="2"/>
    <x v="0"/>
    <s v="USD"/>
    <n v="1336188019"/>
    <n v="1333596019"/>
    <b v="0"/>
    <n v="24"/>
    <b v="0"/>
    <s v="music/jazz"/>
    <n v="7"/>
    <n v="82.5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6"/>
    <n v="41.67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1"/>
    <n v="30"/>
    <x v="4"/>
  </r>
  <r>
    <x v="2"/>
    <x v="1"/>
    <s v="GBP"/>
    <n v="1417474761"/>
    <n v="1414879161"/>
    <b v="0"/>
    <n v="10"/>
    <b v="0"/>
    <s v="music/jazz"/>
    <n v="5"/>
    <n v="19.600000000000001"/>
    <x v="4"/>
  </r>
  <r>
    <x v="2"/>
    <x v="0"/>
    <s v="USD"/>
    <n v="1355930645"/>
    <n v="1352906645"/>
    <b v="0"/>
    <n v="1"/>
    <b v="0"/>
    <s v="music/jazz"/>
    <n v="1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31"/>
    <n v="231.75"/>
    <x v="4"/>
  </r>
  <r>
    <x v="2"/>
    <x v="0"/>
    <s v="USD"/>
    <n v="1412167393"/>
    <n v="1409143393"/>
    <b v="0"/>
    <n v="30"/>
    <b v="0"/>
    <s v="music/jazz"/>
    <n v="21"/>
    <n v="189.33"/>
    <x v="4"/>
  </r>
  <r>
    <x v="2"/>
    <x v="0"/>
    <s v="USD"/>
    <n v="1416614523"/>
    <n v="1414018923"/>
    <b v="0"/>
    <n v="6"/>
    <b v="0"/>
    <s v="music/jazz"/>
    <n v="2"/>
    <n v="55"/>
    <x v="4"/>
  </r>
  <r>
    <x v="2"/>
    <x v="0"/>
    <s v="USD"/>
    <n v="1360795069"/>
    <n v="1358203069"/>
    <b v="0"/>
    <n v="15"/>
    <b v="0"/>
    <s v="music/jazz"/>
    <n v="11"/>
    <n v="21.8"/>
    <x v="4"/>
  </r>
  <r>
    <x v="2"/>
    <x v="0"/>
    <s v="USD"/>
    <n v="1385590111"/>
    <n v="1382994511"/>
    <b v="0"/>
    <n v="5"/>
    <b v="0"/>
    <s v="music/jazz"/>
    <n v="3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1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38"/>
    <n v="69"/>
    <x v="4"/>
  </r>
  <r>
    <x v="2"/>
    <x v="1"/>
    <s v="GBP"/>
    <n v="1395007200"/>
    <n v="1392021502"/>
    <b v="0"/>
    <n v="7"/>
    <b v="0"/>
    <s v="music/jazz"/>
    <n v="7"/>
    <n v="18.71"/>
    <x v="4"/>
  </r>
  <r>
    <x v="2"/>
    <x v="0"/>
    <s v="USD"/>
    <n v="1363990545"/>
    <n v="1360106145"/>
    <b v="0"/>
    <n v="30"/>
    <b v="0"/>
    <s v="music/jazz"/>
    <n v="15"/>
    <n v="46.03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"/>
    <n v="50.67"/>
    <x v="4"/>
  </r>
  <r>
    <x v="2"/>
    <x v="0"/>
    <s v="USD"/>
    <n v="1454054429"/>
    <n v="1451462429"/>
    <b v="0"/>
    <n v="2"/>
    <b v="0"/>
    <s v="music/jazz"/>
    <n v="1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"/>
    <n v="20"/>
    <x v="4"/>
  </r>
  <r>
    <x v="2"/>
    <x v="0"/>
    <s v="USD"/>
    <n v="1346585448"/>
    <n v="1343993448"/>
    <b v="0"/>
    <n v="1"/>
    <b v="0"/>
    <s v="music/jazz"/>
    <n v="0"/>
    <n v="25"/>
    <x v="4"/>
  </r>
  <r>
    <x v="2"/>
    <x v="0"/>
    <s v="USD"/>
    <n v="1372622280"/>
    <n v="1369246738"/>
    <b v="0"/>
    <n v="2"/>
    <b v="0"/>
    <s v="music/jazz"/>
    <n v="1"/>
    <n v="20"/>
    <x v="4"/>
  </r>
  <r>
    <x v="2"/>
    <x v="0"/>
    <s v="USD"/>
    <n v="1439251926"/>
    <n v="1435363926"/>
    <b v="0"/>
    <n v="14"/>
    <b v="0"/>
    <s v="technology/wearables"/>
    <n v="17"/>
    <n v="110.29"/>
    <x v="2"/>
  </r>
  <r>
    <x v="2"/>
    <x v="0"/>
    <s v="USD"/>
    <n v="1486693145"/>
    <n v="1484101145"/>
    <b v="0"/>
    <n v="31"/>
    <b v="0"/>
    <s v="technology/wearables"/>
    <n v="2"/>
    <n v="37.450000000000003"/>
    <x v="2"/>
  </r>
  <r>
    <x v="2"/>
    <x v="0"/>
    <s v="USD"/>
    <n v="1455826460"/>
    <n v="1452716060"/>
    <b v="0"/>
    <n v="16"/>
    <b v="0"/>
    <s v="technology/wearables"/>
    <n v="9"/>
    <n v="41.75"/>
    <x v="2"/>
  </r>
  <r>
    <x v="2"/>
    <x v="0"/>
    <s v="USD"/>
    <n v="1480438905"/>
    <n v="1477843305"/>
    <b v="0"/>
    <n v="12"/>
    <b v="0"/>
    <s v="technology/wearables"/>
    <n v="10"/>
    <n v="24.08"/>
    <x v="2"/>
  </r>
  <r>
    <x v="2"/>
    <x v="0"/>
    <s v="USD"/>
    <n v="1460988000"/>
    <n v="1458050450"/>
    <b v="0"/>
    <n v="96"/>
    <b v="0"/>
    <s v="technology/wearables"/>
    <n v="13"/>
    <n v="69.41"/>
    <x v="2"/>
  </r>
  <r>
    <x v="2"/>
    <x v="6"/>
    <s v="EUR"/>
    <n v="1487462340"/>
    <n v="1482958626"/>
    <b v="0"/>
    <n v="16"/>
    <b v="0"/>
    <s v="technology/wearables"/>
    <n v="2"/>
    <n v="155.25"/>
    <x v="2"/>
  </r>
  <r>
    <x v="2"/>
    <x v="0"/>
    <s v="USD"/>
    <n v="1473444048"/>
    <n v="1470852048"/>
    <b v="0"/>
    <n v="5"/>
    <b v="0"/>
    <s v="technology/wearables"/>
    <n v="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"/>
    <n v="39"/>
    <x v="2"/>
  </r>
  <r>
    <x v="2"/>
    <x v="5"/>
    <s v="CAD"/>
    <n v="1453053661"/>
    <n v="1450461661"/>
    <b v="0"/>
    <n v="24"/>
    <b v="0"/>
    <s v="technology/wearables"/>
    <n v="28"/>
    <n v="58.42"/>
    <x v="2"/>
  </r>
  <r>
    <x v="2"/>
    <x v="0"/>
    <s v="USD"/>
    <n v="1465054872"/>
    <n v="1461166872"/>
    <b v="0"/>
    <n v="121"/>
    <b v="0"/>
    <s v="technology/wearables"/>
    <n v="38"/>
    <n v="158.63999999999999"/>
    <x v="2"/>
  </r>
  <r>
    <x v="2"/>
    <x v="0"/>
    <s v="USD"/>
    <n v="1479483812"/>
    <n v="1476888212"/>
    <b v="0"/>
    <n v="196"/>
    <b v="0"/>
    <s v="technology/wearables"/>
    <n v="40"/>
    <n v="99.86"/>
    <x v="2"/>
  </r>
  <r>
    <x v="2"/>
    <x v="0"/>
    <s v="USD"/>
    <n v="1422158199"/>
    <n v="1419566199"/>
    <b v="0"/>
    <n v="5"/>
    <b v="0"/>
    <s v="technology/wearables"/>
    <n v="1"/>
    <n v="25.2"/>
    <x v="2"/>
  </r>
  <r>
    <x v="2"/>
    <x v="0"/>
    <s v="USD"/>
    <n v="1440100839"/>
    <n v="1436472039"/>
    <b v="0"/>
    <n v="73"/>
    <b v="0"/>
    <s v="technology/wearables"/>
    <n v="43"/>
    <n v="89.19"/>
    <x v="2"/>
  </r>
  <r>
    <x v="2"/>
    <x v="0"/>
    <s v="USD"/>
    <n v="1473750300"/>
    <n v="1470294300"/>
    <b v="0"/>
    <n v="93"/>
    <b v="0"/>
    <s v="technology/wearables"/>
    <n v="6"/>
    <n v="182.62"/>
    <x v="2"/>
  </r>
  <r>
    <x v="2"/>
    <x v="0"/>
    <s v="USD"/>
    <n v="1430081759"/>
    <n v="1424901359"/>
    <b v="0"/>
    <n v="17"/>
    <b v="0"/>
    <s v="technology/wearables"/>
    <n v="2"/>
    <n v="50.65"/>
    <x v="2"/>
  </r>
  <r>
    <x v="2"/>
    <x v="0"/>
    <s v="USD"/>
    <n v="1479392133"/>
    <n v="1476710133"/>
    <b v="0"/>
    <n v="7"/>
    <b v="0"/>
    <s v="technology/wearables"/>
    <n v="2"/>
    <n v="33.29"/>
    <x v="2"/>
  </r>
  <r>
    <x v="2"/>
    <x v="0"/>
    <s v="USD"/>
    <n v="1428641940"/>
    <n v="1426792563"/>
    <b v="0"/>
    <n v="17"/>
    <b v="0"/>
    <s v="technology/wearables"/>
    <n v="11"/>
    <n v="51.82"/>
    <x v="2"/>
  </r>
  <r>
    <x v="2"/>
    <x v="0"/>
    <s v="USD"/>
    <n v="1421640665"/>
    <n v="1419048665"/>
    <b v="0"/>
    <n v="171"/>
    <b v="0"/>
    <s v="technology/wearables"/>
    <n v="39"/>
    <n v="113.63"/>
    <x v="2"/>
  </r>
  <r>
    <x v="2"/>
    <x v="0"/>
    <s v="USD"/>
    <n v="1489500155"/>
    <n v="1485874955"/>
    <b v="0"/>
    <n v="188"/>
    <b v="0"/>
    <s v="technology/wearables"/>
    <n v="46"/>
    <n v="136.46"/>
    <x v="2"/>
  </r>
  <r>
    <x v="2"/>
    <x v="0"/>
    <s v="USD"/>
    <n v="1487617200"/>
    <n v="1483634335"/>
    <b v="0"/>
    <n v="110"/>
    <b v="0"/>
    <s v="technology/wearables"/>
    <n v="42"/>
    <n v="364.35"/>
    <x v="2"/>
  </r>
  <r>
    <x v="2"/>
    <x v="0"/>
    <s v="USD"/>
    <n v="1455210353"/>
    <n v="1451927153"/>
    <b v="0"/>
    <n v="37"/>
    <b v="0"/>
    <s v="technology/wearables"/>
    <n v="28"/>
    <n v="19.239999999999998"/>
    <x v="2"/>
  </r>
  <r>
    <x v="2"/>
    <x v="0"/>
    <s v="USD"/>
    <n v="1476717319"/>
    <n v="1473693319"/>
    <b v="0"/>
    <n v="9"/>
    <b v="0"/>
    <s v="technology/wearables"/>
    <n v="1"/>
    <n v="41.89"/>
    <x v="2"/>
  </r>
  <r>
    <x v="2"/>
    <x v="5"/>
    <s v="CAD"/>
    <n v="1441119919"/>
    <n v="1437663919"/>
    <b v="0"/>
    <n v="29"/>
    <b v="0"/>
    <s v="technology/wearables"/>
    <n v="1"/>
    <n v="30.31"/>
    <x v="2"/>
  </r>
  <r>
    <x v="2"/>
    <x v="0"/>
    <s v="USD"/>
    <n v="1477454340"/>
    <n v="1474676646"/>
    <b v="0"/>
    <n v="6"/>
    <b v="0"/>
    <s v="technology/wearables"/>
    <n v="1"/>
    <n v="49.67"/>
    <x v="2"/>
  </r>
  <r>
    <x v="2"/>
    <x v="0"/>
    <s v="USD"/>
    <n v="1475766932"/>
    <n v="1473174932"/>
    <b v="0"/>
    <n v="30"/>
    <b v="0"/>
    <s v="technology/wearables"/>
    <n v="15"/>
    <n v="59.2"/>
    <x v="2"/>
  </r>
  <r>
    <x v="2"/>
    <x v="0"/>
    <s v="USD"/>
    <n v="1461301574"/>
    <n v="1456121174"/>
    <b v="0"/>
    <n v="81"/>
    <b v="0"/>
    <s v="technology/wearables"/>
    <n v="18"/>
    <n v="43.98"/>
    <x v="2"/>
  </r>
  <r>
    <x v="2"/>
    <x v="0"/>
    <s v="USD"/>
    <n v="1408134034"/>
    <n v="1405542034"/>
    <b v="0"/>
    <n v="4"/>
    <b v="0"/>
    <s v="technology/wearables"/>
    <n v="1"/>
    <n v="26.5"/>
    <x v="2"/>
  </r>
  <r>
    <x v="2"/>
    <x v="14"/>
    <s v="MXN"/>
    <n v="1486624607"/>
    <n v="1483773407"/>
    <b v="0"/>
    <n v="11"/>
    <b v="0"/>
    <s v="technology/wearables"/>
    <n v="47"/>
    <n v="1272.73"/>
    <x v="2"/>
  </r>
  <r>
    <x v="2"/>
    <x v="5"/>
    <s v="CAD"/>
    <n v="1485147540"/>
    <n v="1481951853"/>
    <b v="0"/>
    <n v="14"/>
    <b v="0"/>
    <s v="technology/wearables"/>
    <n v="46"/>
    <n v="164"/>
    <x v="2"/>
  </r>
  <r>
    <x v="2"/>
    <x v="0"/>
    <s v="USD"/>
    <n v="1433178060"/>
    <n v="1429290060"/>
    <b v="0"/>
    <n v="5"/>
    <b v="0"/>
    <s v="technology/wearables"/>
    <n v="0"/>
    <n v="45.2"/>
    <x v="2"/>
  </r>
  <r>
    <x v="2"/>
    <x v="0"/>
    <s v="USD"/>
    <n v="1409813940"/>
    <n v="1407271598"/>
    <b v="0"/>
    <n v="45"/>
    <b v="0"/>
    <s v="technology/wearables"/>
    <n v="35"/>
    <n v="153.88999999999999"/>
    <x v="2"/>
  </r>
  <r>
    <x v="2"/>
    <x v="0"/>
    <s v="USD"/>
    <n v="1447032093"/>
    <n v="1441844493"/>
    <b v="0"/>
    <n v="8"/>
    <b v="0"/>
    <s v="technology/wearables"/>
    <n v="2"/>
    <n v="51.38"/>
    <x v="2"/>
  </r>
  <r>
    <x v="2"/>
    <x v="0"/>
    <s v="USD"/>
    <n v="1458925156"/>
    <n v="1456336756"/>
    <b v="0"/>
    <n v="3"/>
    <b v="0"/>
    <s v="technology/wearables"/>
    <n v="1"/>
    <n v="93.33"/>
    <x v="2"/>
  </r>
  <r>
    <x v="2"/>
    <x v="0"/>
    <s v="USD"/>
    <n v="1467132185"/>
    <n v="1461948185"/>
    <b v="0"/>
    <n v="24"/>
    <b v="0"/>
    <s v="technology/wearables"/>
    <n v="3"/>
    <n v="108.63"/>
    <x v="2"/>
  </r>
  <r>
    <x v="2"/>
    <x v="2"/>
    <s v="AUD"/>
    <n v="1439515497"/>
    <n v="1435627497"/>
    <b v="0"/>
    <n v="18"/>
    <b v="0"/>
    <s v="technology/wearables"/>
    <n v="2"/>
    <n v="160.5"/>
    <x v="2"/>
  </r>
  <r>
    <x v="2"/>
    <x v="15"/>
    <s v="EUR"/>
    <n v="1456094197"/>
    <n v="1453502197"/>
    <b v="0"/>
    <n v="12"/>
    <b v="0"/>
    <s v="technology/wearables"/>
    <n v="34"/>
    <n v="75.75"/>
    <x v="2"/>
  </r>
  <r>
    <x v="2"/>
    <x v="11"/>
    <s v="SEK"/>
    <n v="1456385101"/>
    <n v="1453793101"/>
    <b v="0"/>
    <n v="123"/>
    <b v="0"/>
    <s v="technology/wearables"/>
    <n v="56"/>
    <n v="790.84"/>
    <x v="2"/>
  </r>
  <r>
    <x v="2"/>
    <x v="0"/>
    <s v="USD"/>
    <n v="1466449140"/>
    <n v="1463392828"/>
    <b v="0"/>
    <n v="96"/>
    <b v="0"/>
    <s v="technology/wearables"/>
    <n v="83"/>
    <n v="301.94"/>
    <x v="2"/>
  </r>
  <r>
    <x v="2"/>
    <x v="0"/>
    <s v="USD"/>
    <n v="1417387322"/>
    <n v="1413495722"/>
    <b v="0"/>
    <n v="31"/>
    <b v="0"/>
    <s v="technology/wearables"/>
    <n v="15"/>
    <n v="47.94"/>
    <x v="2"/>
  </r>
  <r>
    <x v="2"/>
    <x v="0"/>
    <s v="USD"/>
    <n v="1407624222"/>
    <n v="1405032222"/>
    <b v="0"/>
    <n v="4"/>
    <b v="0"/>
    <s v="technology/wearables"/>
    <n v="0"/>
    <n v="2.75"/>
    <x v="2"/>
  </r>
  <r>
    <x v="2"/>
    <x v="0"/>
    <s v="USD"/>
    <n v="1475431486"/>
    <n v="1472839486"/>
    <b v="0"/>
    <n v="3"/>
    <b v="0"/>
    <s v="technology/wearables"/>
    <n v="0"/>
    <n v="1"/>
    <x v="2"/>
  </r>
  <r>
    <x v="2"/>
    <x v="3"/>
    <s v="EUR"/>
    <n v="1471985640"/>
    <n v="1469289685"/>
    <b v="0"/>
    <n v="179"/>
    <b v="0"/>
    <s v="technology/wearables"/>
    <n v="30"/>
    <n v="171.79"/>
    <x v="2"/>
  </r>
  <r>
    <x v="2"/>
    <x v="0"/>
    <s v="USD"/>
    <n v="1427507208"/>
    <n v="1424918808"/>
    <b v="0"/>
    <n v="3"/>
    <b v="0"/>
    <s v="technology/wearables"/>
    <n v="1"/>
    <n v="35.33"/>
    <x v="2"/>
  </r>
  <r>
    <x v="2"/>
    <x v="12"/>
    <s v="EUR"/>
    <n v="1451602800"/>
    <n v="1449011610"/>
    <b v="0"/>
    <n v="23"/>
    <b v="0"/>
    <s v="technology/wearables"/>
    <n v="6"/>
    <n v="82.09"/>
    <x v="2"/>
  </r>
  <r>
    <x v="2"/>
    <x v="1"/>
    <s v="GBP"/>
    <n v="1452384000"/>
    <n v="1447698300"/>
    <b v="0"/>
    <n v="23"/>
    <b v="0"/>
    <s v="technology/wearables"/>
    <n v="13"/>
    <n v="110.87"/>
    <x v="2"/>
  </r>
  <r>
    <x v="2"/>
    <x v="9"/>
    <s v="EUR"/>
    <n v="1403507050"/>
    <n v="1400051050"/>
    <b v="0"/>
    <n v="41"/>
    <b v="0"/>
    <s v="technology/wearables"/>
    <n v="13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17"/>
    <n v="52.41"/>
    <x v="2"/>
  </r>
  <r>
    <x v="2"/>
    <x v="0"/>
    <s v="USD"/>
    <n v="1409770164"/>
    <n v="1407178164"/>
    <b v="0"/>
    <n v="2"/>
    <b v="0"/>
    <s v="technology/wearables"/>
    <n v="0"/>
    <n v="13"/>
    <x v="2"/>
  </r>
  <r>
    <x v="2"/>
    <x v="1"/>
    <s v="GBP"/>
    <n v="1468349460"/>
    <n v="1466186988"/>
    <b v="0"/>
    <n v="7"/>
    <b v="0"/>
    <s v="technology/wearables"/>
    <n v="4"/>
    <n v="30.29"/>
    <x v="2"/>
  </r>
  <r>
    <x v="2"/>
    <x v="0"/>
    <s v="USD"/>
    <n v="1462655519"/>
    <n v="1457475119"/>
    <b v="0"/>
    <n v="4"/>
    <b v="0"/>
    <s v="technology/wearables"/>
    <n v="0"/>
    <n v="116.75"/>
    <x v="2"/>
  </r>
  <r>
    <x v="2"/>
    <x v="0"/>
    <s v="USD"/>
    <n v="1478926800"/>
    <n v="1476054568"/>
    <b v="0"/>
    <n v="196"/>
    <b v="0"/>
    <s v="technology/wearables"/>
    <n v="25"/>
    <n v="89.6"/>
    <x v="2"/>
  </r>
  <r>
    <x v="2"/>
    <x v="0"/>
    <s v="USD"/>
    <n v="1417388340"/>
    <n v="1412835530"/>
    <b v="0"/>
    <n v="11"/>
    <b v="0"/>
    <s v="technology/wearables"/>
    <n v="2"/>
    <n v="424.45"/>
    <x v="2"/>
  </r>
  <r>
    <x v="2"/>
    <x v="0"/>
    <s v="USD"/>
    <n v="1417276800"/>
    <n v="1415140480"/>
    <b v="0"/>
    <n v="9"/>
    <b v="0"/>
    <s v="technology/wearables"/>
    <n v="7"/>
    <n v="80.67"/>
    <x v="2"/>
  </r>
  <r>
    <x v="2"/>
    <x v="0"/>
    <s v="USD"/>
    <n v="1406474820"/>
    <n v="1403902060"/>
    <b v="0"/>
    <n v="5"/>
    <b v="0"/>
    <s v="technology/wearables"/>
    <n v="2"/>
    <n v="13"/>
    <x v="2"/>
  </r>
  <r>
    <x v="2"/>
    <x v="0"/>
    <s v="USD"/>
    <n v="1417145297"/>
    <n v="1414549697"/>
    <b v="0"/>
    <n v="8"/>
    <b v="0"/>
    <s v="technology/wearables"/>
    <n v="1"/>
    <n v="8.1300000000000008"/>
    <x v="2"/>
  </r>
  <r>
    <x v="2"/>
    <x v="5"/>
    <s v="CAD"/>
    <n v="1447909401"/>
    <n v="1444017801"/>
    <b v="0"/>
    <n v="229"/>
    <b v="0"/>
    <s v="technology/wearables"/>
    <n v="59"/>
    <n v="153.43"/>
    <x v="2"/>
  </r>
  <r>
    <x v="2"/>
    <x v="5"/>
    <s v="CAD"/>
    <n v="1415865720"/>
    <n v="1413270690"/>
    <b v="0"/>
    <n v="40"/>
    <b v="0"/>
    <s v="technology/wearables"/>
    <n v="8"/>
    <n v="292.08"/>
    <x v="2"/>
  </r>
  <r>
    <x v="1"/>
    <x v="0"/>
    <s v="USD"/>
    <n v="1489537560"/>
    <n v="1484357160"/>
    <b v="0"/>
    <n v="6"/>
    <b v="0"/>
    <s v="technology/wearables"/>
    <n v="2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30"/>
    <n v="134.55000000000001"/>
    <x v="2"/>
  </r>
  <r>
    <x v="1"/>
    <x v="6"/>
    <s v="EUR"/>
    <n v="1489680061"/>
    <n v="1487091661"/>
    <b v="0"/>
    <n v="15"/>
    <b v="0"/>
    <s v="technology/wearables"/>
    <n v="16"/>
    <n v="214.07"/>
    <x v="2"/>
  </r>
  <r>
    <x v="1"/>
    <x v="0"/>
    <s v="USD"/>
    <n v="1455814827"/>
    <n v="1453222827"/>
    <b v="0"/>
    <n v="95"/>
    <b v="0"/>
    <s v="technology/wearables"/>
    <n v="82"/>
    <n v="216.34"/>
    <x v="2"/>
  </r>
  <r>
    <x v="1"/>
    <x v="0"/>
    <s v="USD"/>
    <n v="1446217183"/>
    <n v="1443538783"/>
    <b v="0"/>
    <n v="161"/>
    <b v="0"/>
    <s v="technology/wearables"/>
    <n v="75"/>
    <n v="932.31"/>
    <x v="2"/>
  </r>
  <r>
    <x v="1"/>
    <x v="0"/>
    <s v="USD"/>
    <n v="1418368260"/>
    <n v="1417654672"/>
    <b v="0"/>
    <n v="8"/>
    <b v="0"/>
    <s v="technology/wearables"/>
    <n v="6"/>
    <n v="29.25"/>
    <x v="2"/>
  </r>
  <r>
    <x v="1"/>
    <x v="0"/>
    <s v="USD"/>
    <n v="1481727623"/>
    <n v="1478095223"/>
    <b v="0"/>
    <n v="76"/>
    <b v="0"/>
    <s v="technology/wearables"/>
    <n v="44"/>
    <n v="174.95"/>
    <x v="2"/>
  </r>
  <r>
    <x v="1"/>
    <x v="14"/>
    <s v="MXN"/>
    <n v="1482953115"/>
    <n v="1480361115"/>
    <b v="0"/>
    <n v="1"/>
    <b v="0"/>
    <s v="technology/wearables"/>
    <n v="0"/>
    <n v="250"/>
    <x v="2"/>
  </r>
  <r>
    <x v="1"/>
    <x v="0"/>
    <s v="USD"/>
    <n v="1466346646"/>
    <n v="1463754646"/>
    <b v="0"/>
    <n v="101"/>
    <b v="0"/>
    <s v="technology/wearables"/>
    <n v="13"/>
    <n v="65"/>
    <x v="2"/>
  </r>
  <r>
    <x v="1"/>
    <x v="0"/>
    <s v="USD"/>
    <n v="1473044340"/>
    <n v="1468180462"/>
    <b v="0"/>
    <n v="4"/>
    <b v="0"/>
    <s v="technology/wearables"/>
    <n v="0"/>
    <n v="55"/>
    <x v="2"/>
  </r>
  <r>
    <x v="1"/>
    <x v="0"/>
    <s v="USD"/>
    <n v="1418938395"/>
    <n v="1415050395"/>
    <b v="0"/>
    <n v="1"/>
    <b v="0"/>
    <s v="technology/wearables"/>
    <n v="0"/>
    <n v="75"/>
    <x v="2"/>
  </r>
  <r>
    <x v="1"/>
    <x v="0"/>
    <s v="USD"/>
    <n v="1485254052"/>
    <n v="1481366052"/>
    <b v="0"/>
    <n v="775"/>
    <b v="0"/>
    <s v="technology/wearables"/>
    <n v="21535"/>
    <n v="1389.36"/>
    <x v="2"/>
  </r>
  <r>
    <x v="1"/>
    <x v="0"/>
    <s v="USD"/>
    <n v="1451419200"/>
    <n v="1449000056"/>
    <b v="0"/>
    <n v="90"/>
    <b v="0"/>
    <s v="technology/wearables"/>
    <n v="35"/>
    <n v="95.91"/>
    <x v="2"/>
  </r>
  <r>
    <x v="1"/>
    <x v="0"/>
    <s v="USD"/>
    <n v="1420070615"/>
    <n v="1415750615"/>
    <b v="0"/>
    <n v="16"/>
    <b v="0"/>
    <s v="technology/wearables"/>
    <n v="31"/>
    <n v="191.25"/>
    <x v="2"/>
  </r>
  <r>
    <x v="1"/>
    <x v="16"/>
    <s v="CHF"/>
    <n v="1448489095"/>
    <n v="1445893495"/>
    <b v="0"/>
    <n v="6"/>
    <b v="0"/>
    <s v="technology/wearables"/>
    <n v="3"/>
    <n v="40"/>
    <x v="2"/>
  </r>
  <r>
    <x v="1"/>
    <x v="0"/>
    <s v="USD"/>
    <n v="1459992856"/>
    <n v="1456108456"/>
    <b v="0"/>
    <n v="38"/>
    <b v="0"/>
    <s v="technology/wearables"/>
    <n v="3"/>
    <n v="74.790000000000006"/>
    <x v="2"/>
  </r>
  <r>
    <x v="1"/>
    <x v="0"/>
    <s v="USD"/>
    <n v="1448125935"/>
    <n v="1444666335"/>
    <b v="0"/>
    <n v="355"/>
    <b v="0"/>
    <s v="technology/wearables"/>
    <n v="23"/>
    <n v="161.12"/>
    <x v="2"/>
  </r>
  <r>
    <x v="1"/>
    <x v="0"/>
    <s v="USD"/>
    <n v="1468496933"/>
    <n v="1465904933"/>
    <b v="0"/>
    <n v="7"/>
    <b v="0"/>
    <s v="technology/wearables"/>
    <n v="3"/>
    <n v="88.71"/>
    <x v="2"/>
  </r>
  <r>
    <x v="1"/>
    <x v="0"/>
    <s v="USD"/>
    <n v="1423092149"/>
    <n v="1420500149"/>
    <b v="0"/>
    <n v="400"/>
    <b v="0"/>
    <s v="technology/wearables"/>
    <n v="47"/>
    <n v="53.25"/>
    <x v="2"/>
  </r>
  <r>
    <x v="0"/>
    <x v="5"/>
    <s v="CAD"/>
    <n v="1433206020"/>
    <n v="1430617209"/>
    <b v="0"/>
    <n v="30"/>
    <b v="1"/>
    <s v="music/electronic music"/>
    <n v="206"/>
    <n v="106.2"/>
    <x v="4"/>
  </r>
  <r>
    <x v="0"/>
    <x v="0"/>
    <s v="USD"/>
    <n v="1445054400"/>
    <n v="1443074571"/>
    <b v="1"/>
    <n v="478"/>
    <b v="1"/>
    <s v="music/electronic music"/>
    <n v="352"/>
    <n v="22.08"/>
    <x v="4"/>
  </r>
  <r>
    <x v="0"/>
    <x v="0"/>
    <s v="USD"/>
    <n v="1431876677"/>
    <n v="1429284677"/>
    <b v="1"/>
    <n v="74"/>
    <b v="1"/>
    <s v="music/electronic music"/>
    <n v="115"/>
    <n v="31.05"/>
    <x v="4"/>
  </r>
  <r>
    <x v="0"/>
    <x v="1"/>
    <s v="GBP"/>
    <n v="1434837861"/>
    <n v="1432245861"/>
    <b v="0"/>
    <n v="131"/>
    <b v="1"/>
    <s v="music/electronic music"/>
    <n v="237"/>
    <n v="36.21"/>
    <x v="4"/>
  </r>
  <r>
    <x v="0"/>
    <x v="11"/>
    <s v="SEK"/>
    <n v="1454248563"/>
    <n v="1451656563"/>
    <b v="1"/>
    <n v="61"/>
    <b v="1"/>
    <s v="music/electronic music"/>
    <n v="119"/>
    <n v="388.98"/>
    <x v="4"/>
  </r>
  <r>
    <x v="0"/>
    <x v="0"/>
    <s v="USD"/>
    <n v="1426532437"/>
    <n v="1423944037"/>
    <b v="1"/>
    <n v="1071"/>
    <b v="1"/>
    <s v="music/electronic music"/>
    <n v="110"/>
    <n v="71.849999999999994"/>
    <x v="4"/>
  </r>
  <r>
    <x v="0"/>
    <x v="1"/>
    <s v="GBP"/>
    <n v="1459414016"/>
    <n v="1456480016"/>
    <b v="1"/>
    <n v="122"/>
    <b v="1"/>
    <s v="music/electronic music"/>
    <n v="100"/>
    <n v="57.38"/>
    <x v="4"/>
  </r>
  <r>
    <x v="0"/>
    <x v="0"/>
    <s v="USD"/>
    <n v="1414025347"/>
    <n v="1411433347"/>
    <b v="1"/>
    <n v="111"/>
    <b v="1"/>
    <s v="music/electronic music"/>
    <n v="103"/>
    <n v="69.67"/>
    <x v="4"/>
  </r>
  <r>
    <x v="0"/>
    <x v="1"/>
    <s v="GBP"/>
    <n v="1488830400"/>
    <n v="1484924605"/>
    <b v="1"/>
    <n v="255"/>
    <b v="1"/>
    <s v="music/electronic music"/>
    <n v="117"/>
    <n v="45.99"/>
    <x v="4"/>
  </r>
  <r>
    <x v="0"/>
    <x v="11"/>
    <s v="SEK"/>
    <n v="1428184740"/>
    <n v="1423501507"/>
    <b v="0"/>
    <n v="141"/>
    <b v="1"/>
    <s v="music/electronic music"/>
    <n v="112"/>
    <n v="79.260000000000005"/>
    <x v="4"/>
  </r>
  <r>
    <x v="0"/>
    <x v="0"/>
    <s v="USD"/>
    <n v="1473680149"/>
    <n v="1472470549"/>
    <b v="0"/>
    <n v="159"/>
    <b v="1"/>
    <s v="music/electronic music"/>
    <n v="342"/>
    <n v="43.03"/>
    <x v="4"/>
  </r>
  <r>
    <x v="0"/>
    <x v="0"/>
    <s v="USD"/>
    <n v="1450290010"/>
    <n v="1447698010"/>
    <b v="0"/>
    <n v="99"/>
    <b v="1"/>
    <s v="music/electronic music"/>
    <n v="107"/>
    <n v="108.48"/>
    <x v="4"/>
  </r>
  <r>
    <x v="0"/>
    <x v="0"/>
    <s v="USD"/>
    <n v="1466697625"/>
    <n v="1464105625"/>
    <b v="0"/>
    <n v="96"/>
    <b v="1"/>
    <s v="music/electronic music"/>
    <n v="108"/>
    <n v="61.03"/>
    <x v="4"/>
  </r>
  <r>
    <x v="0"/>
    <x v="1"/>
    <s v="GBP"/>
    <n v="1481564080"/>
    <n v="1479144880"/>
    <b v="0"/>
    <n v="27"/>
    <b v="1"/>
    <s v="music/electronic music"/>
    <n v="103"/>
    <n v="50.59"/>
    <x v="4"/>
  </r>
  <r>
    <x v="0"/>
    <x v="0"/>
    <s v="USD"/>
    <n v="1470369540"/>
    <n v="1467604804"/>
    <b v="0"/>
    <n v="166"/>
    <b v="1"/>
    <s v="music/electronic music"/>
    <n v="130"/>
    <n v="39.159999999999997"/>
    <x v="4"/>
  </r>
  <r>
    <x v="0"/>
    <x v="0"/>
    <s v="USD"/>
    <n v="1423668220"/>
    <n v="1421076220"/>
    <b v="0"/>
    <n v="76"/>
    <b v="1"/>
    <s v="music/electronic music"/>
    <n v="108"/>
    <n v="65.16"/>
    <x v="4"/>
  </r>
  <r>
    <x v="0"/>
    <x v="0"/>
    <s v="USD"/>
    <n v="1357545600"/>
    <n v="1354790790"/>
    <b v="0"/>
    <n v="211"/>
    <b v="1"/>
    <s v="music/electronic music"/>
    <n v="112"/>
    <n v="23.96"/>
    <x v="4"/>
  </r>
  <r>
    <x v="0"/>
    <x v="0"/>
    <s v="USD"/>
    <n v="1431925200"/>
    <n v="1429991062"/>
    <b v="0"/>
    <n v="21"/>
    <b v="1"/>
    <s v="music/electronic music"/>
    <n v="102"/>
    <n v="48.62"/>
    <x v="4"/>
  </r>
  <r>
    <x v="0"/>
    <x v="0"/>
    <s v="USD"/>
    <n v="1458362023"/>
    <n v="1455773623"/>
    <b v="0"/>
    <n v="61"/>
    <b v="1"/>
    <s v="music/electronic music"/>
    <n v="145"/>
    <n v="35.74"/>
    <x v="4"/>
  </r>
  <r>
    <x v="0"/>
    <x v="0"/>
    <s v="USD"/>
    <n v="1481615940"/>
    <n v="1479436646"/>
    <b v="0"/>
    <n v="30"/>
    <b v="1"/>
    <s v="music/electronic music"/>
    <n v="128"/>
    <n v="21.37"/>
    <x v="4"/>
  </r>
  <r>
    <x v="1"/>
    <x v="0"/>
    <s v="USD"/>
    <n v="1472317209"/>
    <n v="1469725209"/>
    <b v="0"/>
    <n v="1"/>
    <b v="0"/>
    <s v="journalism/audio"/>
    <n v="0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2"/>
    <n v="10"/>
    <x v="5"/>
  </r>
  <r>
    <x v="1"/>
    <x v="0"/>
    <s v="USD"/>
    <n v="1432101855"/>
    <n v="1429509855"/>
    <b v="0"/>
    <n v="292"/>
    <b v="0"/>
    <s v="journalism/audio"/>
    <n v="9"/>
    <n v="29.24"/>
    <x v="5"/>
  </r>
  <r>
    <x v="1"/>
    <x v="0"/>
    <s v="USD"/>
    <n v="1425587220"/>
    <n v="1420668801"/>
    <b v="0"/>
    <n v="2"/>
    <b v="0"/>
    <s v="journalism/audio"/>
    <n v="0"/>
    <n v="3"/>
    <x v="5"/>
  </r>
  <r>
    <x v="1"/>
    <x v="0"/>
    <s v="USD"/>
    <n v="1408827550"/>
    <n v="1406235550"/>
    <b v="0"/>
    <n v="8"/>
    <b v="0"/>
    <s v="journalism/audio"/>
    <n v="3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0"/>
    <n v="1"/>
    <x v="5"/>
  </r>
  <r>
    <x v="1"/>
    <x v="0"/>
    <s v="USD"/>
    <n v="1474766189"/>
    <n v="1471310189"/>
    <b v="0"/>
    <n v="4"/>
    <b v="0"/>
    <s v="journalism/audio"/>
    <n v="1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95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9"/>
    <n v="65.67"/>
    <x v="6"/>
  </r>
  <r>
    <x v="2"/>
    <x v="2"/>
    <s v="AUD"/>
    <n v="1392800922"/>
    <n v="1390381722"/>
    <b v="0"/>
    <n v="5"/>
    <b v="0"/>
    <s v="games/video games"/>
    <n v="3"/>
    <n v="16.2"/>
    <x v="6"/>
  </r>
  <r>
    <x v="2"/>
    <x v="0"/>
    <s v="USD"/>
    <n v="1375657582"/>
    <n v="1371769582"/>
    <b v="0"/>
    <n v="148"/>
    <b v="0"/>
    <s v="games/video games"/>
    <n v="3"/>
    <n v="34.130000000000003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"/>
    <n v="11.25"/>
    <x v="6"/>
  </r>
  <r>
    <x v="2"/>
    <x v="0"/>
    <s v="USD"/>
    <n v="1385447459"/>
    <n v="1382679059"/>
    <b v="0"/>
    <n v="21"/>
    <b v="0"/>
    <s v="games/video games"/>
    <n v="39"/>
    <n v="40.479999999999997"/>
    <x v="6"/>
  </r>
  <r>
    <x v="2"/>
    <x v="0"/>
    <s v="USD"/>
    <n v="1349050622"/>
    <n v="1347322622"/>
    <b v="0"/>
    <n v="2"/>
    <b v="0"/>
    <s v="games/video games"/>
    <n v="1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0"/>
    <n v="12.75"/>
    <x v="6"/>
  </r>
  <r>
    <x v="2"/>
    <x v="0"/>
    <s v="USD"/>
    <n v="1318806541"/>
    <n v="1316214541"/>
    <b v="0"/>
    <n v="1"/>
    <b v="0"/>
    <s v="games/video games"/>
    <n v="1"/>
    <n v="10"/>
    <x v="6"/>
  </r>
  <r>
    <x v="2"/>
    <x v="0"/>
    <s v="USD"/>
    <n v="1388808545"/>
    <n v="1386216545"/>
    <b v="0"/>
    <n v="30"/>
    <b v="0"/>
    <s v="games/video games"/>
    <n v="6"/>
    <n v="113.57"/>
    <x v="6"/>
  </r>
  <r>
    <x v="2"/>
    <x v="0"/>
    <s v="USD"/>
    <n v="1336340516"/>
    <n v="1333748516"/>
    <b v="0"/>
    <n v="3"/>
    <b v="0"/>
    <s v="games/video games"/>
    <n v="5"/>
    <n v="15"/>
    <x v="6"/>
  </r>
  <r>
    <x v="2"/>
    <x v="0"/>
    <s v="USD"/>
    <n v="1410426250"/>
    <n v="1405674250"/>
    <b v="0"/>
    <n v="975"/>
    <b v="0"/>
    <s v="games/video games"/>
    <n v="63"/>
    <n v="48.28"/>
    <x v="6"/>
  </r>
  <r>
    <x v="2"/>
    <x v="0"/>
    <s v="USD"/>
    <n v="1452744011"/>
    <n v="1450152011"/>
    <b v="0"/>
    <n v="167"/>
    <b v="0"/>
    <s v="games/video games"/>
    <n v="29"/>
    <n v="43.98"/>
    <x v="6"/>
  </r>
  <r>
    <x v="2"/>
    <x v="0"/>
    <s v="USD"/>
    <n v="1311309721"/>
    <n v="1307421721"/>
    <b v="0"/>
    <n v="5"/>
    <b v="0"/>
    <s v="games/video games"/>
    <n v="8"/>
    <n v="9"/>
    <x v="6"/>
  </r>
  <r>
    <x v="2"/>
    <x v="12"/>
    <s v="EUR"/>
    <n v="1463232936"/>
    <n v="1461072936"/>
    <b v="0"/>
    <n v="18"/>
    <b v="0"/>
    <s v="games/video games"/>
    <n v="3"/>
    <n v="37.67"/>
    <x v="6"/>
  </r>
  <r>
    <x v="2"/>
    <x v="0"/>
    <s v="USD"/>
    <n v="1399778333"/>
    <n v="1397186333"/>
    <b v="0"/>
    <n v="98"/>
    <b v="0"/>
    <s v="games/video games"/>
    <n v="9"/>
    <n v="18.579999999999998"/>
    <x v="6"/>
  </r>
  <r>
    <x v="2"/>
    <x v="0"/>
    <s v="USD"/>
    <n v="1422483292"/>
    <n v="1419891292"/>
    <b v="0"/>
    <n v="4"/>
    <b v="0"/>
    <s v="games/video games"/>
    <n v="0"/>
    <n v="3"/>
    <x v="6"/>
  </r>
  <r>
    <x v="2"/>
    <x v="0"/>
    <s v="USD"/>
    <n v="1344635088"/>
    <n v="1342043088"/>
    <b v="0"/>
    <n v="3"/>
    <b v="0"/>
    <s v="games/video games"/>
    <n v="1"/>
    <n v="18.670000000000002"/>
    <x v="6"/>
  </r>
  <r>
    <x v="2"/>
    <x v="5"/>
    <s v="CAD"/>
    <n v="1406994583"/>
    <n v="1401810583"/>
    <b v="0"/>
    <n v="1"/>
    <b v="0"/>
    <s v="games/video games"/>
    <n v="1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"/>
    <n v="114"/>
    <x v="6"/>
  </r>
  <r>
    <x v="2"/>
    <x v="0"/>
    <s v="USD"/>
    <n v="1408913291"/>
    <n v="1406321291"/>
    <b v="0"/>
    <n v="2"/>
    <b v="0"/>
    <s v="games/video games"/>
    <n v="0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14"/>
    <n v="43.42"/>
    <x v="6"/>
  </r>
  <r>
    <x v="2"/>
    <x v="6"/>
    <s v="EUR"/>
    <n v="1435293175"/>
    <n v="1432701175"/>
    <b v="0"/>
    <n v="49"/>
    <b v="0"/>
    <s v="games/video games"/>
    <n v="8"/>
    <n v="23.96"/>
    <x v="6"/>
  </r>
  <r>
    <x v="2"/>
    <x v="2"/>
    <s v="AUD"/>
    <n v="1432873653"/>
    <n v="1430281653"/>
    <b v="0"/>
    <n v="1"/>
    <b v="0"/>
    <s v="games/video games"/>
    <n v="0"/>
    <n v="5"/>
    <x v="6"/>
  </r>
  <r>
    <x v="2"/>
    <x v="1"/>
    <s v="GBP"/>
    <n v="1460313672"/>
    <n v="1457725272"/>
    <b v="0"/>
    <n v="2"/>
    <b v="0"/>
    <s v="games/video games"/>
    <n v="13"/>
    <n v="12.5"/>
    <x v="6"/>
  </r>
  <r>
    <x v="2"/>
    <x v="0"/>
    <s v="USD"/>
    <n v="1357432638"/>
    <n v="1354840638"/>
    <b v="0"/>
    <n v="7"/>
    <b v="0"/>
    <s v="games/video games"/>
    <n v="1"/>
    <n v="3"/>
    <x v="6"/>
  </r>
  <r>
    <x v="2"/>
    <x v="5"/>
    <s v="CAD"/>
    <n v="1455232937"/>
    <n v="1453936937"/>
    <b v="0"/>
    <n v="4"/>
    <b v="0"/>
    <s v="games/video games"/>
    <n v="14"/>
    <n v="10.56"/>
    <x v="6"/>
  </r>
  <r>
    <x v="2"/>
    <x v="0"/>
    <s v="USD"/>
    <n v="1318180033"/>
    <n v="1315588033"/>
    <b v="0"/>
    <n v="27"/>
    <b v="0"/>
    <s v="games/video games"/>
    <n v="18"/>
    <n v="122"/>
    <x v="6"/>
  </r>
  <r>
    <x v="2"/>
    <x v="0"/>
    <s v="USD"/>
    <n v="1377867220"/>
    <n v="1375275220"/>
    <b v="0"/>
    <n v="94"/>
    <b v="0"/>
    <s v="games/video games"/>
    <n v="5"/>
    <n v="267.81"/>
    <x v="6"/>
  </r>
  <r>
    <x v="2"/>
    <x v="0"/>
    <s v="USD"/>
    <n v="1412393400"/>
    <n v="1409747154"/>
    <b v="0"/>
    <n v="29"/>
    <b v="0"/>
    <s v="games/video games"/>
    <n v="18"/>
    <n v="74.209999999999994"/>
    <x v="6"/>
  </r>
  <r>
    <x v="2"/>
    <x v="0"/>
    <s v="USD"/>
    <n v="1393786877"/>
    <n v="1390330877"/>
    <b v="0"/>
    <n v="7"/>
    <b v="0"/>
    <s v="games/video games"/>
    <n v="0"/>
    <n v="6.71"/>
    <x v="6"/>
  </r>
  <r>
    <x v="2"/>
    <x v="0"/>
    <s v="USD"/>
    <n v="1397413095"/>
    <n v="1394821095"/>
    <b v="0"/>
    <n v="22"/>
    <b v="0"/>
    <s v="games/video games"/>
    <n v="7"/>
    <n v="81.95"/>
    <x v="6"/>
  </r>
  <r>
    <x v="2"/>
    <x v="1"/>
    <s v="GBP"/>
    <n v="1431547468"/>
    <n v="1428955468"/>
    <b v="0"/>
    <n v="1"/>
    <b v="0"/>
    <s v="games/video games"/>
    <n v="1"/>
    <n v="25"/>
    <x v="6"/>
  </r>
  <r>
    <x v="2"/>
    <x v="12"/>
    <s v="EUR"/>
    <n v="1455417571"/>
    <n v="1452825571"/>
    <b v="0"/>
    <n v="10"/>
    <b v="0"/>
    <s v="games/video games"/>
    <n v="3"/>
    <n v="10"/>
    <x v="6"/>
  </r>
  <r>
    <x v="2"/>
    <x v="0"/>
    <s v="USD"/>
    <n v="1468519920"/>
    <n v="1466188338"/>
    <b v="0"/>
    <n v="6"/>
    <b v="0"/>
    <s v="games/video games"/>
    <n v="0"/>
    <n v="6.83"/>
    <x v="6"/>
  </r>
  <r>
    <x v="2"/>
    <x v="0"/>
    <s v="USD"/>
    <n v="1386568740"/>
    <n v="1383095125"/>
    <b v="0"/>
    <n v="24"/>
    <b v="0"/>
    <s v="games/video games"/>
    <n v="5"/>
    <n v="17.71"/>
    <x v="6"/>
  </r>
  <r>
    <x v="2"/>
    <x v="0"/>
    <s v="USD"/>
    <n v="1466227190"/>
    <n v="1461043190"/>
    <b v="0"/>
    <n v="15"/>
    <b v="0"/>
    <s v="games/video games"/>
    <n v="2"/>
    <n v="16.2"/>
    <x v="6"/>
  </r>
  <r>
    <x v="2"/>
    <x v="1"/>
    <s v="GBP"/>
    <n v="1402480221"/>
    <n v="1399888221"/>
    <b v="0"/>
    <n v="37"/>
    <b v="0"/>
    <s v="games/video games"/>
    <n v="5"/>
    <n v="80.3"/>
    <x v="6"/>
  </r>
  <r>
    <x v="2"/>
    <x v="0"/>
    <s v="USD"/>
    <n v="1395627327"/>
    <n v="1393038927"/>
    <b v="0"/>
    <n v="20"/>
    <b v="0"/>
    <s v="games/video games"/>
    <n v="0"/>
    <n v="71.55"/>
    <x v="6"/>
  </r>
  <r>
    <x v="2"/>
    <x v="0"/>
    <s v="USD"/>
    <n v="1333557975"/>
    <n v="1330969575"/>
    <b v="0"/>
    <n v="7"/>
    <b v="0"/>
    <s v="games/video games"/>
    <n v="41"/>
    <n v="23.57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3"/>
    <n v="34.880000000000003"/>
    <x v="6"/>
  </r>
  <r>
    <x v="2"/>
    <x v="0"/>
    <s v="USD"/>
    <n v="1479495790"/>
    <n v="1476900190"/>
    <b v="0"/>
    <n v="3"/>
    <b v="0"/>
    <s v="games/video games"/>
    <n v="0"/>
    <n v="15"/>
    <x v="6"/>
  </r>
  <r>
    <x v="2"/>
    <x v="0"/>
    <s v="USD"/>
    <n v="1354919022"/>
    <n v="1352327022"/>
    <b v="0"/>
    <n v="11"/>
    <b v="0"/>
    <s v="games/video games"/>
    <n v="1"/>
    <n v="23.18"/>
    <x v="6"/>
  </r>
  <r>
    <x v="2"/>
    <x v="0"/>
    <s v="USD"/>
    <n v="1452228790"/>
    <n v="1449636790"/>
    <b v="0"/>
    <n v="1"/>
    <b v="0"/>
    <s v="games/video games"/>
    <n v="0"/>
    <n v="1"/>
    <x v="6"/>
  </r>
  <r>
    <x v="2"/>
    <x v="0"/>
    <s v="USD"/>
    <n v="1421656200"/>
    <n v="1416507211"/>
    <b v="0"/>
    <n v="312"/>
    <b v="0"/>
    <s v="games/video games"/>
    <n v="36"/>
    <n v="100.23"/>
    <x v="6"/>
  </r>
  <r>
    <x v="2"/>
    <x v="1"/>
    <s v="GBP"/>
    <n v="1408058820"/>
    <n v="1405466820"/>
    <b v="0"/>
    <n v="1"/>
    <b v="0"/>
    <s v="games/video games"/>
    <n v="1"/>
    <n v="5"/>
    <x v="6"/>
  </r>
  <r>
    <x v="2"/>
    <x v="1"/>
    <s v="GBP"/>
    <n v="1381306687"/>
    <n v="1378714687"/>
    <b v="0"/>
    <n v="3"/>
    <b v="0"/>
    <s v="games/video games"/>
    <n v="0"/>
    <n v="3.33"/>
    <x v="6"/>
  </r>
  <r>
    <x v="2"/>
    <x v="0"/>
    <s v="USD"/>
    <n v="1459352495"/>
    <n v="1456764095"/>
    <b v="0"/>
    <n v="4"/>
    <b v="0"/>
    <s v="games/video games"/>
    <n v="0"/>
    <n v="13.25"/>
    <x v="6"/>
  </r>
  <r>
    <x v="2"/>
    <x v="0"/>
    <s v="USD"/>
    <n v="1339273208"/>
    <n v="1334089208"/>
    <b v="0"/>
    <n v="10"/>
    <b v="0"/>
    <s v="games/video games"/>
    <n v="0"/>
    <n v="17.850000000000001"/>
    <x v="6"/>
  </r>
  <r>
    <x v="2"/>
    <x v="12"/>
    <s v="EUR"/>
    <n v="1451053313"/>
    <n v="1448461313"/>
    <b v="0"/>
    <n v="8"/>
    <b v="0"/>
    <s v="games/video games"/>
    <n v="8"/>
    <n v="10.38"/>
    <x v="6"/>
  </r>
  <r>
    <x v="2"/>
    <x v="2"/>
    <s v="AUD"/>
    <n v="1396666779"/>
    <n v="1394078379"/>
    <b v="0"/>
    <n v="3"/>
    <b v="0"/>
    <s v="games/video games"/>
    <n v="2"/>
    <n v="36.33"/>
    <x v="6"/>
  </r>
  <r>
    <x v="2"/>
    <x v="0"/>
    <s v="USD"/>
    <n v="1396810864"/>
    <n v="1395687664"/>
    <b v="0"/>
    <n v="1"/>
    <b v="0"/>
    <s v="games/video games"/>
    <n v="0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0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0"/>
    <n v="3.67"/>
    <x v="6"/>
  </r>
  <r>
    <x v="2"/>
    <x v="0"/>
    <s v="USD"/>
    <n v="1430409651"/>
    <n v="1427817651"/>
    <b v="0"/>
    <n v="7"/>
    <b v="0"/>
    <s v="games/mobile games"/>
    <n v="0"/>
    <n v="60.71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1"/>
    <n v="5"/>
    <x v="6"/>
  </r>
  <r>
    <x v="2"/>
    <x v="0"/>
    <s v="USD"/>
    <n v="1416000600"/>
    <n v="1413318600"/>
    <b v="0"/>
    <n v="23"/>
    <b v="0"/>
    <s v="games/mobile games"/>
    <n v="2"/>
    <n v="25.43"/>
    <x v="6"/>
  </r>
  <r>
    <x v="2"/>
    <x v="1"/>
    <s v="GBP"/>
    <n v="1407425717"/>
    <n v="1404833717"/>
    <b v="0"/>
    <n v="1"/>
    <b v="0"/>
    <s v="games/mobile games"/>
    <n v="0"/>
    <n v="1"/>
    <x v="6"/>
  </r>
  <r>
    <x v="2"/>
    <x v="0"/>
    <s v="USD"/>
    <n v="1465107693"/>
    <n v="1462515693"/>
    <b v="0"/>
    <n v="2"/>
    <b v="0"/>
    <s v="games/mobile games"/>
    <n v="0"/>
    <n v="10.5"/>
    <x v="6"/>
  </r>
  <r>
    <x v="2"/>
    <x v="0"/>
    <s v="USD"/>
    <n v="1416963300"/>
    <n v="1411775700"/>
    <b v="0"/>
    <n v="3"/>
    <b v="0"/>
    <s v="games/mobile games"/>
    <n v="0"/>
    <n v="3.67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14"/>
    <n v="110.62"/>
    <x v="6"/>
  </r>
  <r>
    <x v="2"/>
    <x v="1"/>
    <s v="GBP"/>
    <n v="1406799981"/>
    <n v="1404207981"/>
    <b v="0"/>
    <n v="1"/>
    <b v="0"/>
    <s v="games/mobile games"/>
    <n v="1"/>
    <n v="20"/>
    <x v="6"/>
  </r>
  <r>
    <x v="2"/>
    <x v="2"/>
    <s v="AUD"/>
    <n v="1417235580"/>
    <n v="1416034228"/>
    <b v="0"/>
    <n v="1"/>
    <b v="0"/>
    <s v="games/mobile games"/>
    <n v="0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"/>
    <n v="45"/>
    <x v="6"/>
  </r>
  <r>
    <x v="2"/>
    <x v="0"/>
    <s v="USD"/>
    <n v="1461440421"/>
    <n v="1458848421"/>
    <b v="0"/>
    <n v="39"/>
    <b v="0"/>
    <s v="games/mobile games"/>
    <n v="40"/>
    <n v="253.21"/>
    <x v="6"/>
  </r>
  <r>
    <x v="2"/>
    <x v="0"/>
    <s v="USD"/>
    <n v="1485035131"/>
    <n v="1483307131"/>
    <b v="0"/>
    <n v="4"/>
    <b v="0"/>
    <s v="games/mobile games"/>
    <n v="0"/>
    <n v="31.25"/>
    <x v="6"/>
  </r>
  <r>
    <x v="2"/>
    <x v="0"/>
    <s v="USD"/>
    <n v="1420100426"/>
    <n v="1417508426"/>
    <b v="0"/>
    <n v="1"/>
    <b v="0"/>
    <s v="games/mobile games"/>
    <n v="0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0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0"/>
    <n v="100"/>
    <x v="7"/>
  </r>
  <r>
    <x v="2"/>
    <x v="0"/>
    <s v="USD"/>
    <n v="1399071173"/>
    <n v="1395787973"/>
    <b v="0"/>
    <n v="12"/>
    <b v="0"/>
    <s v="food/food trucks"/>
    <n v="9"/>
    <n v="44.17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0"/>
    <n v="24.33"/>
    <x v="7"/>
  </r>
  <r>
    <x v="2"/>
    <x v="0"/>
    <s v="USD"/>
    <n v="1466096566"/>
    <n v="1463504566"/>
    <b v="0"/>
    <n v="2"/>
    <b v="0"/>
    <s v="food/food trucks"/>
    <n v="0"/>
    <n v="37.5"/>
    <x v="7"/>
  </r>
  <r>
    <x v="2"/>
    <x v="0"/>
    <s v="USD"/>
    <n v="1452293675"/>
    <n v="1447109675"/>
    <b v="0"/>
    <n v="6"/>
    <b v="0"/>
    <s v="food/food trucks"/>
    <n v="10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6"/>
    <n v="60.73"/>
    <x v="7"/>
  </r>
  <r>
    <x v="2"/>
    <x v="0"/>
    <s v="USD"/>
    <n v="1434647305"/>
    <n v="1432055305"/>
    <b v="0"/>
    <n v="1"/>
    <b v="0"/>
    <s v="food/food trucks"/>
    <n v="1"/>
    <n v="50"/>
    <x v="7"/>
  </r>
  <r>
    <x v="2"/>
    <x v="0"/>
    <s v="USD"/>
    <n v="1441507006"/>
    <n v="1438915006"/>
    <b v="0"/>
    <n v="3"/>
    <b v="0"/>
    <s v="food/food trucks"/>
    <n v="7"/>
    <n v="108.33"/>
    <x v="7"/>
  </r>
  <r>
    <x v="2"/>
    <x v="0"/>
    <s v="USD"/>
    <n v="1408040408"/>
    <n v="1405448408"/>
    <b v="0"/>
    <n v="8"/>
    <b v="0"/>
    <s v="food/food trucks"/>
    <n v="1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2"/>
    <n v="50.33"/>
    <x v="7"/>
  </r>
  <r>
    <x v="2"/>
    <x v="0"/>
    <s v="USD"/>
    <n v="1418091128"/>
    <n v="1415499128"/>
    <b v="0"/>
    <n v="3"/>
    <b v="0"/>
    <s v="food/food trucks"/>
    <n v="0"/>
    <n v="11.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4"/>
    <n v="60.79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0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21"/>
    <n v="82.82"/>
    <x v="7"/>
  </r>
  <r>
    <x v="2"/>
    <x v="0"/>
    <s v="USD"/>
    <n v="1435291200"/>
    <n v="1432640342"/>
    <b v="0"/>
    <n v="8"/>
    <b v="0"/>
    <s v="food/food trucks"/>
    <n v="19"/>
    <n v="358.88"/>
    <x v="7"/>
  </r>
  <r>
    <x v="2"/>
    <x v="0"/>
    <s v="USD"/>
    <n v="1410543495"/>
    <n v="1407865095"/>
    <b v="0"/>
    <n v="16"/>
    <b v="0"/>
    <s v="food/food trucks"/>
    <n v="2"/>
    <n v="61.19"/>
    <x v="7"/>
  </r>
  <r>
    <x v="2"/>
    <x v="0"/>
    <s v="USD"/>
    <n v="1474507065"/>
    <n v="1471915065"/>
    <b v="0"/>
    <n v="3"/>
    <b v="0"/>
    <s v="food/food trucks"/>
    <n v="6"/>
    <n v="340"/>
    <x v="7"/>
  </r>
  <r>
    <x v="2"/>
    <x v="0"/>
    <s v="USD"/>
    <n v="1424593763"/>
    <n v="1422001763"/>
    <b v="0"/>
    <n v="3"/>
    <b v="0"/>
    <s v="food/food trucks"/>
    <n v="0"/>
    <n v="5.67"/>
    <x v="7"/>
  </r>
  <r>
    <x v="2"/>
    <x v="1"/>
    <s v="GBP"/>
    <n v="1433021171"/>
    <n v="1430429171"/>
    <b v="0"/>
    <n v="2"/>
    <b v="0"/>
    <s v="food/food trucks"/>
    <n v="0"/>
    <n v="50"/>
    <x v="7"/>
  </r>
  <r>
    <x v="2"/>
    <x v="0"/>
    <s v="USD"/>
    <n v="1415909927"/>
    <n v="1414351127"/>
    <b v="0"/>
    <n v="1"/>
    <b v="0"/>
    <s v="food/food trucks"/>
    <n v="0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0"/>
    <n v="30"/>
    <x v="7"/>
  </r>
  <r>
    <x v="2"/>
    <x v="0"/>
    <s v="USD"/>
    <n v="1462738327"/>
    <n v="1460146327"/>
    <b v="0"/>
    <n v="19"/>
    <b v="0"/>
    <s v="food/food trucks"/>
    <n v="6"/>
    <n v="46.63"/>
    <x v="7"/>
  </r>
  <r>
    <x v="2"/>
    <x v="0"/>
    <s v="USD"/>
    <n v="1436981339"/>
    <n v="1434389339"/>
    <b v="0"/>
    <n v="9"/>
    <b v="0"/>
    <s v="food/food trucks"/>
    <n v="3"/>
    <n v="65"/>
    <x v="7"/>
  </r>
  <r>
    <x v="2"/>
    <x v="2"/>
    <s v="AUD"/>
    <n v="1488805200"/>
    <n v="1484094498"/>
    <b v="0"/>
    <n v="1"/>
    <b v="0"/>
    <s v="food/food trucks"/>
    <n v="0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0"/>
    <n v="5"/>
    <x v="7"/>
  </r>
  <r>
    <x v="2"/>
    <x v="5"/>
    <s v="CAD"/>
    <n v="1446052627"/>
    <n v="1443460627"/>
    <b v="0"/>
    <n v="5"/>
    <b v="0"/>
    <s v="food/food trucks"/>
    <n v="5"/>
    <n v="640"/>
    <x v="7"/>
  </r>
  <r>
    <x v="2"/>
    <x v="0"/>
    <s v="USD"/>
    <n v="1403983314"/>
    <n v="1400786514"/>
    <b v="0"/>
    <n v="85"/>
    <b v="0"/>
    <s v="food/food trucks"/>
    <n v="12"/>
    <n v="69.12"/>
    <x v="7"/>
  </r>
  <r>
    <x v="2"/>
    <x v="0"/>
    <s v="USD"/>
    <n v="1425197321"/>
    <n v="1422605321"/>
    <b v="0"/>
    <n v="3"/>
    <b v="0"/>
    <s v="food/food trucks"/>
    <n v="0"/>
    <n v="1.33"/>
    <x v="7"/>
  </r>
  <r>
    <x v="2"/>
    <x v="0"/>
    <s v="USD"/>
    <n v="1484239320"/>
    <n v="1482609088"/>
    <b v="0"/>
    <n v="4"/>
    <b v="0"/>
    <s v="food/food trucks"/>
    <n v="4"/>
    <n v="10.5"/>
    <x v="7"/>
  </r>
  <r>
    <x v="2"/>
    <x v="0"/>
    <s v="USD"/>
    <n v="1478059140"/>
    <n v="1476391223"/>
    <b v="0"/>
    <n v="3"/>
    <b v="0"/>
    <s v="food/food trucks"/>
    <n v="4"/>
    <n v="33.33"/>
    <x v="7"/>
  </r>
  <r>
    <x v="0"/>
    <x v="1"/>
    <s v="GBP"/>
    <n v="1486391011"/>
    <n v="1483712611"/>
    <b v="0"/>
    <n v="375"/>
    <b v="1"/>
    <s v="photography/photobooks"/>
    <n v="105"/>
    <n v="61.56"/>
    <x v="8"/>
  </r>
  <r>
    <x v="0"/>
    <x v="0"/>
    <s v="USD"/>
    <n v="1433736000"/>
    <n v="1430945149"/>
    <b v="0"/>
    <n v="111"/>
    <b v="1"/>
    <s v="photography/photobooks"/>
    <n v="105"/>
    <n v="118.74"/>
    <x v="8"/>
  </r>
  <r>
    <x v="0"/>
    <x v="1"/>
    <s v="GBP"/>
    <n v="1433198520"/>
    <n v="1430340195"/>
    <b v="0"/>
    <n v="123"/>
    <b v="1"/>
    <s v="photography/photobooks"/>
    <n v="107"/>
    <n v="65.08"/>
    <x v="8"/>
  </r>
  <r>
    <x v="0"/>
    <x v="0"/>
    <s v="USD"/>
    <n v="1431885600"/>
    <n v="1429133323"/>
    <b v="0"/>
    <n v="70"/>
    <b v="1"/>
    <s v="photography/photobooks"/>
    <n v="104"/>
    <n v="130.16"/>
    <x v="8"/>
  </r>
  <r>
    <x v="0"/>
    <x v="5"/>
    <s v="CAD"/>
    <n v="1482943740"/>
    <n v="1481129340"/>
    <b v="0"/>
    <n v="85"/>
    <b v="1"/>
    <s v="photography/photobooks"/>
    <n v="161"/>
    <n v="37.78"/>
    <x v="8"/>
  </r>
  <r>
    <x v="0"/>
    <x v="0"/>
    <s v="USD"/>
    <n v="1467242995"/>
    <n v="1465428595"/>
    <b v="0"/>
    <n v="86"/>
    <b v="1"/>
    <s v="photography/photobooks"/>
    <n v="108"/>
    <n v="112.79"/>
    <x v="8"/>
  </r>
  <r>
    <x v="0"/>
    <x v="0"/>
    <s v="USD"/>
    <n v="1409500725"/>
    <n v="1406908725"/>
    <b v="0"/>
    <n v="13"/>
    <b v="1"/>
    <s v="photography/photobooks"/>
    <n v="135"/>
    <n v="51.92"/>
    <x v="8"/>
  </r>
  <r>
    <x v="0"/>
    <x v="0"/>
    <s v="USD"/>
    <n v="1458480560"/>
    <n v="1455892160"/>
    <b v="0"/>
    <n v="33"/>
    <b v="1"/>
    <s v="photography/photobooks"/>
    <n v="109"/>
    <n v="89.24"/>
    <x v="8"/>
  </r>
  <r>
    <x v="0"/>
    <x v="1"/>
    <s v="GBP"/>
    <n v="1486814978"/>
    <n v="1484222978"/>
    <b v="0"/>
    <n v="15"/>
    <b v="1"/>
    <s v="photography/photobooks"/>
    <n v="290"/>
    <n v="19.329999999999998"/>
    <x v="8"/>
  </r>
  <r>
    <x v="0"/>
    <x v="0"/>
    <s v="USD"/>
    <n v="1460223453"/>
    <n v="1455043053"/>
    <b v="0"/>
    <n v="273"/>
    <b v="1"/>
    <s v="photography/photobooks"/>
    <n v="104"/>
    <n v="79.97"/>
    <x v="8"/>
  </r>
  <r>
    <x v="0"/>
    <x v="17"/>
    <s v="EUR"/>
    <n v="1428493379"/>
    <n v="1425901379"/>
    <b v="0"/>
    <n v="714"/>
    <b v="1"/>
    <s v="photography/photobooks"/>
    <n v="322"/>
    <n v="56.41"/>
    <x v="8"/>
  </r>
  <r>
    <x v="0"/>
    <x v="13"/>
    <s v="EUR"/>
    <n v="1450602000"/>
    <n v="1445415653"/>
    <b v="0"/>
    <n v="170"/>
    <b v="1"/>
    <s v="photography/photobooks"/>
    <n v="135"/>
    <n v="79.41"/>
    <x v="8"/>
  </r>
  <r>
    <x v="0"/>
    <x v="1"/>
    <s v="GBP"/>
    <n v="1450467539"/>
    <n v="1447875539"/>
    <b v="0"/>
    <n v="512"/>
    <b v="1"/>
    <s v="photography/photobooks"/>
    <n v="270"/>
    <n v="76.44"/>
    <x v="8"/>
  </r>
  <r>
    <x v="0"/>
    <x v="0"/>
    <s v="USD"/>
    <n v="1465797540"/>
    <n v="1463155034"/>
    <b v="0"/>
    <n v="314"/>
    <b v="1"/>
    <s v="photography/photobooks"/>
    <n v="253"/>
    <n v="121"/>
    <x v="8"/>
  </r>
  <r>
    <x v="0"/>
    <x v="0"/>
    <s v="USD"/>
    <n v="1451530800"/>
    <n v="1448463086"/>
    <b v="0"/>
    <n v="167"/>
    <b v="1"/>
    <s v="photography/photobooks"/>
    <n v="261"/>
    <n v="54.62"/>
    <x v="8"/>
  </r>
  <r>
    <x v="0"/>
    <x v="1"/>
    <s v="GBP"/>
    <n v="1436380200"/>
    <n v="1433615400"/>
    <b v="0"/>
    <n v="9"/>
    <b v="1"/>
    <s v="photography/photobooks"/>
    <n v="101"/>
    <n v="299.22000000000003"/>
    <x v="8"/>
  </r>
  <r>
    <x v="0"/>
    <x v="0"/>
    <s v="USD"/>
    <n v="1429183656"/>
    <n v="1427369256"/>
    <b v="0"/>
    <n v="103"/>
    <b v="1"/>
    <s v="photography/photobooks"/>
    <n v="126"/>
    <n v="58.53"/>
    <x v="8"/>
  </r>
  <r>
    <x v="0"/>
    <x v="1"/>
    <s v="GBP"/>
    <n v="1468593246"/>
    <n v="1466001246"/>
    <b v="0"/>
    <n v="111"/>
    <b v="1"/>
    <s v="photography/photobooks"/>
    <n v="102"/>
    <n v="55.37"/>
    <x v="8"/>
  </r>
  <r>
    <x v="0"/>
    <x v="2"/>
    <s v="AUD"/>
    <n v="1435388154"/>
    <n v="1432796154"/>
    <b v="0"/>
    <n v="271"/>
    <b v="1"/>
    <s v="photography/photobooks"/>
    <n v="199"/>
    <n v="183.8"/>
    <x v="8"/>
  </r>
  <r>
    <x v="0"/>
    <x v="0"/>
    <s v="USD"/>
    <n v="1433083527"/>
    <n v="1430491527"/>
    <b v="0"/>
    <n v="101"/>
    <b v="1"/>
    <s v="photography/photobooks"/>
    <n v="102"/>
    <n v="165.35"/>
    <x v="8"/>
  </r>
  <r>
    <x v="0"/>
    <x v="0"/>
    <s v="USD"/>
    <n v="1449205200"/>
    <n v="1445363833"/>
    <b v="0"/>
    <n v="57"/>
    <b v="1"/>
    <s v="photography/photobooks"/>
    <n v="103"/>
    <n v="234.79"/>
    <x v="8"/>
  </r>
  <r>
    <x v="0"/>
    <x v="12"/>
    <s v="EUR"/>
    <n v="1434197351"/>
    <n v="1431605351"/>
    <b v="0"/>
    <n v="62"/>
    <b v="1"/>
    <s v="photography/photobooks"/>
    <n v="101"/>
    <n v="211.48"/>
    <x v="8"/>
  </r>
  <r>
    <x v="0"/>
    <x v="15"/>
    <s v="EUR"/>
    <n v="1489238940"/>
    <n v="1486406253"/>
    <b v="0"/>
    <n v="32"/>
    <b v="1"/>
    <s v="photography/photobooks"/>
    <n v="115"/>
    <n v="32.340000000000003"/>
    <x v="8"/>
  </r>
  <r>
    <x v="0"/>
    <x v="13"/>
    <s v="EUR"/>
    <n v="1459418400"/>
    <n v="1456827573"/>
    <b v="0"/>
    <n v="141"/>
    <b v="1"/>
    <s v="photography/photobooks"/>
    <n v="104"/>
    <n v="123.38"/>
    <x v="8"/>
  </r>
  <r>
    <x v="0"/>
    <x v="0"/>
    <s v="USD"/>
    <n v="1458835264"/>
    <n v="1456246864"/>
    <b v="0"/>
    <n v="75"/>
    <b v="1"/>
    <s v="photography/photobooks"/>
    <n v="155"/>
    <n v="207.07"/>
    <x v="8"/>
  </r>
  <r>
    <x v="0"/>
    <x v="0"/>
    <s v="USD"/>
    <n v="1488053905"/>
    <n v="1485461905"/>
    <b v="0"/>
    <n v="46"/>
    <b v="1"/>
    <s v="photography/photobooks"/>
    <n v="106"/>
    <n v="138.26"/>
    <x v="8"/>
  </r>
  <r>
    <x v="0"/>
    <x v="11"/>
    <s v="SEK"/>
    <n v="1433106000"/>
    <n v="1431124572"/>
    <b v="0"/>
    <n v="103"/>
    <b v="1"/>
    <s v="photography/photobooks"/>
    <n v="254"/>
    <n v="493.82"/>
    <x v="8"/>
  </r>
  <r>
    <x v="0"/>
    <x v="5"/>
    <s v="CAD"/>
    <n v="1465505261"/>
    <n v="1464209261"/>
    <b v="0"/>
    <n v="6"/>
    <b v="1"/>
    <s v="photography/photobooks"/>
    <n v="101"/>
    <n v="168.5"/>
    <x v="8"/>
  </r>
  <r>
    <x v="0"/>
    <x v="0"/>
    <s v="USD"/>
    <n v="1448586000"/>
    <n v="1447195695"/>
    <b v="0"/>
    <n v="83"/>
    <b v="1"/>
    <s v="photography/photobooks"/>
    <n v="129"/>
    <n v="38.869999999999997"/>
    <x v="8"/>
  </r>
  <r>
    <x v="0"/>
    <x v="1"/>
    <s v="GBP"/>
    <n v="1485886100"/>
    <n v="1482862100"/>
    <b v="0"/>
    <n v="108"/>
    <b v="1"/>
    <s v="photography/photobooks"/>
    <n v="102"/>
    <n v="61.53"/>
    <x v="8"/>
  </r>
  <r>
    <x v="0"/>
    <x v="0"/>
    <s v="USD"/>
    <n v="1433880605"/>
    <n v="1428696605"/>
    <b v="0"/>
    <n v="25"/>
    <b v="1"/>
    <s v="photography/photobooks"/>
    <n v="132"/>
    <n v="105.44"/>
    <x v="8"/>
  </r>
  <r>
    <x v="0"/>
    <x v="0"/>
    <s v="USD"/>
    <n v="1401487756"/>
    <n v="1398895756"/>
    <b v="0"/>
    <n v="549"/>
    <b v="1"/>
    <s v="photography/photobooks"/>
    <n v="786"/>
    <n v="71.59"/>
    <x v="8"/>
  </r>
  <r>
    <x v="0"/>
    <x v="0"/>
    <s v="USD"/>
    <n v="1443826980"/>
    <n v="1441032457"/>
    <b v="0"/>
    <n v="222"/>
    <b v="1"/>
    <s v="photography/photobooks"/>
    <n v="146"/>
    <n v="91.88"/>
    <x v="8"/>
  </r>
  <r>
    <x v="0"/>
    <x v="0"/>
    <s v="USD"/>
    <n v="1468524340"/>
    <n v="1465932340"/>
    <b v="0"/>
    <n v="183"/>
    <b v="1"/>
    <s v="photography/photobooks"/>
    <n v="103"/>
    <n v="148.57"/>
    <x v="8"/>
  </r>
  <r>
    <x v="0"/>
    <x v="0"/>
    <s v="USD"/>
    <n v="1446346800"/>
    <n v="1443714800"/>
    <b v="0"/>
    <n v="89"/>
    <b v="1"/>
    <s v="photography/photobooks"/>
    <n v="172"/>
    <n v="174.21"/>
    <x v="8"/>
  </r>
  <r>
    <x v="0"/>
    <x v="0"/>
    <s v="USD"/>
    <n v="1476961513"/>
    <n v="1474369513"/>
    <b v="0"/>
    <n v="253"/>
    <b v="1"/>
    <s v="photography/photobooks"/>
    <n v="159"/>
    <n v="102.86"/>
    <x v="8"/>
  </r>
  <r>
    <x v="0"/>
    <x v="12"/>
    <s v="EUR"/>
    <n v="1440515112"/>
    <n v="1437923112"/>
    <b v="0"/>
    <n v="140"/>
    <b v="1"/>
    <s v="photography/photobooks"/>
    <n v="104"/>
    <n v="111.18"/>
    <x v="8"/>
  </r>
  <r>
    <x v="0"/>
    <x v="1"/>
    <s v="GBP"/>
    <n v="1480809600"/>
    <n v="1478431488"/>
    <b v="0"/>
    <n v="103"/>
    <b v="1"/>
    <s v="photography/photobooks"/>
    <n v="111"/>
    <n v="23.8"/>
    <x v="8"/>
  </r>
  <r>
    <x v="0"/>
    <x v="5"/>
    <s v="CAD"/>
    <n v="1459483200"/>
    <n v="1456852647"/>
    <b v="0"/>
    <n v="138"/>
    <b v="1"/>
    <s v="photography/photobooks"/>
    <n v="280"/>
    <n v="81.27"/>
    <x v="8"/>
  </r>
  <r>
    <x v="0"/>
    <x v="0"/>
    <s v="USD"/>
    <n v="1478754909"/>
    <n v="1476159309"/>
    <b v="0"/>
    <n v="191"/>
    <b v="1"/>
    <s v="photography/photobooks"/>
    <n v="112"/>
    <n v="116.21"/>
    <x v="8"/>
  </r>
  <r>
    <x v="1"/>
    <x v="0"/>
    <s v="USD"/>
    <n v="1402060302"/>
    <n v="1396876302"/>
    <b v="0"/>
    <n v="18"/>
    <b v="0"/>
    <s v="music/world music"/>
    <n v="7"/>
    <n v="58.89"/>
    <x v="4"/>
  </r>
  <r>
    <x v="1"/>
    <x v="0"/>
    <s v="USD"/>
    <n v="1382478278"/>
    <n v="1377294278"/>
    <b v="0"/>
    <n v="3"/>
    <b v="0"/>
    <s v="music/world music"/>
    <n v="4"/>
    <n v="44"/>
    <x v="4"/>
  </r>
  <r>
    <x v="1"/>
    <x v="0"/>
    <s v="USD"/>
    <n v="1398042000"/>
    <n v="1395089981"/>
    <b v="0"/>
    <n v="40"/>
    <b v="0"/>
    <s v="music/world music"/>
    <n v="4"/>
    <n v="48.43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29"/>
    <n v="61.04"/>
    <x v="4"/>
  </r>
  <r>
    <x v="1"/>
    <x v="0"/>
    <s v="USD"/>
    <n v="1334592000"/>
    <n v="1331982127"/>
    <b v="0"/>
    <n v="1"/>
    <b v="0"/>
    <s v="music/world music"/>
    <n v="1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1"/>
    <n v="40"/>
    <x v="4"/>
  </r>
  <r>
    <x v="1"/>
    <x v="0"/>
    <s v="USD"/>
    <n v="1329864374"/>
    <n v="1328049974"/>
    <b v="0"/>
    <n v="6"/>
    <b v="0"/>
    <s v="music/world music"/>
    <n v="12"/>
    <n v="19.329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3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18"/>
    <n v="59.33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"/>
    <n v="30.13"/>
    <x v="4"/>
  </r>
  <r>
    <x v="1"/>
    <x v="0"/>
    <s v="USD"/>
    <n v="1414994340"/>
    <n v="1413057980"/>
    <b v="0"/>
    <n v="34"/>
    <b v="0"/>
    <s v="music/world music"/>
    <n v="51"/>
    <n v="74.62"/>
    <x v="4"/>
  </r>
  <r>
    <x v="1"/>
    <x v="0"/>
    <s v="USD"/>
    <n v="1315747080"/>
    <n v="1314417502"/>
    <b v="0"/>
    <n v="1"/>
    <b v="0"/>
    <s v="music/world music"/>
    <n v="1"/>
    <n v="5"/>
    <x v="4"/>
  </r>
  <r>
    <x v="1"/>
    <x v="0"/>
    <s v="USD"/>
    <n v="1310158800"/>
    <n v="1304888771"/>
    <b v="0"/>
    <n v="38"/>
    <b v="0"/>
    <s v="music/world music"/>
    <n v="14"/>
    <n v="44.5"/>
    <x v="4"/>
  </r>
  <r>
    <x v="0"/>
    <x v="0"/>
    <s v="USD"/>
    <n v="1366664400"/>
    <n v="1363981723"/>
    <b v="1"/>
    <n v="45"/>
    <b v="1"/>
    <s v="music/rock"/>
    <n v="104"/>
    <n v="46.13"/>
    <x v="4"/>
  </r>
  <r>
    <x v="0"/>
    <x v="0"/>
    <s v="USD"/>
    <n v="1402755834"/>
    <n v="1400163834"/>
    <b v="1"/>
    <n v="17"/>
    <b v="1"/>
    <s v="music/rock"/>
    <n v="120"/>
    <n v="141.47"/>
    <x v="4"/>
  </r>
  <r>
    <x v="0"/>
    <x v="0"/>
    <s v="USD"/>
    <n v="1323136949"/>
    <n v="1319245349"/>
    <b v="1"/>
    <n v="31"/>
    <b v="1"/>
    <s v="music/rock"/>
    <n v="117"/>
    <n v="75.48"/>
    <x v="4"/>
  </r>
  <r>
    <x v="0"/>
    <x v="0"/>
    <s v="USD"/>
    <n v="1367823655"/>
    <n v="1365231655"/>
    <b v="1"/>
    <n v="50"/>
    <b v="1"/>
    <s v="music/rock"/>
    <n v="122"/>
    <n v="85.5"/>
    <x v="4"/>
  </r>
  <r>
    <x v="0"/>
    <x v="0"/>
    <s v="USD"/>
    <n v="1402642740"/>
    <n v="1399563953"/>
    <b v="1"/>
    <n v="59"/>
    <b v="1"/>
    <s v="music/rock"/>
    <n v="152"/>
    <n v="64.25"/>
    <x v="4"/>
  </r>
  <r>
    <x v="0"/>
    <x v="0"/>
    <s v="USD"/>
    <n v="1341683211"/>
    <n v="1339091211"/>
    <b v="1"/>
    <n v="81"/>
    <b v="1"/>
    <s v="music/rock"/>
    <n v="104"/>
    <n v="64.47"/>
    <x v="4"/>
  </r>
  <r>
    <x v="0"/>
    <x v="0"/>
    <s v="USD"/>
    <n v="1410017131"/>
    <n v="1406129131"/>
    <b v="1"/>
    <n v="508"/>
    <b v="1"/>
    <s v="music/rock"/>
    <n v="200"/>
    <n v="118.2"/>
    <x v="4"/>
  </r>
  <r>
    <x v="0"/>
    <x v="0"/>
    <s v="USD"/>
    <n v="1316979167"/>
    <n v="1311795167"/>
    <b v="1"/>
    <n v="74"/>
    <b v="1"/>
    <s v="music/rock"/>
    <n v="102"/>
    <n v="82.54"/>
    <x v="4"/>
  </r>
  <r>
    <x v="0"/>
    <x v="0"/>
    <s v="USD"/>
    <n v="1382658169"/>
    <n v="1380238969"/>
    <b v="1"/>
    <n v="141"/>
    <b v="1"/>
    <s v="music/rock"/>
    <n v="138"/>
    <n v="34.17"/>
    <x v="4"/>
  </r>
  <r>
    <x v="0"/>
    <x v="0"/>
    <s v="USD"/>
    <n v="1409770107"/>
    <n v="1407178107"/>
    <b v="1"/>
    <n v="711"/>
    <b v="1"/>
    <s v="music/rock"/>
    <n v="303833"/>
    <n v="42.73"/>
    <x v="4"/>
  </r>
  <r>
    <x v="0"/>
    <x v="0"/>
    <s v="USD"/>
    <n v="1293857940"/>
    <n v="1288968886"/>
    <b v="1"/>
    <n v="141"/>
    <b v="1"/>
    <s v="music/rock"/>
    <n v="199"/>
    <n v="94.49"/>
    <x v="4"/>
  </r>
  <r>
    <x v="0"/>
    <x v="0"/>
    <s v="USD"/>
    <n v="1385932652"/>
    <n v="1383337052"/>
    <b v="1"/>
    <n v="109"/>
    <b v="1"/>
    <s v="music/rock"/>
    <n v="202"/>
    <n v="55.7"/>
    <x v="4"/>
  </r>
  <r>
    <x v="0"/>
    <x v="0"/>
    <s v="USD"/>
    <n v="1329084231"/>
    <n v="1326492231"/>
    <b v="1"/>
    <n v="361"/>
    <b v="1"/>
    <s v="music/rock"/>
    <n v="118"/>
    <n v="98.03"/>
    <x v="4"/>
  </r>
  <r>
    <x v="0"/>
    <x v="0"/>
    <s v="USD"/>
    <n v="1301792590"/>
    <n v="1297562590"/>
    <b v="1"/>
    <n v="176"/>
    <b v="1"/>
    <s v="music/rock"/>
    <n v="295"/>
    <n v="92.1"/>
    <x v="4"/>
  </r>
  <r>
    <x v="0"/>
    <x v="0"/>
    <s v="USD"/>
    <n v="1377960012"/>
    <n v="1375368012"/>
    <b v="1"/>
    <n v="670"/>
    <b v="1"/>
    <s v="music/rock"/>
    <n v="213"/>
    <n v="38.18"/>
    <x v="4"/>
  </r>
  <r>
    <x v="0"/>
    <x v="0"/>
    <s v="USD"/>
    <n v="1402286340"/>
    <n v="1399504664"/>
    <b v="1"/>
    <n v="96"/>
    <b v="1"/>
    <s v="music/rock"/>
    <n v="104"/>
    <n v="27.15"/>
    <x v="4"/>
  </r>
  <r>
    <x v="0"/>
    <x v="0"/>
    <s v="USD"/>
    <n v="1393445620"/>
    <n v="1390853620"/>
    <b v="1"/>
    <n v="74"/>
    <b v="1"/>
    <s v="music/rock"/>
    <n v="114"/>
    <n v="50.69"/>
    <x v="4"/>
  </r>
  <r>
    <x v="0"/>
    <x v="0"/>
    <s v="USD"/>
    <n v="1390983227"/>
    <n v="1388391227"/>
    <b v="1"/>
    <n v="52"/>
    <b v="1"/>
    <s v="music/rock"/>
    <n v="101"/>
    <n v="38.94"/>
    <x v="4"/>
  </r>
  <r>
    <x v="0"/>
    <x v="5"/>
    <s v="CAD"/>
    <n v="1392574692"/>
    <n v="1389982692"/>
    <b v="1"/>
    <n v="105"/>
    <b v="1"/>
    <s v="music/rock"/>
    <n v="125"/>
    <n v="77.64"/>
    <x v="4"/>
  </r>
  <r>
    <x v="0"/>
    <x v="0"/>
    <s v="USD"/>
    <n v="1396054800"/>
    <n v="1393034470"/>
    <b v="1"/>
    <n v="41"/>
    <b v="1"/>
    <s v="music/rock"/>
    <n v="119"/>
    <n v="43.54"/>
    <x v="4"/>
  </r>
  <r>
    <x v="0"/>
    <x v="0"/>
    <s v="USD"/>
    <n v="1383062083"/>
    <n v="1380556483"/>
    <b v="1"/>
    <n v="34"/>
    <b v="1"/>
    <s v="music/rock"/>
    <n v="166"/>
    <n v="31.82"/>
    <x v="4"/>
  </r>
  <r>
    <x v="0"/>
    <x v="0"/>
    <s v="USD"/>
    <n v="1291131815"/>
    <n v="1287071015"/>
    <b v="1"/>
    <n v="66"/>
    <b v="1"/>
    <s v="music/rock"/>
    <n v="119"/>
    <n v="63.18"/>
    <x v="4"/>
  </r>
  <r>
    <x v="0"/>
    <x v="0"/>
    <s v="USD"/>
    <n v="1389474145"/>
    <n v="1386882145"/>
    <b v="1"/>
    <n v="50"/>
    <b v="1"/>
    <s v="music/rock"/>
    <n v="100"/>
    <n v="190.9"/>
    <x v="4"/>
  </r>
  <r>
    <x v="0"/>
    <x v="0"/>
    <s v="USD"/>
    <n v="1374674558"/>
    <n v="1372082558"/>
    <b v="1"/>
    <n v="159"/>
    <b v="1"/>
    <s v="music/rock"/>
    <n v="102"/>
    <n v="140.86000000000001"/>
    <x v="4"/>
  </r>
  <r>
    <x v="0"/>
    <x v="0"/>
    <s v="USD"/>
    <n v="1379708247"/>
    <n v="1377116247"/>
    <b v="1"/>
    <n v="182"/>
    <b v="1"/>
    <s v="music/rock"/>
    <n v="117"/>
    <n v="76.92"/>
    <x v="4"/>
  </r>
  <r>
    <x v="0"/>
    <x v="0"/>
    <s v="USD"/>
    <n v="1460764800"/>
    <n v="1458157512"/>
    <b v="1"/>
    <n v="206"/>
    <b v="1"/>
    <s v="music/rock"/>
    <n v="109"/>
    <n v="99.16"/>
    <x v="4"/>
  </r>
  <r>
    <x v="0"/>
    <x v="0"/>
    <s v="USD"/>
    <n v="1332704042"/>
    <n v="1327523642"/>
    <b v="1"/>
    <n v="169"/>
    <b v="1"/>
    <s v="music/rock"/>
    <n v="115"/>
    <n v="67.88"/>
    <x v="4"/>
  </r>
  <r>
    <x v="0"/>
    <x v="0"/>
    <s v="USD"/>
    <n v="1384363459"/>
    <n v="1381767859"/>
    <b v="1"/>
    <n v="31"/>
    <b v="1"/>
    <s v="music/rock"/>
    <n v="102"/>
    <n v="246.29"/>
    <x v="4"/>
  </r>
  <r>
    <x v="0"/>
    <x v="0"/>
    <s v="USD"/>
    <n v="1276574400"/>
    <n v="1270576379"/>
    <b v="1"/>
    <n v="28"/>
    <b v="1"/>
    <s v="music/rock"/>
    <n v="106"/>
    <n v="189.29"/>
    <x v="4"/>
  </r>
  <r>
    <x v="0"/>
    <x v="5"/>
    <s v="CAD"/>
    <n v="1409506291"/>
    <n v="1406914291"/>
    <b v="1"/>
    <n v="54"/>
    <b v="1"/>
    <s v="music/rock"/>
    <n v="104"/>
    <n v="76.67"/>
    <x v="4"/>
  </r>
  <r>
    <x v="0"/>
    <x v="0"/>
    <s v="USD"/>
    <n v="1346344425"/>
    <n v="1343320425"/>
    <b v="1"/>
    <n v="467"/>
    <b v="1"/>
    <s v="music/rock"/>
    <n v="155"/>
    <n v="82.96"/>
    <x v="4"/>
  </r>
  <r>
    <x v="0"/>
    <x v="0"/>
    <s v="USD"/>
    <n v="1375908587"/>
    <n v="1372884587"/>
    <b v="1"/>
    <n v="389"/>
    <b v="1"/>
    <s v="music/rock"/>
    <n v="162"/>
    <n v="62.52"/>
    <x v="4"/>
  </r>
  <r>
    <x v="0"/>
    <x v="0"/>
    <s v="USD"/>
    <n v="1251777600"/>
    <n v="1247504047"/>
    <b v="1"/>
    <n v="68"/>
    <b v="1"/>
    <s v="music/rock"/>
    <n v="104"/>
    <n v="46.07"/>
    <x v="4"/>
  </r>
  <r>
    <x v="0"/>
    <x v="0"/>
    <s v="USD"/>
    <n v="1346765347"/>
    <n v="1343741347"/>
    <b v="1"/>
    <n v="413"/>
    <b v="1"/>
    <s v="music/rock"/>
    <n v="106"/>
    <n v="38.54"/>
    <x v="4"/>
  </r>
  <r>
    <x v="0"/>
    <x v="0"/>
    <s v="USD"/>
    <n v="1403661600"/>
    <n v="1401196766"/>
    <b v="1"/>
    <n v="190"/>
    <b v="1"/>
    <s v="music/rock"/>
    <n v="155"/>
    <n v="53.01"/>
    <x v="4"/>
  </r>
  <r>
    <x v="0"/>
    <x v="0"/>
    <s v="USD"/>
    <n v="1395624170"/>
    <n v="1392171770"/>
    <b v="1"/>
    <n v="189"/>
    <b v="1"/>
    <s v="music/rock"/>
    <n v="111"/>
    <n v="73.36"/>
    <x v="4"/>
  </r>
  <r>
    <x v="0"/>
    <x v="0"/>
    <s v="USD"/>
    <n v="1299003054"/>
    <n v="1291227054"/>
    <b v="1"/>
    <n v="130"/>
    <b v="1"/>
    <s v="music/rock"/>
    <n v="111"/>
    <n v="127.98"/>
    <x v="4"/>
  </r>
  <r>
    <x v="0"/>
    <x v="0"/>
    <s v="USD"/>
    <n v="1375033836"/>
    <n v="1373305836"/>
    <b v="1"/>
    <n v="74"/>
    <b v="1"/>
    <s v="music/rock"/>
    <n v="111"/>
    <n v="104.73"/>
    <x v="4"/>
  </r>
  <r>
    <x v="0"/>
    <x v="0"/>
    <s v="USD"/>
    <n v="1386565140"/>
    <n v="1383909855"/>
    <b v="1"/>
    <n v="274"/>
    <b v="1"/>
    <s v="music/rock"/>
    <n v="124"/>
    <n v="67.67"/>
    <x v="4"/>
  </r>
  <r>
    <x v="0"/>
    <x v="0"/>
    <s v="USD"/>
    <n v="1362974400"/>
    <n v="1360948389"/>
    <b v="1"/>
    <n v="22"/>
    <b v="1"/>
    <s v="music/rock"/>
    <n v="211"/>
    <n v="95.93"/>
    <x v="4"/>
  </r>
  <r>
    <x v="0"/>
    <x v="0"/>
    <s v="USD"/>
    <n v="1483203540"/>
    <n v="1481175482"/>
    <b v="0"/>
    <n v="31"/>
    <b v="1"/>
    <s v="theater/plays"/>
    <n v="101"/>
    <n v="65.16"/>
    <x v="1"/>
  </r>
  <r>
    <x v="0"/>
    <x v="1"/>
    <s v="GBP"/>
    <n v="1434808775"/>
    <n v="1433512775"/>
    <b v="0"/>
    <n v="63"/>
    <b v="1"/>
    <s v="theater/plays"/>
    <n v="102"/>
    <n v="32.270000000000003"/>
    <x v="1"/>
  </r>
  <r>
    <x v="0"/>
    <x v="1"/>
    <s v="GBP"/>
    <n v="1424181600"/>
    <n v="1423041227"/>
    <b v="0"/>
    <n v="20"/>
    <b v="1"/>
    <s v="theater/plays"/>
    <n v="108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"/>
    <n v="65.87"/>
    <x v="1"/>
  </r>
  <r>
    <x v="0"/>
    <x v="0"/>
    <s v="USD"/>
    <n v="1483499645"/>
    <n v="1480907645"/>
    <b v="0"/>
    <n v="52"/>
    <b v="1"/>
    <s v="theater/plays"/>
    <n v="125"/>
    <n v="36.08"/>
    <x v="1"/>
  </r>
  <r>
    <x v="0"/>
    <x v="0"/>
    <s v="USD"/>
    <n v="1429772340"/>
    <n v="1427121931"/>
    <b v="0"/>
    <n v="86"/>
    <b v="1"/>
    <s v="theater/plays"/>
    <n v="109"/>
    <n v="44.19"/>
    <x v="1"/>
  </r>
  <r>
    <x v="0"/>
    <x v="0"/>
    <s v="USD"/>
    <n v="1428390000"/>
    <n v="1425224391"/>
    <b v="0"/>
    <n v="42"/>
    <b v="1"/>
    <s v="theater/plays"/>
    <n v="146"/>
    <n v="104.07"/>
    <x v="1"/>
  </r>
  <r>
    <x v="0"/>
    <x v="1"/>
    <s v="GBP"/>
    <n v="1444172340"/>
    <n v="1441822828"/>
    <b v="0"/>
    <n v="52"/>
    <b v="1"/>
    <s v="theater/plays"/>
    <n v="110"/>
    <n v="35.96"/>
    <x v="1"/>
  </r>
  <r>
    <x v="0"/>
    <x v="0"/>
    <s v="USD"/>
    <n v="1447523371"/>
    <n v="1444927771"/>
    <b v="0"/>
    <n v="120"/>
    <b v="1"/>
    <s v="theater/plays"/>
    <n v="102"/>
    <n v="127.79"/>
    <x v="1"/>
  </r>
  <r>
    <x v="0"/>
    <x v="1"/>
    <s v="GBP"/>
    <n v="1445252400"/>
    <n v="1443696797"/>
    <b v="0"/>
    <n v="22"/>
    <b v="1"/>
    <s v="theater/plays"/>
    <n v="122"/>
    <n v="27.73"/>
    <x v="1"/>
  </r>
  <r>
    <x v="0"/>
    <x v="1"/>
    <s v="GBP"/>
    <n v="1438189200"/>
    <n v="1435585497"/>
    <b v="0"/>
    <n v="64"/>
    <b v="1"/>
    <s v="theater/plays"/>
    <n v="102"/>
    <n v="39.83"/>
    <x v="1"/>
  </r>
  <r>
    <x v="0"/>
    <x v="1"/>
    <s v="GBP"/>
    <n v="1457914373"/>
    <n v="1456189973"/>
    <b v="0"/>
    <n v="23"/>
    <b v="1"/>
    <s v="theater/plays"/>
    <n v="141"/>
    <n v="52.17"/>
    <x v="1"/>
  </r>
  <r>
    <x v="0"/>
    <x v="0"/>
    <s v="USD"/>
    <n v="1462125358"/>
    <n v="1459533358"/>
    <b v="0"/>
    <n v="238"/>
    <b v="1"/>
    <s v="theater/plays"/>
    <n v="110"/>
    <n v="92.04"/>
    <x v="1"/>
  </r>
  <r>
    <x v="0"/>
    <x v="1"/>
    <s v="GBP"/>
    <n v="1461860432"/>
    <n v="1459268432"/>
    <b v="0"/>
    <n v="33"/>
    <b v="1"/>
    <s v="theater/plays"/>
    <n v="105"/>
    <n v="63.42"/>
    <x v="1"/>
  </r>
  <r>
    <x v="0"/>
    <x v="0"/>
    <s v="USD"/>
    <n v="1436902359"/>
    <n v="1434310359"/>
    <b v="0"/>
    <n v="32"/>
    <b v="1"/>
    <s v="theater/plays"/>
    <n v="124"/>
    <n v="135.63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3"/>
    <n v="70.86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"/>
    <n v="42.21"/>
    <x v="1"/>
  </r>
  <r>
    <x v="1"/>
    <x v="1"/>
    <s v="GBP"/>
    <n v="1489376405"/>
    <n v="1484196005"/>
    <b v="0"/>
    <n v="104"/>
    <b v="0"/>
    <s v="technology/wearables"/>
    <n v="40"/>
    <n v="152.41"/>
    <x v="2"/>
  </r>
  <r>
    <x v="1"/>
    <x v="0"/>
    <s v="USD"/>
    <n v="1469122200"/>
    <n v="1466611108"/>
    <b v="0"/>
    <n v="86"/>
    <b v="0"/>
    <s v="technology/wearables"/>
    <n v="26"/>
    <n v="90.62"/>
    <x v="2"/>
  </r>
  <r>
    <x v="1"/>
    <x v="0"/>
    <s v="USD"/>
    <n v="1417690734"/>
    <n v="1415098734"/>
    <b v="0"/>
    <n v="356"/>
    <b v="0"/>
    <s v="technology/wearables"/>
    <n v="65"/>
    <n v="201.6"/>
    <x v="2"/>
  </r>
  <r>
    <x v="1"/>
    <x v="0"/>
    <s v="USD"/>
    <n v="1455710679"/>
    <n v="1453118679"/>
    <b v="0"/>
    <n v="45"/>
    <b v="0"/>
    <s v="technology/wearables"/>
    <n v="12"/>
    <n v="127.93"/>
    <x v="2"/>
  </r>
  <r>
    <x v="1"/>
    <x v="0"/>
    <s v="USD"/>
    <n v="1475937812"/>
    <n v="1472481812"/>
    <b v="0"/>
    <n v="38"/>
    <b v="0"/>
    <s v="technology/wearables"/>
    <n v="11"/>
    <n v="29.89"/>
    <x v="2"/>
  </r>
  <r>
    <x v="1"/>
    <x v="0"/>
    <s v="USD"/>
    <n v="1444943468"/>
    <n v="1441919468"/>
    <b v="0"/>
    <n v="35"/>
    <b v="0"/>
    <s v="technology/wearables"/>
    <n v="112"/>
    <n v="367.97"/>
    <x v="2"/>
  </r>
  <r>
    <x v="1"/>
    <x v="0"/>
    <s v="USD"/>
    <n v="1471622450"/>
    <n v="1467734450"/>
    <b v="0"/>
    <n v="24"/>
    <b v="0"/>
    <s v="technology/wearables"/>
    <n v="16"/>
    <n v="129.16999999999999"/>
    <x v="2"/>
  </r>
  <r>
    <x v="1"/>
    <x v="0"/>
    <s v="USD"/>
    <n v="1480536919"/>
    <n v="1477509319"/>
    <b v="0"/>
    <n v="100"/>
    <b v="0"/>
    <s v="technology/wearables"/>
    <n v="32"/>
    <n v="800.7"/>
    <x v="2"/>
  </r>
  <r>
    <x v="1"/>
    <x v="0"/>
    <s v="USD"/>
    <n v="1429375922"/>
    <n v="1426783922"/>
    <b v="0"/>
    <n v="1"/>
    <b v="0"/>
    <s v="technology/wearables"/>
    <n v="1"/>
    <n v="28"/>
    <x v="2"/>
  </r>
  <r>
    <x v="1"/>
    <x v="0"/>
    <s v="USD"/>
    <n v="1457024514"/>
    <n v="1454432514"/>
    <b v="0"/>
    <n v="122"/>
    <b v="0"/>
    <s v="technology/wearables"/>
    <n v="31"/>
    <n v="102.02"/>
    <x v="2"/>
  </r>
  <r>
    <x v="1"/>
    <x v="0"/>
    <s v="USD"/>
    <n v="1477065860"/>
    <n v="1471881860"/>
    <b v="0"/>
    <n v="11"/>
    <b v="0"/>
    <s v="technology/wearables"/>
    <n v="1"/>
    <n v="184.36"/>
    <x v="2"/>
  </r>
  <r>
    <x v="1"/>
    <x v="0"/>
    <s v="USD"/>
    <n v="1446771600"/>
    <n v="1443700648"/>
    <b v="0"/>
    <n v="248"/>
    <b v="0"/>
    <s v="technology/wearables"/>
    <n v="40"/>
    <n v="162.91999999999999"/>
    <x v="2"/>
  </r>
  <r>
    <x v="1"/>
    <x v="0"/>
    <s v="USD"/>
    <n v="1456700709"/>
    <n v="1453676709"/>
    <b v="0"/>
    <n v="1"/>
    <b v="0"/>
    <s v="technology/wearables"/>
    <n v="0"/>
    <n v="1"/>
    <x v="2"/>
  </r>
  <r>
    <x v="1"/>
    <x v="8"/>
    <s v="DKK"/>
    <n v="1469109600"/>
    <n v="1464586746"/>
    <b v="0"/>
    <n v="19"/>
    <b v="0"/>
    <s v="technology/wearables"/>
    <n v="6"/>
    <n v="603.53"/>
    <x v="2"/>
  </r>
  <r>
    <x v="1"/>
    <x v="0"/>
    <s v="USD"/>
    <n v="1420938172"/>
    <n v="1418346172"/>
    <b v="0"/>
    <n v="135"/>
    <b v="0"/>
    <s v="technology/wearables"/>
    <n v="15"/>
    <n v="45.41"/>
    <x v="2"/>
  </r>
  <r>
    <x v="1"/>
    <x v="1"/>
    <s v="GBP"/>
    <n v="1405094400"/>
    <n v="1403810965"/>
    <b v="0"/>
    <n v="9"/>
    <b v="0"/>
    <s v="technology/wearables"/>
    <n v="15"/>
    <n v="97.33"/>
    <x v="2"/>
  </r>
  <r>
    <x v="1"/>
    <x v="9"/>
    <s v="EUR"/>
    <n v="1483138800"/>
    <n v="1480610046"/>
    <b v="0"/>
    <n v="3"/>
    <b v="0"/>
    <s v="technology/wearables"/>
    <n v="1"/>
    <n v="167.67"/>
    <x v="2"/>
  </r>
  <r>
    <x v="1"/>
    <x v="11"/>
    <s v="SEK"/>
    <n v="1482515937"/>
    <n v="1479923937"/>
    <b v="0"/>
    <n v="7"/>
    <b v="0"/>
    <s v="technology/wearables"/>
    <n v="1"/>
    <n v="859.86"/>
    <x v="2"/>
  </r>
  <r>
    <x v="1"/>
    <x v="1"/>
    <s v="GBP"/>
    <n v="1432223125"/>
    <n v="1429631125"/>
    <b v="0"/>
    <n v="4"/>
    <b v="0"/>
    <s v="technology/wearables"/>
    <n v="0"/>
    <n v="26.5"/>
    <x v="2"/>
  </r>
  <r>
    <x v="1"/>
    <x v="0"/>
    <s v="USD"/>
    <n v="1461653700"/>
    <n v="1458665146"/>
    <b v="0"/>
    <n v="44"/>
    <b v="0"/>
    <s v="technology/wearables"/>
    <n v="9"/>
    <n v="30.27"/>
    <x v="2"/>
  </r>
  <r>
    <x v="1"/>
    <x v="0"/>
    <s v="USD"/>
    <n v="1476371552"/>
    <n v="1473779552"/>
    <b v="0"/>
    <n v="90"/>
    <b v="0"/>
    <s v="technology/wearables"/>
    <n v="10"/>
    <n v="54.67"/>
    <x v="2"/>
  </r>
  <r>
    <x v="1"/>
    <x v="0"/>
    <s v="USD"/>
    <n v="1483063435"/>
    <n v="1480471435"/>
    <b v="0"/>
    <n v="8"/>
    <b v="0"/>
    <s v="technology/wearables"/>
    <n v="2"/>
    <n v="60.75"/>
    <x v="2"/>
  </r>
  <r>
    <x v="1"/>
    <x v="0"/>
    <s v="USD"/>
    <n v="1421348428"/>
    <n v="1417460428"/>
    <b v="0"/>
    <n v="11"/>
    <b v="0"/>
    <s v="technology/wearables"/>
    <n v="1"/>
    <n v="102.73"/>
    <x v="2"/>
  </r>
  <r>
    <x v="1"/>
    <x v="0"/>
    <s v="USD"/>
    <n v="1432916235"/>
    <n v="1430324235"/>
    <b v="0"/>
    <n v="41"/>
    <b v="0"/>
    <s v="technology/wearables"/>
    <n v="4"/>
    <n v="41.59"/>
    <x v="2"/>
  </r>
  <r>
    <x v="1"/>
    <x v="0"/>
    <s v="USD"/>
    <n v="1476458734"/>
    <n v="1472570734"/>
    <b v="0"/>
    <n v="15"/>
    <b v="0"/>
    <s v="technology/wearables"/>
    <n v="2"/>
    <n v="116.53"/>
    <x v="2"/>
  </r>
  <r>
    <x v="1"/>
    <x v="0"/>
    <s v="USD"/>
    <n v="1417501145"/>
    <n v="1414041545"/>
    <b v="0"/>
    <n v="9"/>
    <b v="0"/>
    <s v="technology/wearables"/>
    <n v="1"/>
    <n v="45.33"/>
    <x v="2"/>
  </r>
  <r>
    <x v="1"/>
    <x v="0"/>
    <s v="USD"/>
    <n v="1467432000"/>
    <n v="1464763109"/>
    <b v="0"/>
    <n v="50"/>
    <b v="0"/>
    <s v="technology/wearables"/>
    <n v="22"/>
    <n v="157.46"/>
    <x v="2"/>
  </r>
  <r>
    <x v="1"/>
    <x v="0"/>
    <s v="USD"/>
    <n v="1471435554"/>
    <n v="1468843554"/>
    <b v="0"/>
    <n v="34"/>
    <b v="0"/>
    <s v="technology/wearables"/>
    <n v="1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11"/>
    <n v="51.82"/>
    <x v="2"/>
  </r>
  <r>
    <x v="1"/>
    <x v="0"/>
    <s v="USD"/>
    <n v="1449354502"/>
    <n v="1446762502"/>
    <b v="0"/>
    <n v="16"/>
    <b v="0"/>
    <s v="technology/wearables"/>
    <n v="20"/>
    <n v="308.75"/>
    <x v="2"/>
  </r>
  <r>
    <x v="1"/>
    <x v="0"/>
    <s v="USD"/>
    <n v="1418849028"/>
    <n v="1415825028"/>
    <b v="0"/>
    <n v="224"/>
    <b v="0"/>
    <s v="technology/wearables"/>
    <n v="85"/>
    <n v="379.23"/>
    <x v="2"/>
  </r>
  <r>
    <x v="1"/>
    <x v="0"/>
    <s v="USD"/>
    <n v="1488549079"/>
    <n v="1485957079"/>
    <b v="0"/>
    <n v="140"/>
    <b v="0"/>
    <s v="technology/wearables"/>
    <n v="49"/>
    <n v="176.36"/>
    <x v="2"/>
  </r>
  <r>
    <x v="1"/>
    <x v="0"/>
    <s v="USD"/>
    <n v="1438543033"/>
    <n v="1435951033"/>
    <b v="0"/>
    <n v="15"/>
    <b v="0"/>
    <s v="technology/wearables"/>
    <n v="3"/>
    <n v="66.069999999999993"/>
    <x v="2"/>
  </r>
  <r>
    <x v="1"/>
    <x v="0"/>
    <s v="USD"/>
    <n v="1418056315"/>
    <n v="1414164715"/>
    <b v="0"/>
    <n v="37"/>
    <b v="0"/>
    <s v="technology/wearables"/>
    <n v="7"/>
    <n v="89.65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70"/>
    <n v="382.39"/>
    <x v="2"/>
  </r>
  <r>
    <x v="1"/>
    <x v="0"/>
    <s v="USD"/>
    <n v="1437161739"/>
    <n v="1434569739"/>
    <b v="0"/>
    <n v="1"/>
    <b v="0"/>
    <s v="technology/wearables"/>
    <n v="0"/>
    <n v="100"/>
    <x v="2"/>
  </r>
  <r>
    <x v="1"/>
    <x v="0"/>
    <s v="USD"/>
    <n v="1471579140"/>
    <n v="1466512683"/>
    <b v="0"/>
    <n v="323"/>
    <b v="0"/>
    <s v="technology/wearables"/>
    <n v="102"/>
    <n v="158.36000000000001"/>
    <x v="2"/>
  </r>
  <r>
    <x v="0"/>
    <x v="5"/>
    <s v="CAD"/>
    <n v="1467313039"/>
    <n v="1464807439"/>
    <b v="0"/>
    <n v="139"/>
    <b v="1"/>
    <s v="publishing/nonfiction"/>
    <n v="378"/>
    <n v="40.76"/>
    <x v="3"/>
  </r>
  <r>
    <x v="0"/>
    <x v="0"/>
    <s v="USD"/>
    <n v="1405366359"/>
    <n v="1402342359"/>
    <b v="0"/>
    <n v="7"/>
    <b v="1"/>
    <s v="publishing/nonfiction"/>
    <n v="125"/>
    <n v="53.57"/>
    <x v="3"/>
  </r>
  <r>
    <x v="0"/>
    <x v="0"/>
    <s v="USD"/>
    <n v="1372297751"/>
    <n v="1369705751"/>
    <b v="0"/>
    <n v="149"/>
    <b v="1"/>
    <s v="publishing/nonfiction"/>
    <n v="147"/>
    <n v="48.45"/>
    <x v="3"/>
  </r>
  <r>
    <x v="0"/>
    <x v="0"/>
    <s v="USD"/>
    <n v="1425741525"/>
    <n v="1423149525"/>
    <b v="0"/>
    <n v="31"/>
    <b v="1"/>
    <s v="publishing/nonfiction"/>
    <n v="102"/>
    <n v="82.42"/>
    <x v="3"/>
  </r>
  <r>
    <x v="0"/>
    <x v="0"/>
    <s v="USD"/>
    <n v="1418904533"/>
    <n v="1416485333"/>
    <b v="0"/>
    <n v="26"/>
    <b v="1"/>
    <s v="publishing/nonfiction"/>
    <n v="102"/>
    <n v="230.19"/>
    <x v="3"/>
  </r>
  <r>
    <x v="0"/>
    <x v="5"/>
    <s v="CAD"/>
    <n v="1450249140"/>
    <n v="1447055935"/>
    <b v="0"/>
    <n v="172"/>
    <b v="1"/>
    <s v="publishing/nonfiction"/>
    <n v="204"/>
    <n v="59.36"/>
    <x v="3"/>
  </r>
  <r>
    <x v="0"/>
    <x v="0"/>
    <s v="USD"/>
    <n v="1451089134"/>
    <n v="1448497134"/>
    <b v="0"/>
    <n v="78"/>
    <b v="1"/>
    <s v="publishing/nonfiction"/>
    <n v="104"/>
    <n v="66.7"/>
    <x v="3"/>
  </r>
  <r>
    <x v="0"/>
    <x v="0"/>
    <s v="USD"/>
    <n v="1455299144"/>
    <n v="1452707144"/>
    <b v="0"/>
    <n v="120"/>
    <b v="1"/>
    <s v="publishing/nonfiction"/>
    <n v="101"/>
    <n v="168.78"/>
    <x v="3"/>
  </r>
  <r>
    <x v="0"/>
    <x v="0"/>
    <s v="USD"/>
    <n v="1441425540"/>
    <n v="1436968366"/>
    <b v="0"/>
    <n v="227"/>
    <b v="1"/>
    <s v="publishing/nonfiction"/>
    <n v="136"/>
    <n v="59.97"/>
    <x v="3"/>
  </r>
  <r>
    <x v="0"/>
    <x v="0"/>
    <s v="USD"/>
    <n v="1362960000"/>
    <n v="1359946188"/>
    <b v="0"/>
    <n v="42"/>
    <b v="1"/>
    <s v="publishing/nonfiction"/>
    <n v="134"/>
    <n v="31.81"/>
    <x v="3"/>
  </r>
  <r>
    <x v="0"/>
    <x v="1"/>
    <s v="GBP"/>
    <n v="1465672979"/>
    <n v="1463080979"/>
    <b v="0"/>
    <n v="64"/>
    <b v="1"/>
    <s v="publishing/nonfiction"/>
    <n v="130"/>
    <n v="24.42"/>
    <x v="3"/>
  </r>
  <r>
    <x v="0"/>
    <x v="1"/>
    <s v="GBP"/>
    <n v="1354269600"/>
    <n v="1351663605"/>
    <b v="0"/>
    <n v="121"/>
    <b v="1"/>
    <s v="publishing/nonfiction"/>
    <n v="123"/>
    <n v="25.35"/>
    <x v="3"/>
  </r>
  <r>
    <x v="0"/>
    <x v="0"/>
    <s v="USD"/>
    <n v="1372985760"/>
    <n v="1370393760"/>
    <b v="0"/>
    <n v="87"/>
    <b v="1"/>
    <s v="publishing/nonfiction"/>
    <n v="183"/>
    <n v="71.44"/>
    <x v="3"/>
  </r>
  <r>
    <x v="0"/>
    <x v="0"/>
    <s v="USD"/>
    <n v="1362117540"/>
    <n v="1359587137"/>
    <b v="0"/>
    <n v="65"/>
    <b v="1"/>
    <s v="publishing/nonfiction"/>
    <n v="125"/>
    <n v="38.549999999999997"/>
    <x v="3"/>
  </r>
  <r>
    <x v="0"/>
    <x v="0"/>
    <s v="USD"/>
    <n v="1309009323"/>
    <n v="1306417323"/>
    <b v="0"/>
    <n v="49"/>
    <b v="1"/>
    <s v="publishing/nonfiction"/>
    <n v="112"/>
    <n v="68.37"/>
    <x v="3"/>
  </r>
  <r>
    <x v="0"/>
    <x v="0"/>
    <s v="USD"/>
    <n v="1309980790"/>
    <n v="1304623990"/>
    <b v="0"/>
    <n v="19"/>
    <b v="1"/>
    <s v="publishing/nonfiction"/>
    <n v="116"/>
    <n v="40.21"/>
    <x v="3"/>
  </r>
  <r>
    <x v="0"/>
    <x v="0"/>
    <s v="USD"/>
    <n v="1343943420"/>
    <n v="1341524220"/>
    <b v="0"/>
    <n v="81"/>
    <b v="1"/>
    <s v="publishing/nonfiction"/>
    <n v="173"/>
    <n v="32.07"/>
    <x v="3"/>
  </r>
  <r>
    <x v="0"/>
    <x v="1"/>
    <s v="GBP"/>
    <n v="1403370772"/>
    <n v="1400778772"/>
    <b v="0"/>
    <n v="264"/>
    <b v="1"/>
    <s v="publishing/nonfiction"/>
    <n v="126"/>
    <n v="28.63"/>
    <x v="3"/>
  </r>
  <r>
    <x v="0"/>
    <x v="0"/>
    <s v="USD"/>
    <n v="1378592731"/>
    <n v="1373408731"/>
    <b v="0"/>
    <n v="25"/>
    <b v="1"/>
    <s v="publishing/nonfiction"/>
    <n v="109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9"/>
    <n v="346.04"/>
    <x v="4"/>
  </r>
  <r>
    <x v="0"/>
    <x v="0"/>
    <s v="USD"/>
    <n v="1426523752"/>
    <n v="1423935352"/>
    <b v="0"/>
    <n v="92"/>
    <b v="1"/>
    <s v="music/rock"/>
    <n v="100"/>
    <n v="81.739999999999995"/>
    <x v="4"/>
  </r>
  <r>
    <x v="0"/>
    <x v="0"/>
    <s v="USD"/>
    <n v="1417049663"/>
    <n v="1413158063"/>
    <b v="0"/>
    <n v="147"/>
    <b v="1"/>
    <s v="music/rock"/>
    <n v="126"/>
    <n v="64.540000000000006"/>
    <x v="4"/>
  </r>
  <r>
    <x v="0"/>
    <x v="0"/>
    <s v="USD"/>
    <n v="1447463050"/>
    <n v="1444867450"/>
    <b v="0"/>
    <n v="90"/>
    <b v="1"/>
    <s v="music/rock"/>
    <n v="114"/>
    <n v="63.48"/>
    <x v="4"/>
  </r>
  <r>
    <x v="0"/>
    <x v="0"/>
    <s v="USD"/>
    <n v="1434342894"/>
    <n v="1432269294"/>
    <b v="0"/>
    <n v="87"/>
    <b v="1"/>
    <s v="music/rock"/>
    <n v="111"/>
    <n v="63.62"/>
    <x v="4"/>
  </r>
  <r>
    <x v="0"/>
    <x v="0"/>
    <s v="USD"/>
    <n v="1397225746"/>
    <n v="1394633746"/>
    <b v="0"/>
    <n v="406"/>
    <b v="1"/>
    <s v="music/rock"/>
    <n v="105"/>
    <n v="83.97"/>
    <x v="4"/>
  </r>
  <r>
    <x v="0"/>
    <x v="0"/>
    <s v="USD"/>
    <n v="1381881890"/>
    <n v="1380585890"/>
    <b v="0"/>
    <n v="20"/>
    <b v="1"/>
    <s v="music/rock"/>
    <n v="104"/>
    <n v="77.75"/>
    <x v="4"/>
  </r>
  <r>
    <x v="0"/>
    <x v="0"/>
    <s v="USD"/>
    <n v="1431022342"/>
    <n v="1428430342"/>
    <b v="0"/>
    <n v="70"/>
    <b v="1"/>
    <s v="music/rock"/>
    <n v="107"/>
    <n v="107.0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"/>
    <n v="201.94"/>
    <x v="4"/>
  </r>
  <r>
    <x v="0"/>
    <x v="0"/>
    <s v="USD"/>
    <n v="1458874388"/>
    <n v="1456285988"/>
    <b v="0"/>
    <n v="66"/>
    <b v="1"/>
    <s v="music/rock"/>
    <n v="189"/>
    <n v="43.06"/>
    <x v="4"/>
  </r>
  <r>
    <x v="0"/>
    <x v="6"/>
    <s v="EUR"/>
    <n v="1484444119"/>
    <n v="1481852119"/>
    <b v="0"/>
    <n v="109"/>
    <b v="1"/>
    <s v="music/rock"/>
    <n v="171"/>
    <n v="62.87"/>
    <x v="4"/>
  </r>
  <r>
    <x v="0"/>
    <x v="1"/>
    <s v="GBP"/>
    <n v="1480784606"/>
    <n v="1478189006"/>
    <b v="0"/>
    <n v="168"/>
    <b v="1"/>
    <s v="music/rock"/>
    <n v="252"/>
    <n v="55.61"/>
    <x v="4"/>
  </r>
  <r>
    <x v="0"/>
    <x v="0"/>
    <s v="USD"/>
    <n v="1486095060"/>
    <n v="1484198170"/>
    <b v="0"/>
    <n v="31"/>
    <b v="1"/>
    <s v="music/rock"/>
    <n v="116"/>
    <n v="48.71"/>
    <x v="4"/>
  </r>
  <r>
    <x v="0"/>
    <x v="1"/>
    <s v="GBP"/>
    <n v="1470075210"/>
    <n v="1468779210"/>
    <b v="0"/>
    <n v="133"/>
    <b v="1"/>
    <s v="music/rock"/>
    <n v="203"/>
    <n v="30.58"/>
    <x v="4"/>
  </r>
  <r>
    <x v="0"/>
    <x v="0"/>
    <s v="USD"/>
    <n v="1433504876"/>
    <n v="1430912876"/>
    <b v="0"/>
    <n v="151"/>
    <b v="1"/>
    <s v="music/rock"/>
    <n v="112"/>
    <n v="73.91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"/>
    <n v="73.36"/>
    <x v="4"/>
  </r>
  <r>
    <x v="0"/>
    <x v="0"/>
    <s v="USD"/>
    <n v="1367867536"/>
    <n v="1365275536"/>
    <b v="0"/>
    <n v="148"/>
    <b v="1"/>
    <s v="music/rock"/>
    <n v="104"/>
    <n v="56.41"/>
    <x v="4"/>
  </r>
  <r>
    <x v="0"/>
    <x v="5"/>
    <s v="CAD"/>
    <n v="1482457678"/>
    <n v="1480729678"/>
    <b v="0"/>
    <n v="93"/>
    <b v="1"/>
    <s v="music/rock"/>
    <n v="212"/>
    <n v="50.25"/>
    <x v="4"/>
  </r>
  <r>
    <x v="0"/>
    <x v="0"/>
    <s v="USD"/>
    <n v="1436117922"/>
    <n v="1433525922"/>
    <b v="0"/>
    <n v="63"/>
    <b v="1"/>
    <s v="music/rock"/>
    <n v="124"/>
    <n v="68.94"/>
    <x v="4"/>
  </r>
  <r>
    <x v="0"/>
    <x v="12"/>
    <s v="EUR"/>
    <n v="1461931860"/>
    <n v="1457109121"/>
    <b v="0"/>
    <n v="134"/>
    <b v="1"/>
    <s v="music/rock"/>
    <n v="110"/>
    <n v="65.91"/>
    <x v="4"/>
  </r>
  <r>
    <x v="0"/>
    <x v="0"/>
    <s v="USD"/>
    <n v="1438183889"/>
    <n v="1435591889"/>
    <b v="0"/>
    <n v="14"/>
    <b v="1"/>
    <s v="music/rock"/>
    <n v="219"/>
    <n v="62.5"/>
    <x v="4"/>
  </r>
  <r>
    <x v="0"/>
    <x v="0"/>
    <s v="USD"/>
    <n v="1433305800"/>
    <n v="1430604395"/>
    <b v="0"/>
    <n v="78"/>
    <b v="1"/>
    <s v="music/rock"/>
    <n v="137"/>
    <n v="70.06"/>
    <x v="4"/>
  </r>
  <r>
    <x v="0"/>
    <x v="0"/>
    <s v="USD"/>
    <n v="1476720840"/>
    <n v="1474469117"/>
    <b v="0"/>
    <n v="112"/>
    <b v="1"/>
    <s v="music/rock"/>
    <n v="135"/>
    <n v="60.18"/>
    <x v="4"/>
  </r>
  <r>
    <x v="0"/>
    <x v="1"/>
    <s v="GBP"/>
    <n v="1471087957"/>
    <n v="1468495957"/>
    <b v="0"/>
    <n v="34"/>
    <b v="1"/>
    <s v="music/rock"/>
    <n v="145"/>
    <n v="21.38"/>
    <x v="4"/>
  </r>
  <r>
    <x v="0"/>
    <x v="0"/>
    <s v="USD"/>
    <n v="1430154720"/>
    <n v="1427224606"/>
    <b v="0"/>
    <n v="19"/>
    <b v="1"/>
    <s v="music/rock"/>
    <n v="109"/>
    <n v="160.79"/>
    <x v="4"/>
  </r>
  <r>
    <x v="0"/>
    <x v="0"/>
    <s v="USD"/>
    <n v="1440219540"/>
    <n v="1436369818"/>
    <b v="0"/>
    <n v="13"/>
    <b v="1"/>
    <s v="music/rock"/>
    <n v="110"/>
    <n v="42.38"/>
    <x v="4"/>
  </r>
  <r>
    <x v="0"/>
    <x v="0"/>
    <s v="USD"/>
    <n v="1456976586"/>
    <n v="1454298186"/>
    <b v="0"/>
    <n v="104"/>
    <b v="1"/>
    <s v="music/rock"/>
    <n v="114"/>
    <n v="27.32"/>
    <x v="4"/>
  </r>
  <r>
    <x v="0"/>
    <x v="0"/>
    <s v="USD"/>
    <n v="1470068523"/>
    <n v="1467476523"/>
    <b v="0"/>
    <n v="52"/>
    <b v="1"/>
    <s v="music/rock"/>
    <n v="102"/>
    <n v="196.83"/>
    <x v="4"/>
  </r>
  <r>
    <x v="0"/>
    <x v="0"/>
    <s v="USD"/>
    <n v="1488337200"/>
    <n v="1484623726"/>
    <b v="0"/>
    <n v="17"/>
    <b v="1"/>
    <s v="music/rock"/>
    <n v="122"/>
    <n v="53.88"/>
    <x v="4"/>
  </r>
  <r>
    <x v="0"/>
    <x v="0"/>
    <s v="USD"/>
    <n v="1484430481"/>
    <n v="1481838481"/>
    <b v="0"/>
    <n v="82"/>
    <b v="1"/>
    <s v="music/rock"/>
    <n v="112"/>
    <n v="47.76"/>
    <x v="4"/>
  </r>
  <r>
    <x v="0"/>
    <x v="0"/>
    <s v="USD"/>
    <n v="1423871882"/>
    <n v="1421279882"/>
    <b v="0"/>
    <n v="73"/>
    <b v="1"/>
    <s v="music/rock"/>
    <n v="107"/>
    <n v="88.19"/>
    <x v="4"/>
  </r>
  <r>
    <x v="0"/>
    <x v="0"/>
    <s v="USD"/>
    <n v="1477603140"/>
    <n v="1475013710"/>
    <b v="0"/>
    <n v="158"/>
    <b v="1"/>
    <s v="music/rock"/>
    <n v="114"/>
    <n v="72.06"/>
    <x v="4"/>
  </r>
  <r>
    <x v="0"/>
    <x v="0"/>
    <s v="USD"/>
    <n v="1467752334"/>
    <n v="1465160334"/>
    <b v="0"/>
    <n v="65"/>
    <b v="1"/>
    <s v="music/rock"/>
    <n v="110"/>
    <n v="74.25"/>
    <x v="4"/>
  </r>
  <r>
    <x v="0"/>
    <x v="0"/>
    <s v="USD"/>
    <n v="1412640373"/>
    <n v="1410048373"/>
    <b v="0"/>
    <n v="184"/>
    <b v="1"/>
    <s v="music/rock"/>
    <n v="126"/>
    <n v="61.7"/>
    <x v="4"/>
  </r>
  <r>
    <x v="0"/>
    <x v="1"/>
    <s v="GBP"/>
    <n v="1465709400"/>
    <n v="1462695073"/>
    <b v="0"/>
    <n v="34"/>
    <b v="1"/>
    <s v="music/rock"/>
    <n v="167"/>
    <n v="17.239999999999998"/>
    <x v="4"/>
  </r>
  <r>
    <x v="0"/>
    <x v="0"/>
    <s v="USD"/>
    <n v="1369612474"/>
    <n v="1367798074"/>
    <b v="0"/>
    <n v="240"/>
    <b v="1"/>
    <s v="music/rock"/>
    <n v="497"/>
    <n v="51.72"/>
    <x v="4"/>
  </r>
  <r>
    <x v="0"/>
    <x v="1"/>
    <s v="GBP"/>
    <n v="1430439411"/>
    <n v="1425259011"/>
    <b v="0"/>
    <n v="113"/>
    <b v="1"/>
    <s v="music/rock"/>
    <n v="109"/>
    <n v="24.15"/>
    <x v="4"/>
  </r>
  <r>
    <x v="0"/>
    <x v="0"/>
    <s v="USD"/>
    <n v="1374802235"/>
    <n v="1372210235"/>
    <b v="0"/>
    <n v="66"/>
    <b v="1"/>
    <s v="music/rock"/>
    <n v="103"/>
    <n v="62.17"/>
    <x v="4"/>
  </r>
  <r>
    <x v="2"/>
    <x v="1"/>
    <s v="GBP"/>
    <n v="1424607285"/>
    <n v="1422447285"/>
    <b v="1"/>
    <n v="5"/>
    <b v="0"/>
    <s v="publishing/translations"/>
    <n v="2"/>
    <n v="48.2"/>
    <x v="3"/>
  </r>
  <r>
    <x v="2"/>
    <x v="0"/>
    <s v="USD"/>
    <n v="1417195201"/>
    <n v="1414599601"/>
    <b v="1"/>
    <n v="17"/>
    <b v="0"/>
    <s v="publishing/translations"/>
    <n v="0"/>
    <n v="6.18"/>
    <x v="3"/>
  </r>
  <r>
    <x v="2"/>
    <x v="13"/>
    <s v="EUR"/>
    <n v="1449914400"/>
    <n v="1445336607"/>
    <b v="0"/>
    <n v="3"/>
    <b v="0"/>
    <s v="publishing/translations"/>
    <n v="0"/>
    <n v="5"/>
    <x v="3"/>
  </r>
  <r>
    <x v="2"/>
    <x v="0"/>
    <s v="USD"/>
    <n v="1407847978"/>
    <n v="1405687978"/>
    <b v="0"/>
    <n v="2"/>
    <b v="0"/>
    <s v="publishing/translations"/>
    <n v="1"/>
    <n v="7.5"/>
    <x v="3"/>
  </r>
  <r>
    <x v="2"/>
    <x v="1"/>
    <s v="GBP"/>
    <n v="1447451756"/>
    <n v="1444856156"/>
    <b v="0"/>
    <n v="6"/>
    <b v="0"/>
    <s v="publishing/translations"/>
    <n v="7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0"/>
    <n v="1"/>
    <x v="3"/>
  </r>
  <r>
    <x v="2"/>
    <x v="1"/>
    <s v="GBP"/>
    <n v="1423185900"/>
    <n v="1420766700"/>
    <b v="0"/>
    <n v="3"/>
    <b v="0"/>
    <s v="publishing/translations"/>
    <n v="0"/>
    <n v="2.33"/>
    <x v="3"/>
  </r>
  <r>
    <x v="2"/>
    <x v="0"/>
    <s v="USD"/>
    <n v="1417656699"/>
    <n v="1415064699"/>
    <b v="0"/>
    <n v="13"/>
    <b v="0"/>
    <s v="publishing/translations"/>
    <n v="5"/>
    <n v="24.62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"/>
    <n v="1"/>
    <x v="3"/>
  </r>
  <r>
    <x v="2"/>
    <x v="0"/>
    <s v="USD"/>
    <n v="1439741591"/>
    <n v="1436285591"/>
    <b v="0"/>
    <n v="9"/>
    <b v="0"/>
    <s v="publishing/translations"/>
    <n v="18"/>
    <n v="88.89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"/>
    <n v="27.5"/>
    <x v="3"/>
  </r>
  <r>
    <x v="2"/>
    <x v="3"/>
    <s v="EUR"/>
    <n v="1456397834"/>
    <n v="1453805834"/>
    <b v="0"/>
    <n v="1"/>
    <b v="0"/>
    <s v="publishing/translations"/>
    <n v="0"/>
    <n v="6"/>
    <x v="3"/>
  </r>
  <r>
    <x v="2"/>
    <x v="0"/>
    <s v="USD"/>
    <n v="1476010619"/>
    <n v="1473418619"/>
    <b v="0"/>
    <n v="10"/>
    <b v="0"/>
    <s v="publishing/translations"/>
    <n v="7"/>
    <n v="44.5"/>
    <x v="3"/>
  </r>
  <r>
    <x v="2"/>
    <x v="0"/>
    <s v="USD"/>
    <n v="1467129686"/>
    <n v="1464969686"/>
    <b v="0"/>
    <n v="3"/>
    <b v="0"/>
    <s v="publishing/translations"/>
    <n v="3"/>
    <n v="1"/>
    <x v="3"/>
  </r>
  <r>
    <x v="2"/>
    <x v="11"/>
    <s v="SEK"/>
    <n v="1423432709"/>
    <n v="1420840709"/>
    <b v="0"/>
    <n v="2"/>
    <b v="0"/>
    <s v="publishing/translations"/>
    <n v="0"/>
    <n v="100"/>
    <x v="3"/>
  </r>
  <r>
    <x v="2"/>
    <x v="4"/>
    <s v="NZD"/>
    <n v="1474436704"/>
    <n v="1471844704"/>
    <b v="0"/>
    <n v="2"/>
    <b v="0"/>
    <s v="publishing/translations"/>
    <n v="0"/>
    <n v="13"/>
    <x v="3"/>
  </r>
  <r>
    <x v="2"/>
    <x v="2"/>
    <s v="AUD"/>
    <n v="1451637531"/>
    <n v="1449045531"/>
    <b v="0"/>
    <n v="1"/>
    <b v="0"/>
    <s v="publishing/translations"/>
    <n v="0"/>
    <n v="100"/>
    <x v="3"/>
  </r>
  <r>
    <x v="2"/>
    <x v="0"/>
    <s v="USD"/>
    <n v="1479233602"/>
    <n v="1478106802"/>
    <b v="0"/>
    <n v="14"/>
    <b v="0"/>
    <s v="publishing/translations"/>
    <n v="20"/>
    <n v="109.07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"/>
    <n v="104.75"/>
    <x v="3"/>
  </r>
  <r>
    <x v="2"/>
    <x v="3"/>
    <s v="EUR"/>
    <n v="1459584417"/>
    <n v="1456996017"/>
    <b v="0"/>
    <n v="3"/>
    <b v="0"/>
    <s v="publishing/translations"/>
    <n v="5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"/>
    <n v="80.599999999999994"/>
    <x v="3"/>
  </r>
  <r>
    <x v="2"/>
    <x v="0"/>
    <s v="USD"/>
    <n v="1448517816"/>
    <n v="1445922216"/>
    <b v="0"/>
    <n v="47"/>
    <b v="0"/>
    <s v="publishing/translations"/>
    <n v="32"/>
    <n v="115.55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7"/>
    <n v="80.5"/>
    <x v="3"/>
  </r>
  <r>
    <x v="2"/>
    <x v="8"/>
    <s v="DKK"/>
    <n v="1433775600"/>
    <n v="1431973478"/>
    <b v="0"/>
    <n v="11"/>
    <b v="0"/>
    <s v="publishing/translations"/>
    <n v="10"/>
    <n v="744.55"/>
    <x v="3"/>
  </r>
  <r>
    <x v="2"/>
    <x v="13"/>
    <s v="EUR"/>
    <n v="1444589020"/>
    <n v="1441997020"/>
    <b v="0"/>
    <n v="2"/>
    <b v="0"/>
    <s v="publishing/translations"/>
    <n v="0"/>
    <n v="7.5"/>
    <x v="3"/>
  </r>
  <r>
    <x v="2"/>
    <x v="12"/>
    <s v="EUR"/>
    <n v="1456043057"/>
    <n v="1453451057"/>
    <b v="0"/>
    <n v="2"/>
    <b v="0"/>
    <s v="publishing/translations"/>
    <n v="1"/>
    <n v="38.5"/>
    <x v="3"/>
  </r>
  <r>
    <x v="2"/>
    <x v="0"/>
    <s v="USD"/>
    <n v="1405227540"/>
    <n v="1402058739"/>
    <b v="0"/>
    <n v="22"/>
    <b v="0"/>
    <s v="publishing/translations"/>
    <n v="27"/>
    <n v="36.6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7"/>
    <n v="30"/>
    <x v="3"/>
  </r>
  <r>
    <x v="2"/>
    <x v="13"/>
    <s v="EUR"/>
    <n v="1464285463"/>
    <n v="1461693463"/>
    <b v="0"/>
    <n v="1"/>
    <b v="0"/>
    <s v="publishing/translations"/>
    <n v="0"/>
    <n v="1"/>
    <x v="3"/>
  </r>
  <r>
    <x v="2"/>
    <x v="1"/>
    <s v="GBP"/>
    <n v="1441995769"/>
    <n v="1436811769"/>
    <b v="0"/>
    <n v="3"/>
    <b v="0"/>
    <s v="publishing/translations"/>
    <n v="1"/>
    <n v="673.33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0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0"/>
    <n v="1"/>
    <x v="3"/>
  </r>
  <r>
    <x v="1"/>
    <x v="0"/>
    <s v="USD"/>
    <n v="1416355259"/>
    <n v="1413759659"/>
    <b v="0"/>
    <n v="2"/>
    <b v="0"/>
    <s v="publishing/translations"/>
    <n v="0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1"/>
    <n v="15"/>
    <x v="3"/>
  </r>
  <r>
    <x v="1"/>
    <x v="0"/>
    <s v="USD"/>
    <n v="1409924340"/>
    <n v="1405181320"/>
    <b v="0"/>
    <n v="7"/>
    <b v="0"/>
    <s v="publishing/translations"/>
    <n v="11"/>
    <n v="225"/>
    <x v="3"/>
  </r>
  <r>
    <x v="1"/>
    <x v="13"/>
    <s v="EUR"/>
    <n v="1483459365"/>
    <n v="1480867365"/>
    <b v="0"/>
    <n v="3"/>
    <b v="0"/>
    <s v="publishing/translations"/>
    <n v="3"/>
    <n v="48.33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01"/>
    <n v="44.67"/>
    <x v="3"/>
  </r>
  <r>
    <x v="0"/>
    <x v="0"/>
    <s v="USD"/>
    <n v="1365609271"/>
    <n v="1363017271"/>
    <b v="1"/>
    <n v="150"/>
    <b v="1"/>
    <s v="publishing/radio &amp; podcasts"/>
    <n v="109"/>
    <n v="28.94"/>
    <x v="3"/>
  </r>
  <r>
    <x v="0"/>
    <x v="0"/>
    <s v="USD"/>
    <n v="1365367938"/>
    <n v="1361483538"/>
    <b v="1"/>
    <n v="25"/>
    <b v="1"/>
    <s v="publishing/radio &amp; podcasts"/>
    <n v="148"/>
    <n v="35.44"/>
    <x v="3"/>
  </r>
  <r>
    <x v="0"/>
    <x v="0"/>
    <s v="USD"/>
    <n v="1361029958"/>
    <n v="1358437958"/>
    <b v="1"/>
    <n v="234"/>
    <b v="1"/>
    <s v="publishing/radio &amp; podcasts"/>
    <n v="163"/>
    <n v="34.869999999999997"/>
    <x v="3"/>
  </r>
  <r>
    <x v="0"/>
    <x v="0"/>
    <s v="USD"/>
    <n v="1332385200"/>
    <n v="1329759452"/>
    <b v="1"/>
    <n v="2602"/>
    <b v="1"/>
    <s v="publishing/radio &amp; podcasts"/>
    <n v="456"/>
    <n v="52.62"/>
    <x v="3"/>
  </r>
  <r>
    <x v="0"/>
    <x v="0"/>
    <s v="USD"/>
    <n v="1452574800"/>
    <n v="1449029266"/>
    <b v="1"/>
    <n v="248"/>
    <b v="1"/>
    <s v="publishing/radio &amp; podcasts"/>
    <n v="108"/>
    <n v="69.599999999999994"/>
    <x v="3"/>
  </r>
  <r>
    <x v="0"/>
    <x v="0"/>
    <s v="USD"/>
    <n v="1332699285"/>
    <n v="1327518885"/>
    <b v="1"/>
    <n v="600"/>
    <b v="1"/>
    <s v="publishing/radio &amp; podcasts"/>
    <n v="115"/>
    <n v="76.72"/>
    <x v="3"/>
  </r>
  <r>
    <x v="0"/>
    <x v="0"/>
    <s v="USD"/>
    <n v="1307838049"/>
    <n v="1302654049"/>
    <b v="1"/>
    <n v="293"/>
    <b v="1"/>
    <s v="publishing/radio &amp; podcasts"/>
    <n v="102"/>
    <n v="33.19"/>
    <x v="3"/>
  </r>
  <r>
    <x v="0"/>
    <x v="0"/>
    <s v="USD"/>
    <n v="1360938109"/>
    <n v="1358346109"/>
    <b v="1"/>
    <n v="321"/>
    <b v="1"/>
    <s v="publishing/radio &amp; podcasts"/>
    <n v="108"/>
    <n v="149.46"/>
    <x v="3"/>
  </r>
  <r>
    <x v="0"/>
    <x v="0"/>
    <s v="USD"/>
    <n v="1356724263"/>
    <n v="1354909863"/>
    <b v="1"/>
    <n v="81"/>
    <b v="1"/>
    <s v="publishing/radio &amp; podcasts"/>
    <n v="125"/>
    <n v="23.17"/>
    <x v="3"/>
  </r>
  <r>
    <x v="0"/>
    <x v="0"/>
    <s v="USD"/>
    <n v="1428620334"/>
    <n v="1426028334"/>
    <b v="1"/>
    <n v="343"/>
    <b v="1"/>
    <s v="publishing/radio &amp; podcasts"/>
    <n v="104"/>
    <n v="96.88"/>
    <x v="3"/>
  </r>
  <r>
    <x v="0"/>
    <x v="0"/>
    <s v="USD"/>
    <n v="1381928503"/>
    <n v="1379336503"/>
    <b v="1"/>
    <n v="336"/>
    <b v="1"/>
    <s v="publishing/radio &amp; podcasts"/>
    <n v="139"/>
    <n v="103.2"/>
    <x v="3"/>
  </r>
  <r>
    <x v="0"/>
    <x v="0"/>
    <s v="USD"/>
    <n v="1330644639"/>
    <n v="1328052639"/>
    <b v="1"/>
    <n v="47"/>
    <b v="1"/>
    <s v="publishing/radio &amp; podcasts"/>
    <n v="121"/>
    <n v="38.46"/>
    <x v="3"/>
  </r>
  <r>
    <x v="0"/>
    <x v="0"/>
    <s v="USD"/>
    <n v="1379093292"/>
    <n v="1376501292"/>
    <b v="1"/>
    <n v="76"/>
    <b v="1"/>
    <s v="publishing/radio &amp; podcasts"/>
    <n v="112"/>
    <n v="44.32"/>
    <x v="3"/>
  </r>
  <r>
    <x v="0"/>
    <x v="0"/>
    <s v="USD"/>
    <n v="1419051540"/>
    <n v="1416244863"/>
    <b v="1"/>
    <n v="441"/>
    <b v="1"/>
    <s v="publishing/radio &amp; podcasts"/>
    <n v="189"/>
    <n v="64.17"/>
    <x v="3"/>
  </r>
  <r>
    <x v="0"/>
    <x v="0"/>
    <s v="USD"/>
    <n v="1315616422"/>
    <n v="1313024422"/>
    <b v="1"/>
    <n v="916"/>
    <b v="1"/>
    <s v="publishing/radio &amp; podcasts"/>
    <n v="662"/>
    <n v="43.33"/>
    <x v="3"/>
  </r>
  <r>
    <x v="0"/>
    <x v="0"/>
    <s v="USD"/>
    <n v="1324609200"/>
    <n v="1319467604"/>
    <b v="1"/>
    <n v="369"/>
    <b v="1"/>
    <s v="publishing/radio &amp; podcasts"/>
    <n v="111"/>
    <n v="90.5"/>
    <x v="3"/>
  </r>
  <r>
    <x v="0"/>
    <x v="0"/>
    <s v="USD"/>
    <n v="1368564913"/>
    <n v="1367355313"/>
    <b v="1"/>
    <n v="20242"/>
    <b v="1"/>
    <s v="publishing/radio &amp; podcasts"/>
    <n v="1182"/>
    <n v="29.19"/>
    <x v="3"/>
  </r>
  <r>
    <x v="0"/>
    <x v="0"/>
    <s v="USD"/>
    <n v="1399694340"/>
    <n v="1398448389"/>
    <b v="1"/>
    <n v="71"/>
    <b v="1"/>
    <s v="publishing/radio &amp; podcasts"/>
    <n v="137"/>
    <n v="30.96"/>
    <x v="3"/>
  </r>
  <r>
    <x v="0"/>
    <x v="0"/>
    <s v="USD"/>
    <n v="1374858000"/>
    <n v="1373408699"/>
    <b v="1"/>
    <n v="635"/>
    <b v="1"/>
    <s v="publishing/radio &amp; podcasts"/>
    <n v="117"/>
    <n v="92.16"/>
    <x v="3"/>
  </r>
  <r>
    <x v="2"/>
    <x v="5"/>
    <s v="CAD"/>
    <n v="1383430145"/>
    <n v="1380838145"/>
    <b v="0"/>
    <n v="6"/>
    <b v="0"/>
    <s v="publishing/fiction"/>
    <n v="2"/>
    <n v="17.5"/>
    <x v="3"/>
  </r>
  <r>
    <x v="2"/>
    <x v="0"/>
    <s v="USD"/>
    <n v="1347004260"/>
    <n v="1345062936"/>
    <b v="0"/>
    <n v="1"/>
    <b v="0"/>
    <s v="publishing/fiction"/>
    <n v="0"/>
    <n v="5"/>
    <x v="3"/>
  </r>
  <r>
    <x v="2"/>
    <x v="0"/>
    <s v="USD"/>
    <n v="1469162275"/>
    <n v="1467002275"/>
    <b v="0"/>
    <n v="2"/>
    <b v="0"/>
    <s v="publishing/fiction"/>
    <n v="1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"/>
    <n v="50"/>
    <x v="3"/>
  </r>
  <r>
    <x v="2"/>
    <x v="0"/>
    <s v="USD"/>
    <n v="1425009761"/>
    <n v="1422417761"/>
    <b v="0"/>
    <n v="3"/>
    <b v="0"/>
    <s v="publishing/fiction"/>
    <n v="0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31"/>
    <n v="47.11"/>
    <x v="3"/>
  </r>
  <r>
    <x v="2"/>
    <x v="0"/>
    <s v="USD"/>
    <n v="1424014680"/>
    <n v="1418922443"/>
    <b v="0"/>
    <n v="1"/>
    <b v="0"/>
    <s v="publishing/fiction"/>
    <n v="8"/>
    <n v="100"/>
    <x v="3"/>
  </r>
  <r>
    <x v="2"/>
    <x v="0"/>
    <s v="USD"/>
    <n v="1308431646"/>
    <n v="1305839646"/>
    <b v="0"/>
    <n v="2"/>
    <b v="0"/>
    <s v="publishing/fiction"/>
    <n v="1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9"/>
    <n v="40.450000000000003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0"/>
    <n v="1"/>
    <x v="3"/>
  </r>
  <r>
    <x v="2"/>
    <x v="0"/>
    <s v="USD"/>
    <n v="1409787378"/>
    <n v="1405899378"/>
    <b v="0"/>
    <n v="3"/>
    <b v="0"/>
    <s v="publishing/fiction"/>
    <n v="2"/>
    <n v="19"/>
    <x v="3"/>
  </r>
  <r>
    <x v="2"/>
    <x v="0"/>
    <s v="USD"/>
    <n v="1470355833"/>
    <n v="1465171833"/>
    <b v="0"/>
    <n v="1"/>
    <b v="0"/>
    <s v="publishing/fiction"/>
    <n v="0"/>
    <n v="5"/>
    <x v="3"/>
  </r>
  <r>
    <x v="2"/>
    <x v="0"/>
    <s v="USD"/>
    <n v="1367444557"/>
    <n v="1364852557"/>
    <b v="0"/>
    <n v="15"/>
    <b v="0"/>
    <s v="publishing/fiction"/>
    <n v="25"/>
    <n v="46.73"/>
    <x v="3"/>
  </r>
  <r>
    <x v="0"/>
    <x v="5"/>
    <s v="CAD"/>
    <n v="1436364023"/>
    <n v="1433772023"/>
    <b v="1"/>
    <n v="885"/>
    <b v="1"/>
    <s v="photography/photobooks"/>
    <n v="166"/>
    <n v="97.73"/>
    <x v="8"/>
  </r>
  <r>
    <x v="0"/>
    <x v="1"/>
    <s v="GBP"/>
    <n v="1458943200"/>
    <n v="1456491680"/>
    <b v="1"/>
    <n v="329"/>
    <b v="1"/>
    <s v="photography/photobooks"/>
    <n v="101"/>
    <n v="67.84"/>
    <x v="8"/>
  </r>
  <r>
    <x v="0"/>
    <x v="18"/>
    <s v="EUR"/>
    <n v="1477210801"/>
    <n v="1472026801"/>
    <b v="1"/>
    <n v="71"/>
    <b v="1"/>
    <s v="photography/photobooks"/>
    <n v="108"/>
    <n v="56.98"/>
    <x v="8"/>
  </r>
  <r>
    <x v="0"/>
    <x v="1"/>
    <s v="GBP"/>
    <n v="1402389180"/>
    <n v="1399996024"/>
    <b v="1"/>
    <n v="269"/>
    <b v="1"/>
    <s v="photography/photobooks"/>
    <n v="278"/>
    <n v="67.16"/>
    <x v="8"/>
  </r>
  <r>
    <x v="0"/>
    <x v="12"/>
    <s v="EUR"/>
    <n v="1458676860"/>
    <n v="1455446303"/>
    <b v="1"/>
    <n v="345"/>
    <b v="1"/>
    <s v="photography/photobooks"/>
    <n v="104"/>
    <n v="48.04"/>
    <x v="8"/>
  </r>
  <r>
    <x v="0"/>
    <x v="1"/>
    <s v="GBP"/>
    <n v="1406227904"/>
    <n v="1403635904"/>
    <b v="1"/>
    <n v="43"/>
    <b v="1"/>
    <s v="photography/photobooks"/>
    <n v="111"/>
    <n v="38.86"/>
    <x v="8"/>
  </r>
  <r>
    <x v="0"/>
    <x v="0"/>
    <s v="USD"/>
    <n v="1273911000"/>
    <n v="1268822909"/>
    <b v="1"/>
    <n v="33"/>
    <b v="1"/>
    <s v="photography/photobooks"/>
    <n v="215"/>
    <n v="78.180000000000007"/>
    <x v="8"/>
  </r>
  <r>
    <x v="0"/>
    <x v="0"/>
    <s v="USD"/>
    <n v="1403880281"/>
    <n v="1401201881"/>
    <b v="1"/>
    <n v="211"/>
    <b v="1"/>
    <s v="photography/photobooks"/>
    <n v="111"/>
    <n v="97.11"/>
    <x v="8"/>
  </r>
  <r>
    <x v="0"/>
    <x v="12"/>
    <s v="EUR"/>
    <n v="1487113140"/>
    <n v="1484570885"/>
    <b v="1"/>
    <n v="196"/>
    <b v="1"/>
    <s v="photography/photobooks"/>
    <n v="124"/>
    <n v="110.39"/>
    <x v="8"/>
  </r>
  <r>
    <x v="0"/>
    <x v="1"/>
    <s v="GBP"/>
    <n v="1405761278"/>
    <n v="1403169278"/>
    <b v="1"/>
    <n v="405"/>
    <b v="1"/>
    <s v="photography/photobooks"/>
    <n v="101"/>
    <n v="39.92"/>
    <x v="8"/>
  </r>
  <r>
    <x v="0"/>
    <x v="0"/>
    <s v="USD"/>
    <n v="1447858804"/>
    <n v="1445263204"/>
    <b v="1"/>
    <n v="206"/>
    <b v="1"/>
    <s v="photography/photobooks"/>
    <n v="112"/>
    <n v="75.98"/>
    <x v="8"/>
  </r>
  <r>
    <x v="0"/>
    <x v="0"/>
    <s v="USD"/>
    <n v="1486311939"/>
    <n v="1483719939"/>
    <b v="1"/>
    <n v="335"/>
    <b v="1"/>
    <s v="photography/photobooks"/>
    <n v="559"/>
    <n v="58.38"/>
    <x v="8"/>
  </r>
  <r>
    <x v="0"/>
    <x v="1"/>
    <s v="GBP"/>
    <n v="1405523866"/>
    <n v="1402931866"/>
    <b v="1"/>
    <n v="215"/>
    <b v="1"/>
    <s v="photography/photobooks"/>
    <n v="150"/>
    <n v="55.82"/>
    <x v="8"/>
  </r>
  <r>
    <x v="0"/>
    <x v="0"/>
    <s v="USD"/>
    <n v="1443363640"/>
    <n v="1439907640"/>
    <b v="1"/>
    <n v="176"/>
    <b v="1"/>
    <s v="photography/photobooks"/>
    <n v="106"/>
    <n v="151.24"/>
    <x v="8"/>
  </r>
  <r>
    <x v="0"/>
    <x v="10"/>
    <s v="NOK"/>
    <n v="1458104697"/>
    <n v="1455516297"/>
    <b v="1"/>
    <n v="555"/>
    <b v="1"/>
    <s v="photography/photobooks"/>
    <n v="157"/>
    <n v="849.67"/>
    <x v="8"/>
  </r>
  <r>
    <x v="0"/>
    <x v="0"/>
    <s v="USD"/>
    <n v="1475762400"/>
    <n v="1473160292"/>
    <b v="1"/>
    <n v="116"/>
    <b v="1"/>
    <s v="photography/photobooks"/>
    <n v="109"/>
    <n v="159.24"/>
    <x v="8"/>
  </r>
  <r>
    <x v="0"/>
    <x v="0"/>
    <s v="USD"/>
    <n v="1417845600"/>
    <n v="1415194553"/>
    <b v="1"/>
    <n v="615"/>
    <b v="1"/>
    <s v="photography/photobooks"/>
    <n v="162"/>
    <n v="39.51"/>
    <x v="8"/>
  </r>
  <r>
    <x v="0"/>
    <x v="0"/>
    <s v="USD"/>
    <n v="1401565252"/>
    <n v="1398973252"/>
    <b v="1"/>
    <n v="236"/>
    <b v="1"/>
    <s v="photography/photobooks"/>
    <n v="205"/>
    <n v="130.53"/>
    <x v="8"/>
  </r>
  <r>
    <x v="0"/>
    <x v="0"/>
    <s v="USD"/>
    <n v="1403301540"/>
    <n v="1400867283"/>
    <b v="1"/>
    <n v="145"/>
    <b v="1"/>
    <s v="photography/photobooks"/>
    <n v="103"/>
    <n v="64.16"/>
    <x v="8"/>
  </r>
  <r>
    <x v="0"/>
    <x v="0"/>
    <s v="USD"/>
    <n v="1418961600"/>
    <n v="1415824513"/>
    <b v="1"/>
    <n v="167"/>
    <b v="1"/>
    <s v="photography/photobooks"/>
    <n v="103"/>
    <n v="111.53"/>
    <x v="8"/>
  </r>
  <r>
    <x v="0"/>
    <x v="0"/>
    <s v="USD"/>
    <n v="1465272091"/>
    <n v="1462248091"/>
    <b v="1"/>
    <n v="235"/>
    <b v="1"/>
    <s v="photography/photobooks"/>
    <n v="107"/>
    <n v="170.45"/>
    <x v="8"/>
  </r>
  <r>
    <x v="0"/>
    <x v="0"/>
    <s v="USD"/>
    <n v="1413575739"/>
    <n v="1410983739"/>
    <b v="1"/>
    <n v="452"/>
    <b v="1"/>
    <s v="photography/photobooks"/>
    <n v="139"/>
    <n v="133.74"/>
    <x v="8"/>
  </r>
  <r>
    <x v="0"/>
    <x v="0"/>
    <s v="USD"/>
    <n v="1419292800"/>
    <n v="1416592916"/>
    <b v="1"/>
    <n v="241"/>
    <b v="1"/>
    <s v="photography/photobooks"/>
    <n v="125"/>
    <n v="95.83"/>
    <x v="8"/>
  </r>
  <r>
    <x v="0"/>
    <x v="11"/>
    <s v="SEK"/>
    <n v="1487592090"/>
    <n v="1485000090"/>
    <b v="1"/>
    <n v="28"/>
    <b v="1"/>
    <s v="photography/photobooks"/>
    <n v="207"/>
    <n v="221.79"/>
    <x v="8"/>
  </r>
  <r>
    <x v="0"/>
    <x v="0"/>
    <s v="USD"/>
    <n v="1471539138"/>
    <n v="1468947138"/>
    <b v="1"/>
    <n v="140"/>
    <b v="1"/>
    <s v="photography/photobooks"/>
    <n v="174"/>
    <n v="32.32"/>
    <x v="8"/>
  </r>
  <r>
    <x v="0"/>
    <x v="0"/>
    <s v="USD"/>
    <n v="1453185447"/>
    <n v="1448951847"/>
    <b v="1"/>
    <n v="280"/>
    <b v="1"/>
    <s v="photography/photobooks"/>
    <n v="120"/>
    <n v="98.84"/>
    <x v="8"/>
  </r>
  <r>
    <x v="0"/>
    <x v="0"/>
    <s v="USD"/>
    <n v="1489497886"/>
    <n v="1487082286"/>
    <b v="1"/>
    <n v="70"/>
    <b v="1"/>
    <s v="photography/photobooks"/>
    <n v="110"/>
    <n v="55.22"/>
    <x v="8"/>
  </r>
  <r>
    <x v="0"/>
    <x v="0"/>
    <s v="USD"/>
    <n v="1485907200"/>
    <n v="1483292122"/>
    <b v="1"/>
    <n v="160"/>
    <b v="1"/>
    <s v="photography/photobooks"/>
    <n v="282"/>
    <n v="52.79"/>
    <x v="8"/>
  </r>
  <r>
    <x v="0"/>
    <x v="0"/>
    <s v="USD"/>
    <n v="1426773920"/>
    <n v="1424185520"/>
    <b v="1"/>
    <n v="141"/>
    <b v="1"/>
    <s v="photography/photobooks"/>
    <n v="101"/>
    <n v="135.66999999999999"/>
    <x v="8"/>
  </r>
  <r>
    <x v="0"/>
    <x v="0"/>
    <s v="USD"/>
    <n v="1445624695"/>
    <n v="1443464695"/>
    <b v="1"/>
    <n v="874"/>
    <b v="1"/>
    <s v="photography/photobooks"/>
    <n v="135"/>
    <n v="53.99"/>
    <x v="8"/>
  </r>
  <r>
    <x v="0"/>
    <x v="0"/>
    <s v="USD"/>
    <n v="1417402800"/>
    <n v="1414610126"/>
    <b v="1"/>
    <n v="73"/>
    <b v="1"/>
    <s v="photography/photobooks"/>
    <n v="176"/>
    <n v="56.64"/>
    <x v="8"/>
  </r>
  <r>
    <x v="0"/>
    <x v="2"/>
    <s v="AUD"/>
    <n v="1455548400"/>
    <n v="1453461865"/>
    <b v="1"/>
    <n v="294"/>
    <b v="1"/>
    <s v="photography/photobooks"/>
    <n v="484"/>
    <n v="82.32"/>
    <x v="8"/>
  </r>
  <r>
    <x v="0"/>
    <x v="0"/>
    <s v="USD"/>
    <n v="1462161540"/>
    <n v="1457913777"/>
    <b v="1"/>
    <n v="740"/>
    <b v="1"/>
    <s v="photography/photobooks"/>
    <n v="145"/>
    <n v="88.26"/>
    <x v="8"/>
  </r>
  <r>
    <x v="0"/>
    <x v="0"/>
    <s v="USD"/>
    <n v="1441383062"/>
    <n v="1438791062"/>
    <b v="1"/>
    <n v="369"/>
    <b v="1"/>
    <s v="photography/photobooks"/>
    <n v="418"/>
    <n v="84.91"/>
    <x v="8"/>
  </r>
  <r>
    <x v="0"/>
    <x v="0"/>
    <s v="USD"/>
    <n v="1464040800"/>
    <n v="1461527631"/>
    <b v="1"/>
    <n v="110"/>
    <b v="1"/>
    <s v="photography/photobooks"/>
    <n v="132"/>
    <n v="48.15"/>
    <x v="8"/>
  </r>
  <r>
    <x v="0"/>
    <x v="0"/>
    <s v="USD"/>
    <n v="1440702910"/>
    <n v="1438110910"/>
    <b v="1"/>
    <n v="455"/>
    <b v="1"/>
    <s v="photography/photobooks"/>
    <n v="250"/>
    <n v="66.02"/>
    <x v="8"/>
  </r>
  <r>
    <x v="0"/>
    <x v="12"/>
    <s v="EUR"/>
    <n v="1470506400"/>
    <n v="1467358427"/>
    <b v="1"/>
    <n v="224"/>
    <b v="1"/>
    <s v="photography/photobooks"/>
    <n v="180"/>
    <n v="96.38"/>
    <x v="8"/>
  </r>
  <r>
    <x v="0"/>
    <x v="0"/>
    <s v="USD"/>
    <n v="1421952370"/>
    <n v="1418064370"/>
    <b v="1"/>
    <n v="46"/>
    <b v="1"/>
    <s v="photography/photobooks"/>
    <n v="103"/>
    <n v="156.16999999999999"/>
    <x v="8"/>
  </r>
  <r>
    <x v="0"/>
    <x v="0"/>
    <s v="USD"/>
    <n v="1483481019"/>
    <n v="1480629819"/>
    <b v="0"/>
    <n v="284"/>
    <b v="1"/>
    <s v="photography/photobooks"/>
    <n v="136"/>
    <n v="95.76"/>
    <x v="8"/>
  </r>
  <r>
    <x v="0"/>
    <x v="0"/>
    <s v="USD"/>
    <n v="1416964500"/>
    <n v="1414368616"/>
    <b v="1"/>
    <n v="98"/>
    <b v="1"/>
    <s v="photography/photobooks"/>
    <n v="118"/>
    <n v="180.41"/>
    <x v="8"/>
  </r>
  <r>
    <x v="2"/>
    <x v="0"/>
    <s v="USD"/>
    <n v="1420045538"/>
    <n v="1417453538"/>
    <b v="0"/>
    <n v="2"/>
    <b v="0"/>
    <s v="photography/nature"/>
    <n v="0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0"/>
    <n v="1"/>
    <x v="8"/>
  </r>
  <r>
    <x v="2"/>
    <x v="1"/>
    <s v="GBP"/>
    <n v="1410930399"/>
    <n v="1405746399"/>
    <b v="0"/>
    <n v="11"/>
    <b v="0"/>
    <s v="photography/nature"/>
    <n v="29"/>
    <n v="26.27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9"/>
    <n v="60"/>
    <x v="8"/>
  </r>
  <r>
    <x v="2"/>
    <x v="0"/>
    <s v="USD"/>
    <n v="1446524159"/>
    <n v="1443928559"/>
    <b v="0"/>
    <n v="6"/>
    <b v="0"/>
    <s v="photography/nature"/>
    <n v="34"/>
    <n v="28.33"/>
    <x v="8"/>
  </r>
  <r>
    <x v="2"/>
    <x v="1"/>
    <s v="GBP"/>
    <n v="1463050034"/>
    <n v="1460458034"/>
    <b v="0"/>
    <n v="7"/>
    <b v="0"/>
    <s v="photography/nature"/>
    <n v="13"/>
    <n v="14.43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49"/>
    <n v="132.1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45"/>
    <n v="56.42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5"/>
    <n v="11.67"/>
    <x v="8"/>
  </r>
  <r>
    <x v="2"/>
    <x v="0"/>
    <s v="USD"/>
    <n v="1430270199"/>
    <n v="1428974199"/>
    <b v="0"/>
    <n v="1"/>
    <b v="0"/>
    <s v="photography/nature"/>
    <n v="0"/>
    <n v="50"/>
    <x v="8"/>
  </r>
  <r>
    <x v="2"/>
    <x v="0"/>
    <s v="USD"/>
    <n v="1415842193"/>
    <n v="1414110593"/>
    <b v="0"/>
    <n v="4"/>
    <b v="0"/>
    <s v="photography/nature"/>
    <n v="4"/>
    <n v="23.5"/>
    <x v="8"/>
  </r>
  <r>
    <x v="1"/>
    <x v="0"/>
    <s v="USD"/>
    <n v="1383789603"/>
    <n v="1381194003"/>
    <b v="0"/>
    <n v="1"/>
    <b v="0"/>
    <s v="publishing/art books"/>
    <n v="1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"/>
    <n v="42.5"/>
    <x v="3"/>
  </r>
  <r>
    <x v="1"/>
    <x v="0"/>
    <s v="USD"/>
    <n v="1432843500"/>
    <n v="1430124509"/>
    <b v="0"/>
    <n v="1"/>
    <b v="0"/>
    <s v="publishing/art books"/>
    <n v="0"/>
    <n v="10"/>
    <x v="3"/>
  </r>
  <r>
    <x v="1"/>
    <x v="0"/>
    <s v="USD"/>
    <n v="1307554261"/>
    <n v="1304962261"/>
    <b v="0"/>
    <n v="1"/>
    <b v="0"/>
    <s v="publishing/art books"/>
    <n v="3"/>
    <n v="100"/>
    <x v="3"/>
  </r>
  <r>
    <x v="1"/>
    <x v="0"/>
    <s v="USD"/>
    <n v="1469656800"/>
    <n v="1467151204"/>
    <b v="0"/>
    <n v="59"/>
    <b v="0"/>
    <s v="publishing/art books"/>
    <n v="21"/>
    <n v="108.05"/>
    <x v="3"/>
  </r>
  <r>
    <x v="1"/>
    <x v="0"/>
    <s v="USD"/>
    <n v="1392595200"/>
    <n v="1391293745"/>
    <b v="0"/>
    <n v="13"/>
    <b v="0"/>
    <s v="publishing/art books"/>
    <n v="4"/>
    <n v="26.92"/>
    <x v="3"/>
  </r>
  <r>
    <x v="1"/>
    <x v="0"/>
    <s v="USD"/>
    <n v="1419384585"/>
    <n v="1416360585"/>
    <b v="0"/>
    <n v="22"/>
    <b v="0"/>
    <s v="publishing/art books"/>
    <n v="14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41"/>
    <n v="47.77"/>
    <x v="3"/>
  </r>
  <r>
    <x v="1"/>
    <x v="1"/>
    <s v="GBP"/>
    <n v="1434738483"/>
    <n v="1432146483"/>
    <b v="0"/>
    <n v="4"/>
    <b v="0"/>
    <s v="publishing/art books"/>
    <n v="1"/>
    <n v="20"/>
    <x v="3"/>
  </r>
  <r>
    <x v="1"/>
    <x v="1"/>
    <s v="GBP"/>
    <n v="1456703940"/>
    <n v="1454546859"/>
    <b v="0"/>
    <n v="3"/>
    <b v="0"/>
    <s v="publishing/art books"/>
    <n v="5"/>
    <n v="41.67"/>
    <x v="3"/>
  </r>
  <r>
    <x v="1"/>
    <x v="5"/>
    <s v="CAD"/>
    <n v="1491019140"/>
    <n v="1487548802"/>
    <b v="0"/>
    <n v="3"/>
    <b v="0"/>
    <s v="publishing/art books"/>
    <n v="2"/>
    <n v="74.33"/>
    <x v="3"/>
  </r>
  <r>
    <x v="1"/>
    <x v="0"/>
    <s v="USD"/>
    <n v="1424211329"/>
    <n v="1421187329"/>
    <b v="0"/>
    <n v="6"/>
    <b v="0"/>
    <s v="publishing/art books"/>
    <n v="5"/>
    <n v="84.33"/>
    <x v="3"/>
  </r>
  <r>
    <x v="1"/>
    <x v="0"/>
    <s v="USD"/>
    <n v="1404909296"/>
    <n v="1402317296"/>
    <b v="0"/>
    <n v="35"/>
    <b v="0"/>
    <s v="publishing/art books"/>
    <n v="23"/>
    <n v="65.459999999999994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1"/>
    <n v="27.5"/>
    <x v="3"/>
  </r>
  <r>
    <x v="1"/>
    <x v="0"/>
    <s v="USD"/>
    <n v="1283392800"/>
    <n v="1281317691"/>
    <b v="0"/>
    <n v="4"/>
    <b v="0"/>
    <s v="publishing/art books"/>
    <n v="11"/>
    <n v="51.25"/>
    <x v="3"/>
  </r>
  <r>
    <x v="1"/>
    <x v="0"/>
    <s v="USD"/>
    <n v="1377734091"/>
    <n v="1374882891"/>
    <b v="0"/>
    <n v="2"/>
    <b v="0"/>
    <s v="publishing/art books"/>
    <n v="1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1"/>
    <n v="5"/>
    <x v="8"/>
  </r>
  <r>
    <x v="2"/>
    <x v="0"/>
    <s v="USD"/>
    <n v="1445894400"/>
    <n v="1440961053"/>
    <b v="0"/>
    <n v="3"/>
    <b v="0"/>
    <s v="photography/places"/>
    <n v="9"/>
    <n v="31"/>
    <x v="8"/>
  </r>
  <r>
    <x v="2"/>
    <x v="1"/>
    <s v="GBP"/>
    <n v="1411681391"/>
    <n v="1409089391"/>
    <b v="0"/>
    <n v="1"/>
    <b v="0"/>
    <s v="photography/places"/>
    <n v="0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79"/>
    <n v="131.66999999999999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0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2"/>
    <n v="510"/>
    <x v="8"/>
  </r>
  <r>
    <x v="2"/>
    <x v="1"/>
    <s v="GBP"/>
    <n v="1459700741"/>
    <n v="1457112341"/>
    <b v="0"/>
    <n v="92"/>
    <b v="0"/>
    <s v="photography/places"/>
    <n v="29"/>
    <n v="44.48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0"/>
    <n v="1"/>
    <x v="8"/>
  </r>
  <r>
    <x v="2"/>
    <x v="0"/>
    <s v="USD"/>
    <n v="1463329260"/>
    <n v="1458147982"/>
    <b v="0"/>
    <n v="10"/>
    <b v="0"/>
    <s v="photography/places"/>
    <n v="21"/>
    <n v="20.5"/>
    <x v="8"/>
  </r>
  <r>
    <x v="2"/>
    <x v="0"/>
    <s v="USD"/>
    <n v="1403122380"/>
    <n v="1400634728"/>
    <b v="0"/>
    <n v="7"/>
    <b v="0"/>
    <s v="photography/places"/>
    <n v="0"/>
    <n v="40"/>
    <x v="8"/>
  </r>
  <r>
    <x v="2"/>
    <x v="1"/>
    <s v="GBP"/>
    <n v="1418469569"/>
    <n v="1414577969"/>
    <b v="0"/>
    <n v="3"/>
    <b v="0"/>
    <s v="photography/places"/>
    <n v="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0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"/>
    <n v="40.78"/>
    <x v="8"/>
  </r>
  <r>
    <x v="0"/>
    <x v="0"/>
    <s v="USD"/>
    <n v="1304561633"/>
    <n v="1301969633"/>
    <b v="0"/>
    <n v="56"/>
    <b v="1"/>
    <s v="music/rock"/>
    <n v="108"/>
    <n v="48.33"/>
    <x v="4"/>
  </r>
  <r>
    <x v="0"/>
    <x v="0"/>
    <s v="USD"/>
    <n v="1318633200"/>
    <n v="1314947317"/>
    <b v="0"/>
    <n v="32"/>
    <b v="1"/>
    <s v="music/rock"/>
    <n v="100"/>
    <n v="46.95"/>
    <x v="4"/>
  </r>
  <r>
    <x v="0"/>
    <x v="0"/>
    <s v="USD"/>
    <n v="1327723459"/>
    <n v="1322539459"/>
    <b v="0"/>
    <n v="30"/>
    <b v="1"/>
    <s v="music/rock"/>
    <n v="100"/>
    <n v="66.69"/>
    <x v="4"/>
  </r>
  <r>
    <x v="0"/>
    <x v="0"/>
    <s v="USD"/>
    <n v="1332011835"/>
    <n v="1328559435"/>
    <b v="0"/>
    <n v="70"/>
    <b v="1"/>
    <s v="music/rock"/>
    <n v="122"/>
    <n v="48.84"/>
    <x v="4"/>
  </r>
  <r>
    <x v="0"/>
    <x v="0"/>
    <s v="USD"/>
    <n v="1312182000"/>
    <n v="1311380313"/>
    <b v="0"/>
    <n v="44"/>
    <b v="1"/>
    <s v="music/rock"/>
    <n v="101"/>
    <n v="137.31"/>
    <x v="4"/>
  </r>
  <r>
    <x v="0"/>
    <x v="0"/>
    <s v="USD"/>
    <n v="1300930838"/>
    <n v="1293158438"/>
    <b v="0"/>
    <n v="92"/>
    <b v="1"/>
    <s v="music/rock"/>
    <n v="101"/>
    <n v="87.83"/>
    <x v="4"/>
  </r>
  <r>
    <x v="0"/>
    <x v="0"/>
    <s v="USD"/>
    <n v="1339701851"/>
    <n v="1337887451"/>
    <b v="0"/>
    <n v="205"/>
    <b v="1"/>
    <s v="music/rock"/>
    <n v="145"/>
    <n v="70.790000000000006"/>
    <x v="4"/>
  </r>
  <r>
    <x v="0"/>
    <x v="0"/>
    <s v="USD"/>
    <n v="1388553960"/>
    <n v="1385754986"/>
    <b v="0"/>
    <n v="23"/>
    <b v="1"/>
    <s v="music/rock"/>
    <n v="101"/>
    <n v="52.83"/>
    <x v="4"/>
  </r>
  <r>
    <x v="0"/>
    <x v="0"/>
    <s v="USD"/>
    <n v="1320220800"/>
    <n v="1315612909"/>
    <b v="0"/>
    <n v="4"/>
    <b v="1"/>
    <s v="music/rock"/>
    <n v="118"/>
    <n v="443.75"/>
    <x v="4"/>
  </r>
  <r>
    <x v="0"/>
    <x v="0"/>
    <s v="USD"/>
    <n v="1355609510"/>
    <n v="1353017510"/>
    <b v="0"/>
    <n v="112"/>
    <b v="1"/>
    <s v="music/rock"/>
    <n v="272"/>
    <n v="48.54"/>
    <x v="4"/>
  </r>
  <r>
    <x v="0"/>
    <x v="0"/>
    <s v="USD"/>
    <n v="1370390432"/>
    <n v="1368576032"/>
    <b v="0"/>
    <n v="27"/>
    <b v="1"/>
    <s v="music/rock"/>
    <n v="125"/>
    <n v="37.07"/>
    <x v="4"/>
  </r>
  <r>
    <x v="0"/>
    <x v="0"/>
    <s v="USD"/>
    <n v="1357160384"/>
    <n v="1354568384"/>
    <b v="0"/>
    <n v="11"/>
    <b v="1"/>
    <s v="music/rock"/>
    <n v="110"/>
    <n v="50"/>
    <x v="4"/>
  </r>
  <r>
    <x v="0"/>
    <x v="0"/>
    <s v="USD"/>
    <n v="1342921202"/>
    <n v="1340329202"/>
    <b v="0"/>
    <n v="26"/>
    <b v="1"/>
    <s v="music/rock"/>
    <n v="102"/>
    <n v="39.04"/>
    <x v="4"/>
  </r>
  <r>
    <x v="0"/>
    <x v="0"/>
    <s v="USD"/>
    <n v="1407085200"/>
    <n v="1401924769"/>
    <b v="0"/>
    <n v="77"/>
    <b v="1"/>
    <s v="music/rock"/>
    <n v="103"/>
    <n v="66.69"/>
    <x v="4"/>
  </r>
  <r>
    <x v="0"/>
    <x v="0"/>
    <s v="USD"/>
    <n v="1323742396"/>
    <n v="1319850796"/>
    <b v="0"/>
    <n v="136"/>
    <b v="1"/>
    <s v="music/rock"/>
    <n v="114"/>
    <n v="67.13"/>
    <x v="4"/>
  </r>
  <r>
    <x v="0"/>
    <x v="0"/>
    <s v="USD"/>
    <n v="1353621600"/>
    <n v="1350061821"/>
    <b v="0"/>
    <n v="157"/>
    <b v="1"/>
    <s v="music/rock"/>
    <n v="104"/>
    <n v="66.37"/>
    <x v="4"/>
  </r>
  <r>
    <x v="0"/>
    <x v="0"/>
    <s v="USD"/>
    <n v="1383332400"/>
    <n v="1380470188"/>
    <b v="0"/>
    <n v="158"/>
    <b v="1"/>
    <s v="music/rock"/>
    <n v="146"/>
    <n v="64.62"/>
    <x v="4"/>
  </r>
  <r>
    <x v="0"/>
    <x v="0"/>
    <s v="USD"/>
    <n v="1362757335"/>
    <n v="1359301335"/>
    <b v="0"/>
    <n v="27"/>
    <b v="1"/>
    <s v="music/rock"/>
    <n v="105"/>
    <n v="58.37"/>
    <x v="4"/>
  </r>
  <r>
    <x v="0"/>
    <x v="0"/>
    <s v="USD"/>
    <n v="1410755286"/>
    <n v="1408940886"/>
    <b v="0"/>
    <n v="23"/>
    <b v="1"/>
    <s v="music/rock"/>
    <n v="133"/>
    <n v="86.96"/>
    <x v="4"/>
  </r>
  <r>
    <x v="0"/>
    <x v="0"/>
    <s v="USD"/>
    <n v="1361606940"/>
    <n v="1361002140"/>
    <b v="0"/>
    <n v="17"/>
    <b v="1"/>
    <s v="music/rock"/>
    <n v="113"/>
    <n v="66.47"/>
    <x v="4"/>
  </r>
  <r>
    <x v="0"/>
    <x v="0"/>
    <s v="USD"/>
    <n v="1338177540"/>
    <n v="1333550015"/>
    <b v="0"/>
    <n v="37"/>
    <b v="1"/>
    <s v="music/rock"/>
    <n v="121"/>
    <n v="163.78"/>
    <x v="4"/>
  </r>
  <r>
    <x v="0"/>
    <x v="0"/>
    <s v="USD"/>
    <n v="1418803140"/>
    <n v="1415343874"/>
    <b v="0"/>
    <n v="65"/>
    <b v="1"/>
    <s v="music/rock"/>
    <n v="102"/>
    <n v="107.98"/>
    <x v="4"/>
  </r>
  <r>
    <x v="0"/>
    <x v="1"/>
    <s v="GBP"/>
    <n v="1377621089"/>
    <n v="1372437089"/>
    <b v="0"/>
    <n v="18"/>
    <b v="1"/>
    <s v="music/rock"/>
    <n v="101"/>
    <n v="42.11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"/>
    <n v="112.02"/>
    <x v="4"/>
  </r>
  <r>
    <x v="0"/>
    <x v="0"/>
    <s v="USD"/>
    <n v="1385932867"/>
    <n v="1383337267"/>
    <b v="0"/>
    <n v="108"/>
    <b v="1"/>
    <s v="music/rock"/>
    <n v="101"/>
    <n v="74.95"/>
    <x v="4"/>
  </r>
  <r>
    <x v="0"/>
    <x v="0"/>
    <s v="USD"/>
    <n v="1353905940"/>
    <n v="1351011489"/>
    <b v="0"/>
    <n v="38"/>
    <b v="1"/>
    <s v="music/rock"/>
    <n v="117"/>
    <n v="61.58"/>
    <x v="4"/>
  </r>
  <r>
    <x v="0"/>
    <x v="0"/>
    <s v="USD"/>
    <n v="1403026882"/>
    <n v="1400175682"/>
    <b v="0"/>
    <n v="88"/>
    <b v="1"/>
    <s v="music/rock"/>
    <n v="101"/>
    <n v="45.88"/>
    <x v="4"/>
  </r>
  <r>
    <x v="0"/>
    <x v="0"/>
    <s v="USD"/>
    <n v="1392929333"/>
    <n v="1389041333"/>
    <b v="0"/>
    <n v="82"/>
    <b v="1"/>
    <s v="music/rock"/>
    <n v="104"/>
    <n v="75.849999999999994"/>
    <x v="4"/>
  </r>
  <r>
    <x v="0"/>
    <x v="0"/>
    <s v="USD"/>
    <n v="1330671540"/>
    <n v="1328040375"/>
    <b v="0"/>
    <n v="126"/>
    <b v="1"/>
    <s v="music/rock"/>
    <n v="265"/>
    <n v="84.21"/>
    <x v="4"/>
  </r>
  <r>
    <x v="0"/>
    <x v="0"/>
    <s v="USD"/>
    <n v="1350074261"/>
    <n v="1347482261"/>
    <b v="0"/>
    <n v="133"/>
    <b v="1"/>
    <s v="music/rock"/>
    <n v="156"/>
    <n v="117.23"/>
    <x v="4"/>
  </r>
  <r>
    <x v="0"/>
    <x v="0"/>
    <s v="USD"/>
    <n v="1316851854"/>
    <n v="1311667854"/>
    <b v="0"/>
    <n v="47"/>
    <b v="1"/>
    <s v="music/rock"/>
    <n v="102"/>
    <n v="86.49"/>
    <x v="4"/>
  </r>
  <r>
    <x v="0"/>
    <x v="0"/>
    <s v="USD"/>
    <n v="1326690000"/>
    <n v="1324329156"/>
    <b v="0"/>
    <n v="58"/>
    <b v="1"/>
    <s v="music/rock"/>
    <n v="100"/>
    <n v="172.41"/>
    <x v="4"/>
  </r>
  <r>
    <x v="0"/>
    <x v="0"/>
    <s v="USD"/>
    <n v="1306994340"/>
    <n v="1303706001"/>
    <b v="0"/>
    <n v="32"/>
    <b v="1"/>
    <s v="music/rock"/>
    <n v="101"/>
    <n v="62.81"/>
    <x v="4"/>
  </r>
  <r>
    <x v="0"/>
    <x v="0"/>
    <s v="USD"/>
    <n v="1468270261"/>
    <n v="1463086261"/>
    <b v="0"/>
    <n v="37"/>
    <b v="1"/>
    <s v="music/rock"/>
    <n v="125"/>
    <n v="67.73"/>
    <x v="4"/>
  </r>
  <r>
    <x v="0"/>
    <x v="0"/>
    <s v="USD"/>
    <n v="1307851200"/>
    <n v="1304129088"/>
    <b v="0"/>
    <n v="87"/>
    <b v="1"/>
    <s v="music/rock"/>
    <n v="104"/>
    <n v="53.56"/>
    <x v="4"/>
  </r>
  <r>
    <x v="0"/>
    <x v="0"/>
    <s v="USD"/>
    <n v="1262302740"/>
    <n v="1257444140"/>
    <b v="0"/>
    <n v="15"/>
    <b v="1"/>
    <s v="music/rock"/>
    <n v="104"/>
    <n v="34.6"/>
    <x v="4"/>
  </r>
  <r>
    <x v="0"/>
    <x v="0"/>
    <s v="USD"/>
    <n v="1362086700"/>
    <n v="1358180968"/>
    <b v="0"/>
    <n v="27"/>
    <b v="1"/>
    <s v="music/rock"/>
    <n v="105"/>
    <n v="38.89"/>
    <x v="4"/>
  </r>
  <r>
    <x v="0"/>
    <x v="0"/>
    <s v="USD"/>
    <n v="1330789165"/>
    <n v="1328197165"/>
    <b v="0"/>
    <n v="19"/>
    <b v="1"/>
    <s v="music/rock"/>
    <n v="100"/>
    <n v="94.74"/>
    <x v="4"/>
  </r>
  <r>
    <x v="0"/>
    <x v="0"/>
    <s v="USD"/>
    <n v="1280800740"/>
    <n v="1279603955"/>
    <b v="0"/>
    <n v="17"/>
    <b v="1"/>
    <s v="music/rock"/>
    <n v="170"/>
    <n v="39.97"/>
    <x v="4"/>
  </r>
  <r>
    <x v="0"/>
    <x v="0"/>
    <s v="USD"/>
    <n v="1418998744"/>
    <n v="1416406744"/>
    <b v="0"/>
    <n v="26"/>
    <b v="1"/>
    <s v="music/pop"/>
    <n v="101"/>
    <n v="97.5"/>
    <x v="4"/>
  </r>
  <r>
    <x v="0"/>
    <x v="0"/>
    <s v="USD"/>
    <n v="1308011727"/>
    <n v="1306283727"/>
    <b v="0"/>
    <n v="28"/>
    <b v="1"/>
    <s v="music/pop"/>
    <n v="100"/>
    <n v="42.86"/>
    <x v="4"/>
  </r>
  <r>
    <x v="0"/>
    <x v="0"/>
    <s v="USD"/>
    <n v="1348516012"/>
    <n v="1345924012"/>
    <b v="0"/>
    <n v="37"/>
    <b v="1"/>
    <s v="music/pop"/>
    <n v="125"/>
    <n v="168.51"/>
    <x v="4"/>
  </r>
  <r>
    <x v="0"/>
    <x v="0"/>
    <s v="USD"/>
    <n v="1353551160"/>
    <n v="1348363560"/>
    <b v="0"/>
    <n v="128"/>
    <b v="1"/>
    <s v="music/pop"/>
    <n v="110"/>
    <n v="85.55"/>
    <x v="4"/>
  </r>
  <r>
    <x v="0"/>
    <x v="0"/>
    <s v="USD"/>
    <n v="1379515740"/>
    <n v="1378306140"/>
    <b v="0"/>
    <n v="10"/>
    <b v="1"/>
    <s v="music/pop"/>
    <n v="111"/>
    <n v="554"/>
    <x v="4"/>
  </r>
  <r>
    <x v="0"/>
    <x v="1"/>
    <s v="GBP"/>
    <n v="1408039860"/>
    <n v="1405248503"/>
    <b v="0"/>
    <n v="83"/>
    <b v="1"/>
    <s v="music/pop"/>
    <n v="110"/>
    <n v="26.55"/>
    <x v="4"/>
  </r>
  <r>
    <x v="0"/>
    <x v="0"/>
    <s v="USD"/>
    <n v="1339235377"/>
    <n v="1336643377"/>
    <b v="0"/>
    <n v="46"/>
    <b v="1"/>
    <s v="music/pop"/>
    <n v="105"/>
    <n v="113.83"/>
    <x v="4"/>
  </r>
  <r>
    <x v="0"/>
    <x v="0"/>
    <s v="USD"/>
    <n v="1300636482"/>
    <n v="1298048082"/>
    <b v="0"/>
    <n v="90"/>
    <b v="1"/>
    <s v="music/pop"/>
    <n v="125"/>
    <n v="32.01"/>
    <x v="4"/>
  </r>
  <r>
    <x v="0"/>
    <x v="0"/>
    <s v="USD"/>
    <n v="1400862355"/>
    <n v="1396974355"/>
    <b v="0"/>
    <n v="81"/>
    <b v="1"/>
    <s v="music/pop"/>
    <n v="101"/>
    <n v="47.19"/>
    <x v="4"/>
  </r>
  <r>
    <x v="0"/>
    <x v="0"/>
    <s v="USD"/>
    <n v="1381314437"/>
    <n v="1378722437"/>
    <b v="0"/>
    <n v="32"/>
    <b v="1"/>
    <s v="music/pop"/>
    <n v="142"/>
    <n v="88.47"/>
    <x v="4"/>
  </r>
  <r>
    <x v="0"/>
    <x v="0"/>
    <s v="USD"/>
    <n v="1303801140"/>
    <n v="1300916220"/>
    <b v="0"/>
    <n v="20"/>
    <b v="1"/>
    <s v="music/pop"/>
    <n v="101"/>
    <n v="100.75"/>
    <x v="4"/>
  </r>
  <r>
    <x v="0"/>
    <x v="0"/>
    <s v="USD"/>
    <n v="1385297393"/>
    <n v="1382701793"/>
    <b v="0"/>
    <n v="70"/>
    <b v="1"/>
    <s v="music/pop"/>
    <n v="101"/>
    <n v="64.709999999999994"/>
    <x v="4"/>
  </r>
  <r>
    <x v="0"/>
    <x v="0"/>
    <s v="USD"/>
    <n v="1303675296"/>
    <n v="1300996896"/>
    <b v="0"/>
    <n v="168"/>
    <b v="1"/>
    <s v="music/pop"/>
    <n v="174"/>
    <n v="51.85"/>
    <x v="4"/>
  </r>
  <r>
    <x v="0"/>
    <x v="0"/>
    <s v="USD"/>
    <n v="1334784160"/>
    <n v="1332192160"/>
    <b v="0"/>
    <n v="34"/>
    <b v="1"/>
    <s v="music/pop"/>
    <n v="120"/>
    <n v="38.79"/>
    <x v="4"/>
  </r>
  <r>
    <x v="0"/>
    <x v="0"/>
    <s v="USD"/>
    <n v="1333648820"/>
    <n v="1331060420"/>
    <b v="0"/>
    <n v="48"/>
    <b v="1"/>
    <s v="music/pop"/>
    <n v="143"/>
    <n v="44.65"/>
    <x v="4"/>
  </r>
  <r>
    <x v="0"/>
    <x v="0"/>
    <s v="USD"/>
    <n v="1355437052"/>
    <n v="1352845052"/>
    <b v="0"/>
    <n v="48"/>
    <b v="1"/>
    <s v="music/pop"/>
    <n v="100"/>
    <n v="156.77000000000001"/>
    <x v="4"/>
  </r>
  <r>
    <x v="0"/>
    <x v="0"/>
    <s v="USD"/>
    <n v="1337885168"/>
    <n v="1335293168"/>
    <b v="0"/>
    <n v="221"/>
    <b v="1"/>
    <s v="music/pop"/>
    <n v="105"/>
    <n v="118.7"/>
    <x v="4"/>
  </r>
  <r>
    <x v="0"/>
    <x v="0"/>
    <s v="USD"/>
    <n v="1355840400"/>
    <n v="1352524767"/>
    <b v="0"/>
    <n v="107"/>
    <b v="1"/>
    <s v="music/pop"/>
    <n v="132"/>
    <n v="74.150000000000006"/>
    <x v="4"/>
  </r>
  <r>
    <x v="0"/>
    <x v="1"/>
    <s v="GBP"/>
    <n v="1387281600"/>
    <n v="1384811721"/>
    <b v="0"/>
    <n v="45"/>
    <b v="1"/>
    <s v="music/pop"/>
    <n v="113"/>
    <n v="12.53"/>
    <x v="4"/>
  </r>
  <r>
    <x v="0"/>
    <x v="13"/>
    <s v="EUR"/>
    <n v="1462053540"/>
    <n v="1459355950"/>
    <b v="0"/>
    <n v="36"/>
    <b v="1"/>
    <s v="music/pop"/>
    <n v="1254"/>
    <n v="27.86"/>
    <x v="4"/>
  </r>
  <r>
    <x v="0"/>
    <x v="15"/>
    <s v="EUR"/>
    <n v="1453064400"/>
    <n v="1449359831"/>
    <b v="0"/>
    <n v="101"/>
    <b v="1"/>
    <s v="music/pop"/>
    <n v="103"/>
    <n v="80.180000000000007"/>
    <x v="4"/>
  </r>
  <r>
    <x v="0"/>
    <x v="0"/>
    <s v="USD"/>
    <n v="1325310336"/>
    <n v="1320122736"/>
    <b v="0"/>
    <n v="62"/>
    <b v="1"/>
    <s v="music/pop"/>
    <n v="103"/>
    <n v="132.4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"/>
    <n v="34.380000000000003"/>
    <x v="4"/>
  </r>
  <r>
    <x v="0"/>
    <x v="0"/>
    <s v="USD"/>
    <n v="1298343600"/>
    <n v="1295624113"/>
    <b v="0"/>
    <n v="93"/>
    <b v="1"/>
    <s v="music/pop"/>
    <n v="119"/>
    <n v="44.96"/>
    <x v="4"/>
  </r>
  <r>
    <x v="0"/>
    <x v="0"/>
    <s v="USD"/>
    <n v="1364447073"/>
    <n v="1361858673"/>
    <b v="0"/>
    <n v="98"/>
    <b v="1"/>
    <s v="music/pop"/>
    <n v="161"/>
    <n v="41.04"/>
    <x v="4"/>
  </r>
  <r>
    <x v="0"/>
    <x v="0"/>
    <s v="USD"/>
    <n v="1394521140"/>
    <n v="1392169298"/>
    <b v="0"/>
    <n v="82"/>
    <b v="1"/>
    <s v="music/pop"/>
    <n v="127"/>
    <n v="52.6"/>
    <x v="4"/>
  </r>
  <r>
    <x v="0"/>
    <x v="0"/>
    <s v="USD"/>
    <n v="1322454939"/>
    <n v="1319859339"/>
    <b v="0"/>
    <n v="116"/>
    <b v="1"/>
    <s v="music/pop"/>
    <n v="103"/>
    <n v="70.78"/>
    <x v="4"/>
  </r>
  <r>
    <x v="0"/>
    <x v="0"/>
    <s v="USD"/>
    <n v="1464729276"/>
    <n v="1459545276"/>
    <b v="0"/>
    <n v="52"/>
    <b v="1"/>
    <s v="music/pop"/>
    <n v="140"/>
    <n v="53.75"/>
    <x v="4"/>
  </r>
  <r>
    <x v="0"/>
    <x v="0"/>
    <s v="USD"/>
    <n v="1278302400"/>
    <n v="1273961999"/>
    <b v="0"/>
    <n v="23"/>
    <b v="1"/>
    <s v="music/pop"/>
    <n v="103"/>
    <n v="44.61"/>
    <x v="4"/>
  </r>
  <r>
    <x v="0"/>
    <x v="0"/>
    <s v="USD"/>
    <n v="1470056614"/>
    <n v="1467464614"/>
    <b v="0"/>
    <n v="77"/>
    <b v="1"/>
    <s v="music/pop"/>
    <n v="101"/>
    <n v="26.15"/>
    <x v="4"/>
  </r>
  <r>
    <x v="0"/>
    <x v="0"/>
    <s v="USD"/>
    <n v="1338824730"/>
    <n v="1336232730"/>
    <b v="0"/>
    <n v="49"/>
    <b v="1"/>
    <s v="music/pop"/>
    <n v="113"/>
    <n v="39.18"/>
    <x v="4"/>
  </r>
  <r>
    <x v="0"/>
    <x v="0"/>
    <s v="USD"/>
    <n v="1425675892"/>
    <n v="1423083892"/>
    <b v="0"/>
    <n v="59"/>
    <b v="1"/>
    <s v="music/pop"/>
    <n v="128"/>
    <n v="45.59"/>
    <x v="4"/>
  </r>
  <r>
    <x v="0"/>
    <x v="0"/>
    <s v="USD"/>
    <n v="1471503540"/>
    <n v="1468852306"/>
    <b v="0"/>
    <n v="113"/>
    <b v="1"/>
    <s v="music/pop"/>
    <n v="202"/>
    <n v="89.25"/>
    <x v="4"/>
  </r>
  <r>
    <x v="0"/>
    <x v="0"/>
    <s v="USD"/>
    <n v="1318802580"/>
    <n v="1316194540"/>
    <b v="0"/>
    <n v="34"/>
    <b v="1"/>
    <s v="music/pop"/>
    <n v="137"/>
    <n v="40.42"/>
    <x v="4"/>
  </r>
  <r>
    <x v="0"/>
    <x v="0"/>
    <s v="USD"/>
    <n v="1334980740"/>
    <n v="1330968347"/>
    <b v="0"/>
    <n v="42"/>
    <b v="1"/>
    <s v="music/pop"/>
    <n v="115"/>
    <n v="82.38"/>
    <x v="4"/>
  </r>
  <r>
    <x v="0"/>
    <x v="3"/>
    <s v="EUR"/>
    <n v="1460786340"/>
    <n v="1455615976"/>
    <b v="0"/>
    <n v="42"/>
    <b v="1"/>
    <s v="music/pop"/>
    <n v="112"/>
    <n v="159.52000000000001"/>
    <x v="4"/>
  </r>
  <r>
    <x v="0"/>
    <x v="0"/>
    <s v="USD"/>
    <n v="1391718671"/>
    <n v="1390509071"/>
    <b v="0"/>
    <n v="49"/>
    <b v="1"/>
    <s v="music/pop"/>
    <n v="118"/>
    <n v="36.24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8"/>
    <n v="47"/>
    <x v="4"/>
  </r>
  <r>
    <x v="3"/>
    <x v="0"/>
    <s v="USD"/>
    <n v="1490752800"/>
    <n v="1486522484"/>
    <b v="0"/>
    <n v="884"/>
    <b v="0"/>
    <s v="music/faith"/>
    <n v="101"/>
    <n v="74.58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22"/>
    <n v="76"/>
    <x v="4"/>
  </r>
  <r>
    <x v="3"/>
    <x v="0"/>
    <s v="USD"/>
    <n v="1489775641"/>
    <n v="1487360041"/>
    <b v="0"/>
    <n v="101"/>
    <b v="0"/>
    <s v="music/faith"/>
    <n v="109"/>
    <n v="86.44"/>
    <x v="4"/>
  </r>
  <r>
    <x v="3"/>
    <x v="0"/>
    <s v="USD"/>
    <n v="1490331623"/>
    <n v="1487743223"/>
    <b v="0"/>
    <n v="15"/>
    <b v="0"/>
    <s v="music/faith"/>
    <n v="103"/>
    <n v="24"/>
    <x v="4"/>
  </r>
  <r>
    <x v="3"/>
    <x v="5"/>
    <s v="CAD"/>
    <n v="1493320519"/>
    <n v="1488140119"/>
    <b v="0"/>
    <n v="1"/>
    <b v="0"/>
    <s v="music/faith"/>
    <n v="0"/>
    <n v="18"/>
    <x v="4"/>
  </r>
  <r>
    <x v="3"/>
    <x v="0"/>
    <s v="USD"/>
    <n v="1491855300"/>
    <n v="1488935245"/>
    <b v="0"/>
    <n v="39"/>
    <b v="0"/>
    <s v="music/faith"/>
    <n v="31"/>
    <n v="80.13"/>
    <x v="4"/>
  </r>
  <r>
    <x v="3"/>
    <x v="0"/>
    <s v="USD"/>
    <n v="1491738594"/>
    <n v="1489150194"/>
    <b v="0"/>
    <n v="7"/>
    <b v="0"/>
    <s v="music/faith"/>
    <n v="44"/>
    <n v="253.14"/>
    <x v="4"/>
  </r>
  <r>
    <x v="3"/>
    <x v="0"/>
    <s v="USD"/>
    <n v="1489700230"/>
    <n v="1487111830"/>
    <b v="0"/>
    <n v="14"/>
    <b v="0"/>
    <s v="music/faith"/>
    <n v="100"/>
    <n v="171.43"/>
    <x v="4"/>
  </r>
  <r>
    <x v="3"/>
    <x v="0"/>
    <s v="USD"/>
    <n v="1491470442"/>
    <n v="1488882042"/>
    <b v="0"/>
    <n v="11"/>
    <b v="0"/>
    <s v="music/faith"/>
    <n v="25"/>
    <n v="57.73"/>
    <x v="4"/>
  </r>
  <r>
    <x v="3"/>
    <x v="0"/>
    <s v="USD"/>
    <n v="1491181200"/>
    <n v="1488387008"/>
    <b v="0"/>
    <n v="38"/>
    <b v="0"/>
    <s v="music/faith"/>
    <n v="33"/>
    <n v="264.26"/>
    <x v="4"/>
  </r>
  <r>
    <x v="3"/>
    <x v="0"/>
    <s v="USD"/>
    <n v="1490572740"/>
    <n v="1487734667"/>
    <b v="0"/>
    <n v="15"/>
    <b v="0"/>
    <s v="music/faith"/>
    <n v="48"/>
    <n v="159.33000000000001"/>
    <x v="4"/>
  </r>
  <r>
    <x v="3"/>
    <x v="1"/>
    <s v="GBP"/>
    <n v="1491768000"/>
    <n v="1489097112"/>
    <b v="0"/>
    <n v="8"/>
    <b v="0"/>
    <s v="music/faith"/>
    <n v="9"/>
    <n v="35"/>
    <x v="4"/>
  </r>
  <r>
    <x v="3"/>
    <x v="0"/>
    <s v="USD"/>
    <n v="1490589360"/>
    <n v="1488038674"/>
    <b v="0"/>
    <n v="1"/>
    <b v="0"/>
    <s v="music/faith"/>
    <n v="0"/>
    <n v="5"/>
    <x v="4"/>
  </r>
  <r>
    <x v="3"/>
    <x v="0"/>
    <s v="USD"/>
    <n v="1491786000"/>
    <n v="1488847514"/>
    <b v="0"/>
    <n v="23"/>
    <b v="0"/>
    <s v="music/faith"/>
    <n v="12"/>
    <n v="61.09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20"/>
    <n v="114.82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"/>
    <n v="54"/>
    <x v="4"/>
  </r>
  <r>
    <x v="3"/>
    <x v="0"/>
    <s v="USD"/>
    <n v="1491019200"/>
    <n v="1488418990"/>
    <b v="0"/>
    <n v="79"/>
    <b v="0"/>
    <s v="music/faith"/>
    <n v="26"/>
    <n v="65.97"/>
    <x v="4"/>
  </r>
  <r>
    <x v="2"/>
    <x v="0"/>
    <s v="USD"/>
    <n v="1421337405"/>
    <n v="1418745405"/>
    <b v="0"/>
    <n v="2"/>
    <b v="0"/>
    <s v="music/faith"/>
    <n v="0"/>
    <n v="5"/>
    <x v="4"/>
  </r>
  <r>
    <x v="2"/>
    <x v="0"/>
    <s v="USD"/>
    <n v="1427745150"/>
    <n v="1425156750"/>
    <b v="0"/>
    <n v="1"/>
    <b v="0"/>
    <s v="music/faith"/>
    <n v="0"/>
    <n v="1"/>
    <x v="4"/>
  </r>
  <r>
    <x v="2"/>
    <x v="0"/>
    <s v="USD"/>
    <n v="1441003537"/>
    <n v="1435819537"/>
    <b v="0"/>
    <n v="2"/>
    <b v="0"/>
    <s v="music/faith"/>
    <n v="1"/>
    <n v="25.5"/>
    <x v="4"/>
  </r>
  <r>
    <x v="2"/>
    <x v="0"/>
    <s v="USD"/>
    <n v="1424056873"/>
    <n v="1421464873"/>
    <b v="0"/>
    <n v="11"/>
    <b v="0"/>
    <s v="music/faith"/>
    <n v="65"/>
    <n v="118.36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10"/>
    <n v="54.11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5"/>
    <n v="21.25"/>
    <x v="4"/>
  </r>
  <r>
    <x v="2"/>
    <x v="12"/>
    <s v="EUR"/>
    <n v="1453122000"/>
    <n v="1449151888"/>
    <b v="0"/>
    <n v="1"/>
    <b v="0"/>
    <s v="music/faith"/>
    <n v="1"/>
    <n v="34"/>
    <x v="4"/>
  </r>
  <r>
    <x v="2"/>
    <x v="0"/>
    <s v="USD"/>
    <n v="1409585434"/>
    <n v="1406907034"/>
    <b v="0"/>
    <n v="2"/>
    <b v="0"/>
    <s v="music/faith"/>
    <n v="11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2"/>
    <n v="50"/>
    <x v="4"/>
  </r>
  <r>
    <x v="2"/>
    <x v="0"/>
    <s v="USD"/>
    <n v="1430517761"/>
    <n v="1427925761"/>
    <b v="0"/>
    <n v="17"/>
    <b v="0"/>
    <s v="music/faith"/>
    <n v="8"/>
    <n v="115.71"/>
    <x v="4"/>
  </r>
  <r>
    <x v="2"/>
    <x v="0"/>
    <s v="USD"/>
    <n v="1427772120"/>
    <n v="1425186785"/>
    <b v="0"/>
    <n v="2"/>
    <b v="0"/>
    <s v="music/faith"/>
    <n v="0"/>
    <n v="5.5"/>
    <x v="4"/>
  </r>
  <r>
    <x v="2"/>
    <x v="0"/>
    <s v="USD"/>
    <n v="1481295099"/>
    <n v="1477835499"/>
    <b v="0"/>
    <n v="3"/>
    <b v="0"/>
    <s v="music/faith"/>
    <n v="8"/>
    <n v="50"/>
    <x v="4"/>
  </r>
  <r>
    <x v="2"/>
    <x v="0"/>
    <s v="USD"/>
    <n v="1461211200"/>
    <n v="1459467238"/>
    <b v="0"/>
    <n v="41"/>
    <b v="0"/>
    <s v="music/faith"/>
    <n v="43"/>
    <n v="34.020000000000003"/>
    <x v="4"/>
  </r>
  <r>
    <x v="2"/>
    <x v="0"/>
    <s v="USD"/>
    <n v="1463201940"/>
    <n v="1459435149"/>
    <b v="0"/>
    <n v="2"/>
    <b v="0"/>
    <s v="music/faith"/>
    <n v="0"/>
    <n v="37.5"/>
    <x v="4"/>
  </r>
  <r>
    <x v="2"/>
    <x v="0"/>
    <s v="USD"/>
    <n v="1410958191"/>
    <n v="1408366191"/>
    <b v="0"/>
    <n v="3"/>
    <b v="0"/>
    <s v="music/faith"/>
    <n v="1"/>
    <n v="11.67"/>
    <x v="4"/>
  </r>
  <r>
    <x v="2"/>
    <x v="0"/>
    <s v="USD"/>
    <n v="1415562471"/>
    <n v="1412966871"/>
    <b v="0"/>
    <n v="8"/>
    <b v="0"/>
    <s v="music/faith"/>
    <n v="6"/>
    <n v="28.13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0"/>
    <n v="1"/>
    <x v="4"/>
  </r>
  <r>
    <x v="2"/>
    <x v="0"/>
    <s v="USD"/>
    <n v="1435730400"/>
    <n v="1430855315"/>
    <b v="0"/>
    <n v="3"/>
    <b v="0"/>
    <s v="music/faith"/>
    <n v="7"/>
    <n v="216.67"/>
    <x v="4"/>
  </r>
  <r>
    <x v="2"/>
    <x v="0"/>
    <s v="USD"/>
    <n v="1414707762"/>
    <n v="1412115762"/>
    <b v="0"/>
    <n v="4"/>
    <b v="0"/>
    <s v="music/faith"/>
    <n v="1"/>
    <n v="8.75"/>
    <x v="4"/>
  </r>
  <r>
    <x v="2"/>
    <x v="0"/>
    <s v="USD"/>
    <n v="1408922049"/>
    <n v="1406330049"/>
    <b v="0"/>
    <n v="9"/>
    <b v="0"/>
    <s v="music/faith"/>
    <n v="10"/>
    <n v="62.22"/>
    <x v="4"/>
  </r>
  <r>
    <x v="2"/>
    <x v="0"/>
    <s v="USD"/>
    <n v="1403906664"/>
    <n v="1401401064"/>
    <b v="0"/>
    <n v="16"/>
    <b v="0"/>
    <s v="music/faith"/>
    <n v="34"/>
    <n v="137.25"/>
    <x v="4"/>
  </r>
  <r>
    <x v="2"/>
    <x v="1"/>
    <s v="GBP"/>
    <n v="1428231600"/>
    <n v="1423520177"/>
    <b v="0"/>
    <n v="1"/>
    <b v="0"/>
    <s v="music/faith"/>
    <n v="0"/>
    <n v="1"/>
    <x v="4"/>
  </r>
  <r>
    <x v="2"/>
    <x v="0"/>
    <s v="USD"/>
    <n v="1445439674"/>
    <n v="1442847674"/>
    <b v="0"/>
    <n v="7"/>
    <b v="0"/>
    <s v="music/faith"/>
    <n v="68"/>
    <n v="122.14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0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1"/>
    <n v="22"/>
    <x v="4"/>
  </r>
  <r>
    <x v="2"/>
    <x v="0"/>
    <s v="USD"/>
    <n v="1437432392"/>
    <n v="1434840392"/>
    <b v="0"/>
    <n v="15"/>
    <b v="0"/>
    <s v="music/faith"/>
    <n v="21"/>
    <n v="56.67"/>
    <x v="4"/>
  </r>
  <r>
    <x v="2"/>
    <x v="0"/>
    <s v="USD"/>
    <n v="1412283542"/>
    <n v="1409691542"/>
    <b v="0"/>
    <n v="1"/>
    <b v="0"/>
    <s v="music/faith"/>
    <n v="0"/>
    <n v="20"/>
    <x v="4"/>
  </r>
  <r>
    <x v="2"/>
    <x v="0"/>
    <s v="USD"/>
    <n v="1462391932"/>
    <n v="1457297932"/>
    <b v="0"/>
    <n v="1"/>
    <b v="0"/>
    <s v="music/faith"/>
    <n v="0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11"/>
    <n v="25.58"/>
    <x v="8"/>
  </r>
  <r>
    <x v="0"/>
    <x v="0"/>
    <s v="USD"/>
    <n v="1483822800"/>
    <n v="1481058170"/>
    <b v="0"/>
    <n v="34"/>
    <b v="1"/>
    <s v="photography/photobooks"/>
    <n v="109"/>
    <n v="63.97"/>
    <x v="8"/>
  </r>
  <r>
    <x v="0"/>
    <x v="0"/>
    <s v="USD"/>
    <n v="1472270340"/>
    <n v="1470348775"/>
    <b v="0"/>
    <n v="67"/>
    <b v="1"/>
    <s v="photography/photobooks"/>
    <n v="100"/>
    <n v="89.93"/>
    <x v="8"/>
  </r>
  <r>
    <x v="0"/>
    <x v="1"/>
    <s v="GBP"/>
    <n v="1425821477"/>
    <n v="1421937077"/>
    <b v="0"/>
    <n v="70"/>
    <b v="1"/>
    <s v="photography/photobooks"/>
    <n v="118"/>
    <n v="93.07"/>
    <x v="8"/>
  </r>
  <r>
    <x v="0"/>
    <x v="0"/>
    <s v="USD"/>
    <n v="1482372000"/>
    <n v="1479276838"/>
    <b v="0"/>
    <n v="89"/>
    <b v="1"/>
    <s v="photography/photobooks"/>
    <n v="114"/>
    <n v="89.67"/>
    <x v="8"/>
  </r>
  <r>
    <x v="0"/>
    <x v="0"/>
    <s v="USD"/>
    <n v="1479952800"/>
    <n v="1477368867"/>
    <b v="0"/>
    <n v="107"/>
    <b v="1"/>
    <s v="photography/photobooks"/>
    <n v="148"/>
    <n v="207.62"/>
    <x v="8"/>
  </r>
  <r>
    <x v="0"/>
    <x v="1"/>
    <s v="GBP"/>
    <n v="1447426800"/>
    <n v="1444904830"/>
    <b v="0"/>
    <n v="159"/>
    <b v="1"/>
    <s v="photography/photobooks"/>
    <n v="105"/>
    <n v="59.41"/>
    <x v="8"/>
  </r>
  <r>
    <x v="0"/>
    <x v="5"/>
    <s v="CAD"/>
    <n v="1441234143"/>
    <n v="1438642143"/>
    <b v="0"/>
    <n v="181"/>
    <b v="1"/>
    <s v="photography/photobooks"/>
    <n v="130"/>
    <n v="358.97"/>
    <x v="8"/>
  </r>
  <r>
    <x v="0"/>
    <x v="19"/>
    <s v="EUR"/>
    <n v="1488394800"/>
    <n v="1485213921"/>
    <b v="0"/>
    <n v="131"/>
    <b v="1"/>
    <s v="photography/photobooks"/>
    <n v="123"/>
    <n v="94.74"/>
    <x v="8"/>
  </r>
  <r>
    <x v="0"/>
    <x v="0"/>
    <s v="USD"/>
    <n v="1461096304"/>
    <n v="1458936304"/>
    <b v="0"/>
    <n v="125"/>
    <b v="1"/>
    <s v="photography/photobooks"/>
    <n v="202"/>
    <n v="80.650000000000006"/>
    <x v="8"/>
  </r>
  <r>
    <x v="0"/>
    <x v="0"/>
    <s v="USD"/>
    <n v="1426787123"/>
    <n v="1424198723"/>
    <b v="0"/>
    <n v="61"/>
    <b v="1"/>
    <s v="photography/photobooks"/>
    <n v="103"/>
    <n v="168.69"/>
    <x v="8"/>
  </r>
  <r>
    <x v="0"/>
    <x v="1"/>
    <s v="GBP"/>
    <n v="1476425082"/>
    <n v="1473833082"/>
    <b v="0"/>
    <n v="90"/>
    <b v="1"/>
    <s v="photography/photobooks"/>
    <n v="260"/>
    <n v="34.69"/>
    <x v="8"/>
  </r>
  <r>
    <x v="0"/>
    <x v="8"/>
    <s v="DKK"/>
    <n v="1458579568"/>
    <n v="1455991168"/>
    <b v="0"/>
    <n v="35"/>
    <b v="1"/>
    <s v="photography/photobooks"/>
    <n v="108"/>
    <n v="462.86"/>
    <x v="8"/>
  </r>
  <r>
    <x v="0"/>
    <x v="5"/>
    <s v="CAD"/>
    <n v="1428091353"/>
    <n v="1425502953"/>
    <b v="0"/>
    <n v="90"/>
    <b v="1"/>
    <s v="photography/photobooks"/>
    <n v="111"/>
    <n v="104.3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3"/>
    <n v="47.13"/>
    <x v="8"/>
  </r>
  <r>
    <x v="0"/>
    <x v="0"/>
    <s v="USD"/>
    <n v="1485631740"/>
    <n v="1483041083"/>
    <b v="0"/>
    <n v="14"/>
    <b v="1"/>
    <s v="photography/photobooks"/>
    <n v="116"/>
    <n v="414.29"/>
    <x v="8"/>
  </r>
  <r>
    <x v="0"/>
    <x v="0"/>
    <s v="USD"/>
    <n v="1468536992"/>
    <n v="1463352992"/>
    <b v="0"/>
    <n v="27"/>
    <b v="1"/>
    <s v="photography/photobooks"/>
    <n v="115"/>
    <n v="42.48"/>
    <x v="8"/>
  </r>
  <r>
    <x v="0"/>
    <x v="0"/>
    <s v="USD"/>
    <n v="1427309629"/>
    <n v="1425585229"/>
    <b v="0"/>
    <n v="49"/>
    <b v="1"/>
    <s v="photography/photobooks"/>
    <n v="107"/>
    <n v="108.78"/>
    <x v="8"/>
  </r>
  <r>
    <x v="0"/>
    <x v="0"/>
    <s v="USD"/>
    <n v="1456416513"/>
    <n v="1454688513"/>
    <b v="0"/>
    <n v="102"/>
    <b v="1"/>
    <s v="photography/photobooks"/>
    <n v="165"/>
    <n v="81.099999999999994"/>
    <x v="8"/>
  </r>
  <r>
    <x v="0"/>
    <x v="1"/>
    <s v="GBP"/>
    <n v="1442065060"/>
    <n v="1437745060"/>
    <b v="0"/>
    <n v="3"/>
    <b v="1"/>
    <s v="photography/photobooks"/>
    <n v="155"/>
    <n v="51.67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2"/>
    <n v="103.64"/>
    <x v="8"/>
  </r>
  <r>
    <x v="2"/>
    <x v="1"/>
    <s v="GBP"/>
    <n v="1407065979"/>
    <n v="1404560379"/>
    <b v="1"/>
    <n v="39"/>
    <b v="0"/>
    <s v="photography/photobooks"/>
    <n v="20"/>
    <n v="55.28"/>
    <x v="8"/>
  </r>
  <r>
    <x v="2"/>
    <x v="0"/>
    <s v="USD"/>
    <n v="1407972712"/>
    <n v="1405380712"/>
    <b v="1"/>
    <n v="103"/>
    <b v="0"/>
    <s v="photography/photobooks"/>
    <n v="59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46"/>
    <n v="58.62"/>
    <x v="8"/>
  </r>
  <r>
    <x v="2"/>
    <x v="0"/>
    <s v="USD"/>
    <n v="1411824444"/>
    <n v="1406640444"/>
    <b v="1"/>
    <n v="15"/>
    <b v="0"/>
    <s v="photography/photobooks"/>
    <n v="4"/>
    <n v="12.47"/>
    <x v="8"/>
  </r>
  <r>
    <x v="2"/>
    <x v="0"/>
    <s v="USD"/>
    <n v="1421177959"/>
    <n v="1418585959"/>
    <b v="1"/>
    <n v="22"/>
    <b v="0"/>
    <s v="photography/photobooks"/>
    <n v="3"/>
    <n v="49.14"/>
    <x v="8"/>
  </r>
  <r>
    <x v="2"/>
    <x v="0"/>
    <s v="USD"/>
    <n v="1413312194"/>
    <n v="1410288194"/>
    <b v="1"/>
    <n v="92"/>
    <b v="0"/>
    <s v="photography/photobooks"/>
    <n v="57"/>
    <n v="150.5"/>
    <x v="8"/>
  </r>
  <r>
    <x v="2"/>
    <x v="1"/>
    <s v="GBP"/>
    <n v="1414107040"/>
    <n v="1411515040"/>
    <b v="1"/>
    <n v="25"/>
    <b v="0"/>
    <s v="photography/photobooks"/>
    <n v="21"/>
    <n v="35.799999999999997"/>
    <x v="8"/>
  </r>
  <r>
    <x v="2"/>
    <x v="1"/>
    <s v="GBP"/>
    <n v="1404666836"/>
    <n v="1399482836"/>
    <b v="1"/>
    <n v="19"/>
    <b v="0"/>
    <s v="photography/photobooks"/>
    <n v="16"/>
    <n v="45.16"/>
    <x v="8"/>
  </r>
  <r>
    <x v="2"/>
    <x v="0"/>
    <s v="USD"/>
    <n v="1421691298"/>
    <n v="1417803298"/>
    <b v="1"/>
    <n v="19"/>
    <b v="0"/>
    <s v="photography/photobooks"/>
    <n v="6"/>
    <n v="98.79"/>
    <x v="8"/>
  </r>
  <r>
    <x v="2"/>
    <x v="0"/>
    <s v="USD"/>
    <n v="1417273140"/>
    <n v="1413609292"/>
    <b v="1"/>
    <n v="13"/>
    <b v="0"/>
    <s v="photography/photobooks"/>
    <n v="46"/>
    <n v="88.31"/>
    <x v="8"/>
  </r>
  <r>
    <x v="2"/>
    <x v="0"/>
    <s v="USD"/>
    <n v="1414193160"/>
    <n v="1410305160"/>
    <b v="1"/>
    <n v="124"/>
    <b v="0"/>
    <s v="photography/photobooks"/>
    <n v="65"/>
    <n v="170.63"/>
    <x v="8"/>
  </r>
  <r>
    <x v="2"/>
    <x v="1"/>
    <s v="GBP"/>
    <n v="1414623471"/>
    <n v="1411513071"/>
    <b v="1"/>
    <n v="4"/>
    <b v="0"/>
    <s v="photography/photobooks"/>
    <n v="7"/>
    <n v="83.75"/>
    <x v="8"/>
  </r>
  <r>
    <x v="2"/>
    <x v="9"/>
    <s v="EUR"/>
    <n v="1424421253"/>
    <n v="1421829253"/>
    <b v="1"/>
    <n v="10"/>
    <b v="0"/>
    <s v="photography/photobooks"/>
    <n v="14"/>
    <n v="65.099999999999994"/>
    <x v="8"/>
  </r>
  <r>
    <x v="2"/>
    <x v="0"/>
    <s v="USD"/>
    <n v="1427485395"/>
    <n v="1423600995"/>
    <b v="1"/>
    <n v="15"/>
    <b v="0"/>
    <s v="photography/photobooks"/>
    <n v="2"/>
    <n v="66.33"/>
    <x v="8"/>
  </r>
  <r>
    <x v="2"/>
    <x v="0"/>
    <s v="USD"/>
    <n v="1472834180"/>
    <n v="1470242180"/>
    <b v="1"/>
    <n v="38"/>
    <b v="0"/>
    <s v="photography/photobooks"/>
    <n v="36"/>
    <n v="104.89"/>
    <x v="8"/>
  </r>
  <r>
    <x v="2"/>
    <x v="0"/>
    <s v="USD"/>
    <n v="1467469510"/>
    <n v="1462285510"/>
    <b v="1"/>
    <n v="152"/>
    <b v="0"/>
    <s v="photography/photobooks"/>
    <n v="40"/>
    <n v="78.44"/>
    <x v="8"/>
  </r>
  <r>
    <x v="2"/>
    <x v="0"/>
    <s v="USD"/>
    <n v="1473950945"/>
    <n v="1471272545"/>
    <b v="1"/>
    <n v="24"/>
    <b v="0"/>
    <s v="photography/photobooks"/>
    <n v="26"/>
    <n v="59.04"/>
    <x v="8"/>
  </r>
  <r>
    <x v="2"/>
    <x v="0"/>
    <s v="USD"/>
    <n v="1456062489"/>
    <n v="1453211289"/>
    <b v="1"/>
    <n v="76"/>
    <b v="0"/>
    <s v="photography/photobooks"/>
    <n v="15"/>
    <n v="71.34"/>
    <x v="8"/>
  </r>
  <r>
    <x v="2"/>
    <x v="0"/>
    <s v="USD"/>
    <n v="1432248478"/>
    <n v="1429656478"/>
    <b v="1"/>
    <n v="185"/>
    <b v="0"/>
    <s v="photography/photobooks"/>
    <n v="24"/>
    <n v="51.23"/>
    <x v="8"/>
  </r>
  <r>
    <x v="2"/>
    <x v="0"/>
    <s v="USD"/>
    <n v="1422674700"/>
    <n v="1419954240"/>
    <b v="1"/>
    <n v="33"/>
    <b v="0"/>
    <s v="photography/photobooks"/>
    <n v="40"/>
    <n v="60.24"/>
    <x v="8"/>
  </r>
  <r>
    <x v="2"/>
    <x v="0"/>
    <s v="USD"/>
    <n v="1413417600"/>
    <n v="1410750855"/>
    <b v="1"/>
    <n v="108"/>
    <b v="0"/>
    <s v="photography/photobooks"/>
    <n v="20"/>
    <n v="44.94"/>
    <x v="8"/>
  </r>
  <r>
    <x v="2"/>
    <x v="9"/>
    <s v="EUR"/>
    <n v="1418649177"/>
    <n v="1416057177"/>
    <b v="1"/>
    <n v="29"/>
    <b v="0"/>
    <s v="photography/photobooks"/>
    <n v="48"/>
    <n v="31.21"/>
    <x v="8"/>
  </r>
  <r>
    <x v="2"/>
    <x v="0"/>
    <s v="USD"/>
    <n v="1428158637"/>
    <n v="1425570237"/>
    <b v="1"/>
    <n v="24"/>
    <b v="0"/>
    <s v="photography/photobooks"/>
    <n v="15"/>
    <n v="63.88"/>
    <x v="8"/>
  </r>
  <r>
    <x v="2"/>
    <x v="1"/>
    <s v="GBP"/>
    <n v="1414795542"/>
    <n v="1412203542"/>
    <b v="1"/>
    <n v="4"/>
    <b v="0"/>
    <s v="photography/photobooks"/>
    <n v="1"/>
    <n v="19"/>
    <x v="8"/>
  </r>
  <r>
    <x v="2"/>
    <x v="0"/>
    <s v="USD"/>
    <n v="1421042403"/>
    <n v="1415858403"/>
    <b v="1"/>
    <n v="4"/>
    <b v="0"/>
    <s v="photography/photobooks"/>
    <n v="1"/>
    <n v="10"/>
    <x v="8"/>
  </r>
  <r>
    <x v="2"/>
    <x v="0"/>
    <s v="USD"/>
    <n v="1423152678"/>
    <n v="1420560678"/>
    <b v="1"/>
    <n v="15"/>
    <b v="0"/>
    <s v="photography/photobooks"/>
    <n v="5"/>
    <n v="109.07"/>
    <x v="8"/>
  </r>
  <r>
    <x v="2"/>
    <x v="1"/>
    <s v="GBP"/>
    <n v="1422553565"/>
    <n v="1417369565"/>
    <b v="1"/>
    <n v="4"/>
    <b v="0"/>
    <s v="photography/photobooks"/>
    <n v="4"/>
    <n v="26.75"/>
    <x v="8"/>
  </r>
  <r>
    <x v="2"/>
    <x v="0"/>
    <s v="USD"/>
    <n v="1439189940"/>
    <n v="1435970682"/>
    <b v="1"/>
    <n v="139"/>
    <b v="0"/>
    <s v="photography/photobooks"/>
    <n v="61"/>
    <n v="109.94"/>
    <x v="8"/>
  </r>
  <r>
    <x v="2"/>
    <x v="2"/>
    <s v="AUD"/>
    <n v="1417127040"/>
    <n v="1414531440"/>
    <b v="1"/>
    <n v="2"/>
    <b v="0"/>
    <s v="photography/photobooks"/>
    <n v="1"/>
    <n v="20"/>
    <x v="8"/>
  </r>
  <r>
    <x v="2"/>
    <x v="0"/>
    <s v="USD"/>
    <n v="1423660422"/>
    <n v="1420636422"/>
    <b v="1"/>
    <n v="18"/>
    <b v="0"/>
    <s v="photography/photobooks"/>
    <n v="11"/>
    <n v="55.39"/>
    <x v="8"/>
  </r>
  <r>
    <x v="2"/>
    <x v="12"/>
    <s v="EUR"/>
    <n v="1476460800"/>
    <n v="1473922541"/>
    <b v="1"/>
    <n v="81"/>
    <b v="0"/>
    <s v="photography/photobooks"/>
    <n v="39"/>
    <n v="133.9"/>
    <x v="8"/>
  </r>
  <r>
    <x v="2"/>
    <x v="1"/>
    <s v="GBP"/>
    <n v="1469356366"/>
    <n v="1464172366"/>
    <b v="1"/>
    <n v="86"/>
    <b v="0"/>
    <s v="photography/photobooks"/>
    <n v="22"/>
    <n v="48.72"/>
    <x v="8"/>
  </r>
  <r>
    <x v="2"/>
    <x v="0"/>
    <s v="USD"/>
    <n v="1481809189"/>
    <n v="1479217189"/>
    <b v="1"/>
    <n v="140"/>
    <b v="0"/>
    <s v="photography/photobooks"/>
    <n v="68"/>
    <n v="48.25"/>
    <x v="8"/>
  </r>
  <r>
    <x v="2"/>
    <x v="0"/>
    <s v="USD"/>
    <n v="1454572233"/>
    <n v="1449388233"/>
    <b v="1"/>
    <n v="37"/>
    <b v="0"/>
    <s v="photography/photobooks"/>
    <n v="14"/>
    <n v="58.97"/>
    <x v="8"/>
  </r>
  <r>
    <x v="2"/>
    <x v="1"/>
    <s v="GBP"/>
    <n v="1415740408"/>
    <n v="1414008808"/>
    <b v="1"/>
    <n v="6"/>
    <b v="0"/>
    <s v="photography/photobooks"/>
    <n v="2"/>
    <n v="11.64"/>
    <x v="8"/>
  </r>
  <r>
    <x v="2"/>
    <x v="1"/>
    <s v="GBP"/>
    <n v="1476109970"/>
    <n v="1473517970"/>
    <b v="1"/>
    <n v="113"/>
    <b v="0"/>
    <s v="photography/photobooks"/>
    <n v="20"/>
    <n v="83.72"/>
    <x v="8"/>
  </r>
  <r>
    <x v="2"/>
    <x v="1"/>
    <s v="GBP"/>
    <n v="1450181400"/>
    <n v="1447429868"/>
    <b v="1"/>
    <n v="37"/>
    <b v="0"/>
    <s v="photography/photobooks"/>
    <n v="14"/>
    <n v="63.65"/>
    <x v="8"/>
  </r>
  <r>
    <x v="2"/>
    <x v="12"/>
    <s v="EUR"/>
    <n v="1435442340"/>
    <n v="1433416830"/>
    <b v="1"/>
    <n v="18"/>
    <b v="0"/>
    <s v="photography/photobooks"/>
    <n v="48"/>
    <n v="94.28"/>
    <x v="8"/>
  </r>
  <r>
    <x v="2"/>
    <x v="0"/>
    <s v="USD"/>
    <n v="1423878182"/>
    <n v="1421199782"/>
    <b v="1"/>
    <n v="75"/>
    <b v="0"/>
    <s v="photography/photobooks"/>
    <n v="31"/>
    <n v="71.87"/>
    <x v="8"/>
  </r>
  <r>
    <x v="2"/>
    <x v="0"/>
    <s v="USD"/>
    <n v="1447521404"/>
    <n v="1444061804"/>
    <b v="1"/>
    <n v="52"/>
    <b v="0"/>
    <s v="photography/photobooks"/>
    <n v="35"/>
    <n v="104.85"/>
    <x v="8"/>
  </r>
  <r>
    <x v="2"/>
    <x v="12"/>
    <s v="EUR"/>
    <n v="1443808800"/>
    <n v="1441048658"/>
    <b v="1"/>
    <n v="122"/>
    <b v="0"/>
    <s v="photography/photobooks"/>
    <n v="36"/>
    <n v="67.14"/>
    <x v="8"/>
  </r>
  <r>
    <x v="2"/>
    <x v="1"/>
    <s v="GBP"/>
    <n v="1412090349"/>
    <n v="1409066349"/>
    <b v="1"/>
    <n v="8"/>
    <b v="0"/>
    <s v="photography/photobooks"/>
    <n v="3"/>
    <n v="73.88"/>
    <x v="8"/>
  </r>
  <r>
    <x v="2"/>
    <x v="0"/>
    <s v="USD"/>
    <n v="1411868313"/>
    <n v="1409276313"/>
    <b v="1"/>
    <n v="8"/>
    <b v="0"/>
    <s v="photography/photobooks"/>
    <n v="11"/>
    <n v="69.13"/>
    <x v="8"/>
  </r>
  <r>
    <x v="2"/>
    <x v="0"/>
    <s v="USD"/>
    <n v="1486830030"/>
    <n v="1483806030"/>
    <b v="1"/>
    <n v="96"/>
    <b v="0"/>
    <s v="photography/photobooks"/>
    <n v="41"/>
    <n v="120.77"/>
    <x v="8"/>
  </r>
  <r>
    <x v="2"/>
    <x v="5"/>
    <s v="CAD"/>
    <n v="1425246439"/>
    <n v="1422222439"/>
    <b v="1"/>
    <n v="9"/>
    <b v="0"/>
    <s v="photography/photobooks"/>
    <n v="11"/>
    <n v="42.22"/>
    <x v="8"/>
  </r>
  <r>
    <x v="2"/>
    <x v="0"/>
    <s v="USD"/>
    <n v="1408657826"/>
    <n v="1407621026"/>
    <b v="0"/>
    <n v="2"/>
    <b v="0"/>
    <s v="photography/photobooks"/>
    <n v="3"/>
    <n v="7.5"/>
    <x v="8"/>
  </r>
  <r>
    <x v="2"/>
    <x v="0"/>
    <s v="USD"/>
    <n v="1414123200"/>
    <n v="1408962270"/>
    <b v="0"/>
    <n v="26"/>
    <b v="0"/>
    <s v="photography/photobooks"/>
    <n v="0"/>
    <n v="1.54"/>
    <x v="8"/>
  </r>
  <r>
    <x v="2"/>
    <x v="1"/>
    <s v="GBP"/>
    <n v="1467531536"/>
    <n v="1464939536"/>
    <b v="0"/>
    <n v="23"/>
    <b v="0"/>
    <s v="photography/photobooks"/>
    <n v="13"/>
    <n v="37.61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49"/>
    <n v="42.1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"/>
    <n v="84.83"/>
    <x v="8"/>
  </r>
  <r>
    <x v="2"/>
    <x v="0"/>
    <s v="USD"/>
    <n v="1485759540"/>
    <n v="1480607607"/>
    <b v="0"/>
    <n v="100"/>
    <b v="0"/>
    <s v="photography/photobooks"/>
    <n v="52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"/>
    <n v="6.25"/>
    <x v="8"/>
  </r>
  <r>
    <x v="2"/>
    <x v="0"/>
    <s v="USD"/>
    <n v="1427850090"/>
    <n v="1425261690"/>
    <b v="0"/>
    <n v="8"/>
    <b v="0"/>
    <s v="photography/photobooks"/>
    <n v="7"/>
    <n v="213.38"/>
    <x v="8"/>
  </r>
  <r>
    <x v="0"/>
    <x v="0"/>
    <s v="USD"/>
    <n v="1330760367"/>
    <n v="1326872367"/>
    <b v="0"/>
    <n v="57"/>
    <b v="1"/>
    <s v="music/rock"/>
    <n v="135"/>
    <n v="59.16"/>
    <x v="4"/>
  </r>
  <r>
    <x v="0"/>
    <x v="5"/>
    <s v="CAD"/>
    <n v="1391194860"/>
    <n v="1388084862"/>
    <b v="0"/>
    <n v="11"/>
    <b v="1"/>
    <s v="music/rock"/>
    <n v="100"/>
    <n v="27.27"/>
    <x v="4"/>
  </r>
  <r>
    <x v="0"/>
    <x v="0"/>
    <s v="USD"/>
    <n v="1351095976"/>
    <n v="1348503976"/>
    <b v="0"/>
    <n v="33"/>
    <b v="1"/>
    <s v="music/rock"/>
    <n v="116"/>
    <n v="24.58"/>
    <x v="4"/>
  </r>
  <r>
    <x v="0"/>
    <x v="0"/>
    <s v="USD"/>
    <n v="1389146880"/>
    <n v="1387403967"/>
    <b v="0"/>
    <n v="40"/>
    <b v="1"/>
    <s v="music/rock"/>
    <n v="100"/>
    <n v="75.05"/>
    <x v="4"/>
  </r>
  <r>
    <x v="0"/>
    <x v="0"/>
    <s v="USD"/>
    <n v="1373572903"/>
    <n v="1371585703"/>
    <b v="0"/>
    <n v="50"/>
    <b v="1"/>
    <s v="music/rock"/>
    <n v="105"/>
    <n v="42.02"/>
    <x v="4"/>
  </r>
  <r>
    <x v="0"/>
    <x v="0"/>
    <s v="USD"/>
    <n v="1392675017"/>
    <n v="1390083017"/>
    <b v="0"/>
    <n v="38"/>
    <b v="1"/>
    <s v="music/rock"/>
    <n v="101"/>
    <n v="53.16"/>
    <x v="4"/>
  </r>
  <r>
    <x v="0"/>
    <x v="0"/>
    <s v="USD"/>
    <n v="1299138561"/>
    <n v="1294818561"/>
    <b v="0"/>
    <n v="96"/>
    <b v="1"/>
    <s v="music/rock"/>
    <n v="101"/>
    <n v="83.89"/>
    <x v="4"/>
  </r>
  <r>
    <x v="0"/>
    <x v="0"/>
    <s v="USD"/>
    <n v="1399672800"/>
    <n v="1396906530"/>
    <b v="0"/>
    <n v="48"/>
    <b v="1"/>
    <s v="music/rock"/>
    <n v="100"/>
    <n v="417.33"/>
    <x v="4"/>
  </r>
  <r>
    <x v="0"/>
    <x v="0"/>
    <s v="USD"/>
    <n v="1295647200"/>
    <n v="1291428371"/>
    <b v="0"/>
    <n v="33"/>
    <b v="1"/>
    <s v="music/rock"/>
    <n v="167"/>
    <n v="75.77"/>
    <x v="4"/>
  </r>
  <r>
    <x v="0"/>
    <x v="0"/>
    <s v="USD"/>
    <n v="1393259107"/>
    <n v="1390667107"/>
    <b v="0"/>
    <n v="226"/>
    <b v="1"/>
    <s v="music/rock"/>
    <n v="102"/>
    <n v="67.39"/>
    <x v="4"/>
  </r>
  <r>
    <x v="0"/>
    <x v="0"/>
    <s v="USD"/>
    <n v="1336866863"/>
    <n v="1335570863"/>
    <b v="0"/>
    <n v="14"/>
    <b v="1"/>
    <s v="music/rock"/>
    <n v="103"/>
    <n v="73.569999999999993"/>
    <x v="4"/>
  </r>
  <r>
    <x v="0"/>
    <x v="0"/>
    <s v="USD"/>
    <n v="1299243427"/>
    <n v="1296651427"/>
    <b v="0"/>
    <n v="20"/>
    <b v="1"/>
    <s v="music/rock"/>
    <n v="143"/>
    <n v="25"/>
    <x v="4"/>
  </r>
  <r>
    <x v="0"/>
    <x v="0"/>
    <s v="USD"/>
    <n v="1362211140"/>
    <n v="1359421403"/>
    <b v="0"/>
    <n v="25"/>
    <b v="1"/>
    <s v="music/rock"/>
    <n v="263"/>
    <n v="42"/>
    <x v="4"/>
  </r>
  <r>
    <x v="0"/>
    <x v="0"/>
    <s v="USD"/>
    <n v="1422140895"/>
    <n v="1418684895"/>
    <b v="0"/>
    <n v="90"/>
    <b v="1"/>
    <s v="music/rock"/>
    <n v="118"/>
    <n v="131.16999999999999"/>
    <x v="4"/>
  </r>
  <r>
    <x v="0"/>
    <x v="1"/>
    <s v="GBP"/>
    <n v="1459439471"/>
    <n v="1456851071"/>
    <b v="0"/>
    <n v="11"/>
    <b v="1"/>
    <s v="music/rock"/>
    <n v="104"/>
    <n v="47.27"/>
    <x v="4"/>
  </r>
  <r>
    <x v="0"/>
    <x v="0"/>
    <s v="USD"/>
    <n v="1361129129"/>
    <n v="1359660329"/>
    <b v="0"/>
    <n v="55"/>
    <b v="1"/>
    <s v="music/rock"/>
    <n v="200"/>
    <n v="182.13"/>
    <x v="4"/>
  </r>
  <r>
    <x v="0"/>
    <x v="0"/>
    <s v="USD"/>
    <n v="1332029335"/>
    <n v="1326848935"/>
    <b v="0"/>
    <n v="30"/>
    <b v="1"/>
    <s v="music/rock"/>
    <n v="307"/>
    <n v="61.37"/>
    <x v="4"/>
  </r>
  <r>
    <x v="0"/>
    <x v="0"/>
    <s v="USD"/>
    <n v="1317438000"/>
    <n v="1314989557"/>
    <b v="0"/>
    <n v="28"/>
    <b v="1"/>
    <s v="music/rock"/>
    <n v="100"/>
    <n v="35.770000000000003"/>
    <x v="4"/>
  </r>
  <r>
    <x v="0"/>
    <x v="0"/>
    <s v="USD"/>
    <n v="1475342382"/>
    <n v="1472750382"/>
    <b v="0"/>
    <n v="45"/>
    <b v="1"/>
    <s v="music/rock"/>
    <n v="205"/>
    <n v="45.62"/>
    <x v="4"/>
  </r>
  <r>
    <x v="0"/>
    <x v="0"/>
    <s v="USD"/>
    <n v="1367902740"/>
    <n v="1366251510"/>
    <b v="0"/>
    <n v="13"/>
    <b v="1"/>
    <s v="music/rock"/>
    <n v="109"/>
    <n v="75.38"/>
    <x v="4"/>
  </r>
  <r>
    <x v="0"/>
    <x v="0"/>
    <s v="USD"/>
    <n v="1400561940"/>
    <n v="1397679445"/>
    <b v="0"/>
    <n v="40"/>
    <b v="1"/>
    <s v="music/rock"/>
    <n v="102"/>
    <n v="50.88"/>
    <x v="4"/>
  </r>
  <r>
    <x v="0"/>
    <x v="0"/>
    <s v="USD"/>
    <n v="1425275940"/>
    <n v="1422371381"/>
    <b v="0"/>
    <n v="21"/>
    <b v="1"/>
    <s v="music/rock"/>
    <n v="125"/>
    <n v="119.29"/>
    <x v="4"/>
  </r>
  <r>
    <x v="0"/>
    <x v="0"/>
    <s v="USD"/>
    <n v="1298245954"/>
    <n v="1295653954"/>
    <b v="0"/>
    <n v="134"/>
    <b v="1"/>
    <s v="music/rock"/>
    <n v="124"/>
    <n v="92.54"/>
    <x v="4"/>
  </r>
  <r>
    <x v="0"/>
    <x v="0"/>
    <s v="USD"/>
    <n v="1307761200"/>
    <n v="1304464914"/>
    <b v="0"/>
    <n v="20"/>
    <b v="1"/>
    <s v="music/rock"/>
    <n v="101"/>
    <n v="76.05"/>
    <x v="4"/>
  </r>
  <r>
    <x v="0"/>
    <x v="0"/>
    <s v="USD"/>
    <n v="1466139300"/>
    <n v="1464854398"/>
    <b v="0"/>
    <n v="19"/>
    <b v="1"/>
    <s v="music/rock"/>
    <n v="100"/>
    <n v="52.63"/>
    <x v="4"/>
  </r>
  <r>
    <x v="0"/>
    <x v="0"/>
    <s v="USD"/>
    <n v="1355585777"/>
    <n v="1352993777"/>
    <b v="0"/>
    <n v="209"/>
    <b v="1"/>
    <s v="music/rock"/>
    <n v="138"/>
    <n v="98.99"/>
    <x v="4"/>
  </r>
  <r>
    <x v="0"/>
    <x v="0"/>
    <s v="USD"/>
    <n v="1429594832"/>
    <n v="1427780432"/>
    <b v="0"/>
    <n v="38"/>
    <b v="1"/>
    <s v="music/rock"/>
    <n v="121"/>
    <n v="79.53"/>
    <x v="4"/>
  </r>
  <r>
    <x v="0"/>
    <x v="0"/>
    <s v="USD"/>
    <n v="1312095540"/>
    <n v="1306608888"/>
    <b v="0"/>
    <n v="24"/>
    <b v="1"/>
    <s v="music/rock"/>
    <n v="107"/>
    <n v="134.21"/>
    <x v="4"/>
  </r>
  <r>
    <x v="0"/>
    <x v="0"/>
    <s v="USD"/>
    <n v="1350505059"/>
    <n v="1347913059"/>
    <b v="0"/>
    <n v="8"/>
    <b v="1"/>
    <s v="music/rock"/>
    <n v="100"/>
    <n v="37.630000000000003"/>
    <x v="4"/>
  </r>
  <r>
    <x v="0"/>
    <x v="0"/>
    <s v="USD"/>
    <n v="1405033300"/>
    <n v="1402441300"/>
    <b v="0"/>
    <n v="179"/>
    <b v="1"/>
    <s v="music/rock"/>
    <n v="102"/>
    <n v="51.04"/>
    <x v="4"/>
  </r>
  <r>
    <x v="0"/>
    <x v="0"/>
    <s v="USD"/>
    <n v="1406509200"/>
    <n v="1404769538"/>
    <b v="0"/>
    <n v="26"/>
    <b v="1"/>
    <s v="music/rock"/>
    <n v="100"/>
    <n v="50.04"/>
    <x v="4"/>
  </r>
  <r>
    <x v="0"/>
    <x v="0"/>
    <s v="USD"/>
    <n v="1429920000"/>
    <n v="1426703452"/>
    <b v="0"/>
    <n v="131"/>
    <b v="1"/>
    <s v="music/rock"/>
    <n v="117"/>
    <n v="133.93"/>
    <x v="4"/>
  </r>
  <r>
    <x v="0"/>
    <x v="0"/>
    <s v="USD"/>
    <n v="1352860017"/>
    <n v="1348536417"/>
    <b v="0"/>
    <n v="14"/>
    <b v="1"/>
    <s v="music/rock"/>
    <n v="102"/>
    <n v="58.21"/>
    <x v="4"/>
  </r>
  <r>
    <x v="0"/>
    <x v="0"/>
    <s v="USD"/>
    <n v="1369355437"/>
    <n v="1366763437"/>
    <b v="0"/>
    <n v="174"/>
    <b v="1"/>
    <s v="music/rock"/>
    <n v="102"/>
    <n v="88.04"/>
    <x v="4"/>
  </r>
  <r>
    <x v="0"/>
    <x v="5"/>
    <s v="CAD"/>
    <n v="1389012940"/>
    <n v="1385124940"/>
    <b v="0"/>
    <n v="191"/>
    <b v="1"/>
    <s v="music/rock"/>
    <n v="154"/>
    <n v="70.58"/>
    <x v="4"/>
  </r>
  <r>
    <x v="0"/>
    <x v="0"/>
    <s v="USD"/>
    <n v="1405715472"/>
    <n v="1403901072"/>
    <b v="0"/>
    <n v="38"/>
    <b v="1"/>
    <s v="music/rock"/>
    <n v="101"/>
    <n v="53.29"/>
    <x v="4"/>
  </r>
  <r>
    <x v="0"/>
    <x v="0"/>
    <s v="USD"/>
    <n v="1410546413"/>
    <n v="1407954413"/>
    <b v="0"/>
    <n v="22"/>
    <b v="1"/>
    <s v="music/rock"/>
    <n v="100"/>
    <n v="136.36000000000001"/>
    <x v="4"/>
  </r>
  <r>
    <x v="0"/>
    <x v="0"/>
    <s v="USD"/>
    <n v="1324014521"/>
    <n v="1318826921"/>
    <b v="0"/>
    <n v="149"/>
    <b v="1"/>
    <s v="music/rock"/>
    <n v="109"/>
    <n v="40.549999999999997"/>
    <x v="4"/>
  </r>
  <r>
    <x v="0"/>
    <x v="0"/>
    <s v="USD"/>
    <n v="1316716129"/>
    <n v="1314124129"/>
    <b v="0"/>
    <n v="56"/>
    <b v="1"/>
    <s v="music/rock"/>
    <n v="132"/>
    <n v="70.63"/>
    <x v="4"/>
  </r>
  <r>
    <x v="0"/>
    <x v="0"/>
    <s v="USD"/>
    <n v="1391706084"/>
    <n v="1389891684"/>
    <b v="0"/>
    <n v="19"/>
    <b v="1"/>
    <s v="music/rock"/>
    <n v="133"/>
    <n v="52.68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"/>
    <n v="90.94"/>
    <x v="6"/>
  </r>
  <r>
    <x v="2"/>
    <x v="0"/>
    <s v="USD"/>
    <n v="1402600085"/>
    <n v="1400008085"/>
    <b v="0"/>
    <n v="2"/>
    <b v="0"/>
    <s v="games/mobile games"/>
    <n v="0"/>
    <n v="5"/>
    <x v="6"/>
  </r>
  <r>
    <x v="2"/>
    <x v="0"/>
    <s v="USD"/>
    <n v="1399223500"/>
    <n v="1396631500"/>
    <b v="0"/>
    <n v="48"/>
    <b v="0"/>
    <s v="games/mobile games"/>
    <n v="43"/>
    <n v="58.08"/>
    <x v="6"/>
  </r>
  <r>
    <x v="2"/>
    <x v="1"/>
    <s v="GBP"/>
    <n v="1478425747"/>
    <n v="1475398147"/>
    <b v="0"/>
    <n v="2"/>
    <b v="0"/>
    <s v="games/mobile games"/>
    <n v="0"/>
    <n v="2"/>
    <x v="6"/>
  </r>
  <r>
    <x v="2"/>
    <x v="0"/>
    <s v="USD"/>
    <n v="1488340800"/>
    <n v="1483768497"/>
    <b v="0"/>
    <n v="2"/>
    <b v="0"/>
    <s v="games/mobile games"/>
    <n v="1"/>
    <n v="62.5"/>
    <x v="6"/>
  </r>
  <r>
    <x v="2"/>
    <x v="0"/>
    <s v="USD"/>
    <n v="1478383912"/>
    <n v="1475791912"/>
    <b v="0"/>
    <n v="1"/>
    <b v="0"/>
    <s v="games/mobile games"/>
    <n v="0"/>
    <n v="10"/>
    <x v="6"/>
  </r>
  <r>
    <x v="2"/>
    <x v="0"/>
    <s v="USD"/>
    <n v="1450166340"/>
    <n v="1448044925"/>
    <b v="0"/>
    <n v="17"/>
    <b v="0"/>
    <s v="games/mobile games"/>
    <n v="5"/>
    <n v="71.59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10"/>
    <n v="32.82"/>
    <x v="6"/>
  </r>
  <r>
    <x v="2"/>
    <x v="0"/>
    <s v="USD"/>
    <n v="1416512901"/>
    <n v="1413053301"/>
    <b v="0"/>
    <n v="95"/>
    <b v="0"/>
    <s v="games/mobile games"/>
    <n v="72"/>
    <n v="49.12"/>
    <x v="6"/>
  </r>
  <r>
    <x v="2"/>
    <x v="0"/>
    <s v="USD"/>
    <n v="1435633602"/>
    <n v="1433041602"/>
    <b v="0"/>
    <n v="13"/>
    <b v="0"/>
    <s v="games/mobile games"/>
    <n v="1"/>
    <n v="16.309999999999999"/>
    <x v="6"/>
  </r>
  <r>
    <x v="2"/>
    <x v="5"/>
    <s v="CAD"/>
    <n v="1436373900"/>
    <n v="1433861210"/>
    <b v="0"/>
    <n v="2"/>
    <b v="0"/>
    <s v="games/mobile games"/>
    <n v="0"/>
    <n v="18"/>
    <x v="6"/>
  </r>
  <r>
    <x v="2"/>
    <x v="0"/>
    <s v="USD"/>
    <n v="1467155733"/>
    <n v="1465427733"/>
    <b v="0"/>
    <n v="2"/>
    <b v="0"/>
    <s v="games/mobile games"/>
    <n v="0"/>
    <n v="13"/>
    <x v="6"/>
  </r>
  <r>
    <x v="2"/>
    <x v="0"/>
    <s v="USD"/>
    <n v="1470519308"/>
    <n v="1465335308"/>
    <b v="0"/>
    <n v="3"/>
    <b v="0"/>
    <s v="games/mobile games"/>
    <n v="1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0"/>
    <n v="3"/>
    <x v="6"/>
  </r>
  <r>
    <x v="2"/>
    <x v="1"/>
    <s v="GBP"/>
    <n v="1459341380"/>
    <n v="1456839380"/>
    <b v="0"/>
    <n v="24"/>
    <b v="0"/>
    <s v="games/mobile games"/>
    <n v="20"/>
    <n v="41.83"/>
    <x v="6"/>
  </r>
  <r>
    <x v="0"/>
    <x v="0"/>
    <s v="USD"/>
    <n v="1425955189"/>
    <n v="1423366789"/>
    <b v="0"/>
    <n v="70"/>
    <b v="1"/>
    <s v="music/indie rock"/>
    <n v="173"/>
    <n v="49.34"/>
    <x v="4"/>
  </r>
  <r>
    <x v="0"/>
    <x v="0"/>
    <s v="USD"/>
    <n v="1341964080"/>
    <n v="1339109212"/>
    <b v="0"/>
    <n v="81"/>
    <b v="1"/>
    <s v="music/indie rock"/>
    <n v="101"/>
    <n v="41.73"/>
    <x v="4"/>
  </r>
  <r>
    <x v="0"/>
    <x v="0"/>
    <s v="USD"/>
    <n v="1333921508"/>
    <n v="1331333108"/>
    <b v="0"/>
    <n v="32"/>
    <b v="1"/>
    <s v="music/indie rock"/>
    <n v="105"/>
    <n v="32.72"/>
    <x v="4"/>
  </r>
  <r>
    <x v="0"/>
    <x v="0"/>
    <s v="USD"/>
    <n v="1354017600"/>
    <n v="1350967535"/>
    <b v="0"/>
    <n v="26"/>
    <b v="1"/>
    <s v="music/indie rock"/>
    <n v="135"/>
    <n v="51.96"/>
    <x v="4"/>
  </r>
  <r>
    <x v="0"/>
    <x v="0"/>
    <s v="USD"/>
    <n v="1344636000"/>
    <n v="1341800110"/>
    <b v="0"/>
    <n v="105"/>
    <b v="1"/>
    <s v="music/indie rock"/>
    <n v="116"/>
    <n v="50.69"/>
    <x v="4"/>
  </r>
  <r>
    <x v="0"/>
    <x v="0"/>
    <s v="USD"/>
    <n v="1415832338"/>
    <n v="1413236738"/>
    <b v="0"/>
    <n v="29"/>
    <b v="1"/>
    <s v="music/indie rock"/>
    <n v="102"/>
    <n v="42.24"/>
    <x v="4"/>
  </r>
  <r>
    <x v="0"/>
    <x v="3"/>
    <s v="EUR"/>
    <n v="1449178200"/>
    <n v="1447614732"/>
    <b v="0"/>
    <n v="8"/>
    <b v="1"/>
    <s v="music/indie rock"/>
    <n v="111"/>
    <n v="416.88"/>
    <x v="4"/>
  </r>
  <r>
    <x v="0"/>
    <x v="0"/>
    <s v="USD"/>
    <n v="1275368340"/>
    <n v="1272692732"/>
    <b v="0"/>
    <n v="89"/>
    <b v="1"/>
    <s v="music/indie rock"/>
    <n v="166"/>
    <n v="46.65"/>
    <x v="4"/>
  </r>
  <r>
    <x v="0"/>
    <x v="0"/>
    <s v="USD"/>
    <n v="1363024946"/>
    <n v="1359140546"/>
    <b v="0"/>
    <n v="44"/>
    <b v="1"/>
    <s v="music/indie rock"/>
    <n v="107"/>
    <n v="48.45"/>
    <x v="4"/>
  </r>
  <r>
    <x v="0"/>
    <x v="0"/>
    <s v="USD"/>
    <n v="1355597528"/>
    <n v="1353005528"/>
    <b v="0"/>
    <n v="246"/>
    <b v="1"/>
    <s v="music/indie rock"/>
    <n v="145"/>
    <n v="70.53"/>
    <x v="4"/>
  </r>
  <r>
    <x v="0"/>
    <x v="0"/>
    <s v="USD"/>
    <n v="1279778400"/>
    <n v="1275851354"/>
    <b v="0"/>
    <n v="120"/>
    <b v="1"/>
    <s v="music/indie rock"/>
    <n v="106"/>
    <n v="87.96"/>
    <x v="4"/>
  </r>
  <r>
    <x v="0"/>
    <x v="0"/>
    <s v="USD"/>
    <n v="1307459881"/>
    <n v="1304867881"/>
    <b v="0"/>
    <n v="26"/>
    <b v="1"/>
    <s v="music/indie rock"/>
    <n v="137"/>
    <n v="26.27"/>
    <x v="4"/>
  </r>
  <r>
    <x v="0"/>
    <x v="0"/>
    <s v="USD"/>
    <n v="1302926340"/>
    <n v="1301524585"/>
    <b v="0"/>
    <n v="45"/>
    <b v="1"/>
    <s v="music/indie rock"/>
    <n v="104"/>
    <n v="57.78"/>
    <x v="4"/>
  </r>
  <r>
    <x v="0"/>
    <x v="0"/>
    <s v="USD"/>
    <n v="1329082983"/>
    <n v="1326404583"/>
    <b v="0"/>
    <n v="20"/>
    <b v="1"/>
    <s v="music/indie rock"/>
    <n v="115"/>
    <n v="57.25"/>
    <x v="4"/>
  </r>
  <r>
    <x v="0"/>
    <x v="0"/>
    <s v="USD"/>
    <n v="1445363722"/>
    <n v="1442771722"/>
    <b v="0"/>
    <n v="47"/>
    <b v="1"/>
    <s v="music/indie rock"/>
    <n v="102"/>
    <n v="196.34"/>
    <x v="4"/>
  </r>
  <r>
    <x v="0"/>
    <x v="0"/>
    <s v="USD"/>
    <n v="1334250165"/>
    <n v="1331658165"/>
    <b v="0"/>
    <n v="13"/>
    <b v="1"/>
    <s v="music/indie rock"/>
    <n v="124"/>
    <n v="43"/>
    <x v="4"/>
  </r>
  <r>
    <x v="0"/>
    <x v="0"/>
    <s v="USD"/>
    <n v="1393966800"/>
    <n v="1392040806"/>
    <b v="0"/>
    <n v="183"/>
    <b v="1"/>
    <s v="music/indie rock"/>
    <n v="102"/>
    <n v="35.549999999999997"/>
    <x v="4"/>
  </r>
  <r>
    <x v="0"/>
    <x v="0"/>
    <s v="USD"/>
    <n v="1454349600"/>
    <n v="1451277473"/>
    <b v="0"/>
    <n v="21"/>
    <b v="1"/>
    <s v="music/indie rock"/>
    <n v="145"/>
    <n v="68.81"/>
    <x v="4"/>
  </r>
  <r>
    <x v="0"/>
    <x v="0"/>
    <s v="USD"/>
    <n v="1427319366"/>
    <n v="1424730966"/>
    <b v="0"/>
    <n v="42"/>
    <b v="1"/>
    <s v="music/indie rock"/>
    <n v="133"/>
    <n v="28.57"/>
    <x v="4"/>
  </r>
  <r>
    <x v="0"/>
    <x v="0"/>
    <s v="USD"/>
    <n v="1349517540"/>
    <n v="1347137731"/>
    <b v="0"/>
    <n v="54"/>
    <b v="1"/>
    <s v="music/indie rock"/>
    <n v="109"/>
    <n v="50.63"/>
    <x v="4"/>
  </r>
  <r>
    <x v="2"/>
    <x v="1"/>
    <s v="GBP"/>
    <n v="1432299600"/>
    <n v="1429707729"/>
    <b v="0"/>
    <n v="25"/>
    <b v="0"/>
    <s v="technology/gadgets"/>
    <n v="3"/>
    <n v="106.8"/>
    <x v="2"/>
  </r>
  <r>
    <x v="2"/>
    <x v="9"/>
    <s v="EUR"/>
    <n v="1425495447"/>
    <n v="1422903447"/>
    <b v="0"/>
    <n v="3"/>
    <b v="0"/>
    <s v="technology/gadgets"/>
    <n v="1"/>
    <n v="4"/>
    <x v="2"/>
  </r>
  <r>
    <x v="2"/>
    <x v="0"/>
    <s v="USD"/>
    <n v="1485541791"/>
    <n v="1480357791"/>
    <b v="0"/>
    <n v="41"/>
    <b v="0"/>
    <s v="technology/gadgets"/>
    <n v="47"/>
    <n v="34.1"/>
    <x v="2"/>
  </r>
  <r>
    <x v="2"/>
    <x v="0"/>
    <s v="USD"/>
    <n v="1451752021"/>
    <n v="1447864021"/>
    <b v="0"/>
    <n v="2"/>
    <b v="0"/>
    <s v="technology/gadgets"/>
    <n v="0"/>
    <n v="25"/>
    <x v="2"/>
  </r>
  <r>
    <x v="2"/>
    <x v="0"/>
    <s v="USD"/>
    <n v="1410127994"/>
    <n v="1407535994"/>
    <b v="0"/>
    <n v="4"/>
    <b v="0"/>
    <s v="technology/gadgets"/>
    <n v="0"/>
    <n v="10.5"/>
    <x v="2"/>
  </r>
  <r>
    <x v="2"/>
    <x v="0"/>
    <s v="USD"/>
    <n v="1466697983"/>
    <n v="1464105983"/>
    <b v="0"/>
    <n v="99"/>
    <b v="0"/>
    <s v="technology/gadgets"/>
    <n v="43"/>
    <n v="215.96"/>
    <x v="2"/>
  </r>
  <r>
    <x v="2"/>
    <x v="0"/>
    <s v="USD"/>
    <n v="1400853925"/>
    <n v="1399557925"/>
    <b v="0"/>
    <n v="4"/>
    <b v="0"/>
    <s v="technology/gadgets"/>
    <n v="0"/>
    <n v="21.25"/>
    <x v="2"/>
  </r>
  <r>
    <x v="2"/>
    <x v="0"/>
    <s v="USD"/>
    <n v="1483048900"/>
    <n v="1480456900"/>
    <b v="0"/>
    <n v="4"/>
    <b v="0"/>
    <s v="technology/gadgets"/>
    <n v="2"/>
    <n v="108.25"/>
    <x v="2"/>
  </r>
  <r>
    <x v="2"/>
    <x v="0"/>
    <s v="USD"/>
    <n v="1414059479"/>
    <n v="1411467479"/>
    <b v="0"/>
    <n v="38"/>
    <b v="0"/>
    <s v="technology/gadgets"/>
    <n v="14"/>
    <n v="129.97"/>
    <x v="2"/>
  </r>
  <r>
    <x v="2"/>
    <x v="9"/>
    <s v="EUR"/>
    <n v="1446331500"/>
    <n v="1442531217"/>
    <b v="0"/>
    <n v="285"/>
    <b v="0"/>
    <s v="technology/gadgets"/>
    <n v="39"/>
    <n v="117.49"/>
    <x v="2"/>
  </r>
  <r>
    <x v="2"/>
    <x v="4"/>
    <s v="NZD"/>
    <n v="1407545334"/>
    <n v="1404953334"/>
    <b v="0"/>
    <n v="1"/>
    <b v="0"/>
    <s v="technology/gadgets"/>
    <n v="0"/>
    <n v="10"/>
    <x v="2"/>
  </r>
  <r>
    <x v="2"/>
    <x v="0"/>
    <s v="USD"/>
    <n v="1433395560"/>
    <n v="1430803560"/>
    <b v="0"/>
    <n v="42"/>
    <b v="0"/>
    <s v="technology/gadgets"/>
    <n v="59"/>
    <n v="70.599999999999994"/>
    <x v="2"/>
  </r>
  <r>
    <x v="2"/>
    <x v="1"/>
    <s v="GBP"/>
    <n v="1412770578"/>
    <n v="1410178578"/>
    <b v="0"/>
    <n v="26"/>
    <b v="0"/>
    <s v="technology/gadgets"/>
    <n v="1"/>
    <n v="24.5"/>
    <x v="2"/>
  </r>
  <r>
    <x v="2"/>
    <x v="0"/>
    <s v="USD"/>
    <n v="1414814340"/>
    <n v="1413519073"/>
    <b v="0"/>
    <n v="2"/>
    <b v="0"/>
    <s v="technology/gadgets"/>
    <n v="9"/>
    <n v="30"/>
    <x v="2"/>
  </r>
  <r>
    <x v="2"/>
    <x v="0"/>
    <s v="USD"/>
    <n v="1409620222"/>
    <n v="1407892222"/>
    <b v="0"/>
    <n v="4"/>
    <b v="0"/>
    <s v="technology/gadgets"/>
    <n v="2"/>
    <n v="2"/>
    <x v="2"/>
  </r>
  <r>
    <x v="2"/>
    <x v="0"/>
    <s v="USD"/>
    <n v="1478542375"/>
    <n v="1476378775"/>
    <b v="0"/>
    <n v="6"/>
    <b v="0"/>
    <s v="technology/gadgets"/>
    <n v="1"/>
    <n v="17"/>
    <x v="2"/>
  </r>
  <r>
    <x v="2"/>
    <x v="7"/>
    <s v="HKD"/>
    <n v="1486708133"/>
    <n v="1484116133"/>
    <b v="0"/>
    <n v="70"/>
    <b v="0"/>
    <s v="technology/gadgets"/>
    <n v="53"/>
    <n v="2928.93"/>
    <x v="2"/>
  </r>
  <r>
    <x v="2"/>
    <x v="0"/>
    <s v="USD"/>
    <n v="1407869851"/>
    <n v="1404845851"/>
    <b v="0"/>
    <n v="9"/>
    <b v="0"/>
    <s v="technology/gadgets"/>
    <n v="1"/>
    <n v="28.89"/>
    <x v="2"/>
  </r>
  <r>
    <x v="2"/>
    <x v="0"/>
    <s v="USD"/>
    <n v="1432069249"/>
    <n v="1429477249"/>
    <b v="0"/>
    <n v="8"/>
    <b v="0"/>
    <s v="technology/gadgets"/>
    <n v="47"/>
    <n v="29.63"/>
    <x v="2"/>
  </r>
  <r>
    <x v="2"/>
    <x v="1"/>
    <s v="GBP"/>
    <n v="1445468400"/>
    <n v="1443042061"/>
    <b v="0"/>
    <n v="105"/>
    <b v="0"/>
    <s v="technology/gadgets"/>
    <n v="43"/>
    <n v="40.98"/>
    <x v="2"/>
  </r>
  <r>
    <x v="0"/>
    <x v="0"/>
    <s v="USD"/>
    <n v="1342243143"/>
    <n v="1339651143"/>
    <b v="0"/>
    <n v="38"/>
    <b v="1"/>
    <s v="music/indie rock"/>
    <n v="137"/>
    <n v="54"/>
    <x v="4"/>
  </r>
  <r>
    <x v="0"/>
    <x v="0"/>
    <s v="USD"/>
    <n v="1386828507"/>
    <n v="1384236507"/>
    <b v="0"/>
    <n v="64"/>
    <b v="1"/>
    <s v="music/indie rock"/>
    <n v="116"/>
    <n v="36.11"/>
    <x v="4"/>
  </r>
  <r>
    <x v="0"/>
    <x v="0"/>
    <s v="USD"/>
    <n v="1317099540"/>
    <n v="1313612532"/>
    <b v="0"/>
    <n v="13"/>
    <b v="1"/>
    <s v="music/indie rock"/>
    <n v="241"/>
    <n v="23.15"/>
    <x v="4"/>
  </r>
  <r>
    <x v="0"/>
    <x v="0"/>
    <s v="USD"/>
    <n v="1389814380"/>
    <n v="1387390555"/>
    <b v="0"/>
    <n v="33"/>
    <b v="1"/>
    <s v="music/indie rock"/>
    <n v="114"/>
    <n v="104"/>
    <x v="4"/>
  </r>
  <r>
    <x v="0"/>
    <x v="0"/>
    <s v="USD"/>
    <n v="1381449600"/>
    <n v="1379540288"/>
    <b v="0"/>
    <n v="52"/>
    <b v="1"/>
    <s v="music/indie rock"/>
    <n v="110"/>
    <n v="31.83"/>
    <x v="4"/>
  </r>
  <r>
    <x v="0"/>
    <x v="0"/>
    <s v="USD"/>
    <n v="1288657560"/>
    <n v="1286319256"/>
    <b v="0"/>
    <n v="107"/>
    <b v="1"/>
    <s v="music/indie rock"/>
    <n v="195"/>
    <n v="27.39"/>
    <x v="4"/>
  </r>
  <r>
    <x v="0"/>
    <x v="0"/>
    <s v="USD"/>
    <n v="1331182740"/>
    <n v="1329856839"/>
    <b v="0"/>
    <n v="11"/>
    <b v="1"/>
    <s v="music/indie rock"/>
    <n v="103"/>
    <n v="56.36"/>
    <x v="4"/>
  </r>
  <r>
    <x v="0"/>
    <x v="0"/>
    <s v="USD"/>
    <n v="1367940794"/>
    <n v="1365348794"/>
    <b v="0"/>
    <n v="34"/>
    <b v="1"/>
    <s v="music/indie rock"/>
    <n v="103"/>
    <n v="77.349999999999994"/>
    <x v="4"/>
  </r>
  <r>
    <x v="0"/>
    <x v="0"/>
    <s v="USD"/>
    <n v="1309825866"/>
    <n v="1306197066"/>
    <b v="0"/>
    <n v="75"/>
    <b v="1"/>
    <s v="music/indie rock"/>
    <n v="100"/>
    <n v="42.8"/>
    <x v="4"/>
  </r>
  <r>
    <x v="0"/>
    <x v="0"/>
    <s v="USD"/>
    <n v="1373203482"/>
    <n v="1368019482"/>
    <b v="0"/>
    <n v="26"/>
    <b v="1"/>
    <s v="music/indie rock"/>
    <n v="127"/>
    <n v="48.85"/>
    <x v="4"/>
  </r>
  <r>
    <x v="0"/>
    <x v="0"/>
    <s v="USD"/>
    <n v="1337657400"/>
    <n v="1336512309"/>
    <b v="0"/>
    <n v="50"/>
    <b v="1"/>
    <s v="music/indie rock"/>
    <n v="121"/>
    <n v="48.24"/>
    <x v="4"/>
  </r>
  <r>
    <x v="0"/>
    <x v="0"/>
    <s v="USD"/>
    <n v="1327433173"/>
    <n v="1325618773"/>
    <b v="0"/>
    <n v="80"/>
    <b v="1"/>
    <s v="music/indie rock"/>
    <n v="107"/>
    <n v="70.209999999999994"/>
    <x v="4"/>
  </r>
  <r>
    <x v="0"/>
    <x v="0"/>
    <s v="USD"/>
    <n v="1411787307"/>
    <n v="1409195307"/>
    <b v="0"/>
    <n v="110"/>
    <b v="1"/>
    <s v="music/indie rock"/>
    <n v="172"/>
    <n v="94.05"/>
    <x v="4"/>
  </r>
  <r>
    <x v="0"/>
    <x v="0"/>
    <s v="USD"/>
    <n v="1324789200"/>
    <n v="1321649321"/>
    <b v="0"/>
    <n v="77"/>
    <b v="1"/>
    <s v="music/indie rock"/>
    <n v="124"/>
    <n v="80.27"/>
    <x v="4"/>
  </r>
  <r>
    <x v="0"/>
    <x v="0"/>
    <s v="USD"/>
    <n v="1403326740"/>
    <n v="1400106171"/>
    <b v="0"/>
    <n v="50"/>
    <b v="1"/>
    <s v="music/indie rock"/>
    <n v="108"/>
    <n v="54.2"/>
    <x v="4"/>
  </r>
  <r>
    <x v="0"/>
    <x v="0"/>
    <s v="USD"/>
    <n v="1323151140"/>
    <n v="1320528070"/>
    <b v="0"/>
    <n v="145"/>
    <b v="1"/>
    <s v="music/indie rock"/>
    <n v="117"/>
    <n v="60.27"/>
    <x v="4"/>
  </r>
  <r>
    <x v="0"/>
    <x v="0"/>
    <s v="USD"/>
    <n v="1339732740"/>
    <n v="1338346281"/>
    <b v="0"/>
    <n v="29"/>
    <b v="1"/>
    <s v="music/indie rock"/>
    <n v="187"/>
    <n v="38.74"/>
    <x v="4"/>
  </r>
  <r>
    <x v="0"/>
    <x v="0"/>
    <s v="USD"/>
    <n v="1372741200"/>
    <n v="1370067231"/>
    <b v="0"/>
    <n v="114"/>
    <b v="1"/>
    <s v="music/indie rock"/>
    <n v="116"/>
    <n v="152.54"/>
    <x v="4"/>
  </r>
  <r>
    <x v="0"/>
    <x v="0"/>
    <s v="USD"/>
    <n v="1362955108"/>
    <n v="1360366708"/>
    <b v="0"/>
    <n v="96"/>
    <b v="1"/>
    <s v="music/indie rock"/>
    <n v="111"/>
    <n v="115.31"/>
    <x v="4"/>
  </r>
  <r>
    <x v="0"/>
    <x v="0"/>
    <s v="USD"/>
    <n v="1308110340"/>
    <n v="1304770233"/>
    <b v="0"/>
    <n v="31"/>
    <b v="1"/>
    <s v="music/indie rock"/>
    <n v="171"/>
    <n v="35.840000000000003"/>
    <x v="4"/>
  </r>
  <r>
    <x v="0"/>
    <x v="0"/>
    <s v="USD"/>
    <n v="1400137131"/>
    <n v="1397545131"/>
    <b v="1"/>
    <n v="4883"/>
    <b v="1"/>
    <s v="technology/hardware"/>
    <n v="126"/>
    <n v="64.569999999999993"/>
    <x v="2"/>
  </r>
  <r>
    <x v="0"/>
    <x v="0"/>
    <s v="USD"/>
    <n v="1309809140"/>
    <n v="1302033140"/>
    <b v="1"/>
    <n v="95"/>
    <b v="1"/>
    <s v="technology/hardware"/>
    <n v="138"/>
    <n v="87.44"/>
    <x v="2"/>
  </r>
  <r>
    <x v="0"/>
    <x v="0"/>
    <s v="USD"/>
    <n v="1470896916"/>
    <n v="1467008916"/>
    <b v="1"/>
    <n v="2478"/>
    <b v="1"/>
    <s v="technology/hardware"/>
    <n v="1705"/>
    <n v="68.819999999999993"/>
    <x v="2"/>
  </r>
  <r>
    <x v="0"/>
    <x v="0"/>
    <s v="USD"/>
    <n v="1398952890"/>
    <n v="1396360890"/>
    <b v="1"/>
    <n v="1789"/>
    <b v="1"/>
    <s v="technology/hardware"/>
    <n v="788"/>
    <n v="176.2"/>
    <x v="2"/>
  </r>
  <r>
    <x v="0"/>
    <x v="3"/>
    <s v="EUR"/>
    <n v="1436680958"/>
    <n v="1433224958"/>
    <b v="1"/>
    <n v="680"/>
    <b v="1"/>
    <s v="technology/hardware"/>
    <n v="348"/>
    <n v="511.79"/>
    <x v="2"/>
  </r>
  <r>
    <x v="0"/>
    <x v="0"/>
    <s v="USD"/>
    <n v="1397961361"/>
    <n v="1392780961"/>
    <b v="1"/>
    <n v="70"/>
    <b v="1"/>
    <s v="technology/hardware"/>
    <n v="150"/>
    <n v="160.44"/>
    <x v="2"/>
  </r>
  <r>
    <x v="0"/>
    <x v="0"/>
    <s v="USD"/>
    <n v="1258955940"/>
    <n v="1255730520"/>
    <b v="1"/>
    <n v="23"/>
    <b v="1"/>
    <s v="technology/hardware"/>
    <n v="101"/>
    <n v="35"/>
    <x v="2"/>
  </r>
  <r>
    <x v="0"/>
    <x v="0"/>
    <s v="USD"/>
    <n v="1465232520"/>
    <n v="1460557809"/>
    <b v="1"/>
    <n v="4245"/>
    <b v="1"/>
    <s v="technology/hardware"/>
    <n v="800"/>
    <n v="188.51"/>
    <x v="2"/>
  </r>
  <r>
    <x v="0"/>
    <x v="1"/>
    <s v="GBP"/>
    <n v="1404986951"/>
    <n v="1402394951"/>
    <b v="1"/>
    <n v="943"/>
    <b v="1"/>
    <s v="technology/hardware"/>
    <n v="106"/>
    <n v="56.2"/>
    <x v="2"/>
  </r>
  <r>
    <x v="0"/>
    <x v="0"/>
    <s v="USD"/>
    <n v="1303446073"/>
    <n v="1300767673"/>
    <b v="1"/>
    <n v="1876"/>
    <b v="1"/>
    <s v="technology/hardware"/>
    <n v="201"/>
    <n v="51.31"/>
    <x v="2"/>
  </r>
  <r>
    <x v="0"/>
    <x v="0"/>
    <s v="USD"/>
    <n v="1478516737"/>
    <n v="1475921137"/>
    <b v="1"/>
    <n v="834"/>
    <b v="1"/>
    <s v="technology/hardware"/>
    <n v="212"/>
    <n v="127.36"/>
    <x v="2"/>
  </r>
  <r>
    <x v="0"/>
    <x v="5"/>
    <s v="CAD"/>
    <n v="1381934015"/>
    <n v="1378737215"/>
    <b v="1"/>
    <n v="682"/>
    <b v="1"/>
    <s v="technology/hardware"/>
    <n v="198"/>
    <n v="101.86"/>
    <x v="2"/>
  </r>
  <r>
    <x v="0"/>
    <x v="0"/>
    <s v="USD"/>
    <n v="1330657200"/>
    <n v="1328158065"/>
    <b v="1"/>
    <n v="147"/>
    <b v="1"/>
    <s v="technology/hardware"/>
    <n v="226"/>
    <n v="230.56"/>
    <x v="2"/>
  </r>
  <r>
    <x v="0"/>
    <x v="0"/>
    <s v="USD"/>
    <n v="1457758800"/>
    <n v="1453730176"/>
    <b v="1"/>
    <n v="415"/>
    <b v="1"/>
    <s v="technology/hardware"/>
    <n v="699"/>
    <n v="842.11"/>
    <x v="2"/>
  </r>
  <r>
    <x v="0"/>
    <x v="0"/>
    <s v="USD"/>
    <n v="1337799600"/>
    <n v="1334989881"/>
    <b v="1"/>
    <n v="290"/>
    <b v="1"/>
    <s v="technology/hardware"/>
    <n v="399"/>
    <n v="577.28"/>
    <x v="2"/>
  </r>
  <r>
    <x v="0"/>
    <x v="0"/>
    <s v="USD"/>
    <n v="1429391405"/>
    <n v="1425507005"/>
    <b v="1"/>
    <n v="365"/>
    <b v="1"/>
    <s v="technology/hardware"/>
    <n v="294"/>
    <n v="483.34"/>
    <x v="2"/>
  </r>
  <r>
    <x v="0"/>
    <x v="0"/>
    <s v="USD"/>
    <n v="1351304513"/>
    <n v="1348712513"/>
    <b v="1"/>
    <n v="660"/>
    <b v="1"/>
    <s v="technology/hardware"/>
    <n v="168"/>
    <n v="76.14"/>
    <x v="2"/>
  </r>
  <r>
    <x v="0"/>
    <x v="0"/>
    <s v="USD"/>
    <n v="1364078561"/>
    <n v="1361490161"/>
    <b v="1"/>
    <n v="1356"/>
    <b v="1"/>
    <s v="technology/hardware"/>
    <n v="1436"/>
    <n v="74.11"/>
    <x v="2"/>
  </r>
  <r>
    <x v="0"/>
    <x v="0"/>
    <s v="USD"/>
    <n v="1412121600"/>
    <n v="1408565860"/>
    <b v="1"/>
    <n v="424"/>
    <b v="1"/>
    <s v="technology/hardware"/>
    <n v="157"/>
    <n v="36.97"/>
    <x v="2"/>
  </r>
  <r>
    <x v="0"/>
    <x v="11"/>
    <s v="SEK"/>
    <n v="1419151341"/>
    <n v="1416559341"/>
    <b v="1"/>
    <n v="33"/>
    <b v="1"/>
    <s v="technology/hardware"/>
    <n v="118"/>
    <n v="2500.9699999999998"/>
    <x v="2"/>
  </r>
  <r>
    <x v="0"/>
    <x v="0"/>
    <s v="USD"/>
    <n v="1349495940"/>
    <n v="1346042417"/>
    <b v="1"/>
    <n v="1633"/>
    <b v="1"/>
    <s v="technology/hardware"/>
    <n v="1105"/>
    <n v="67.69"/>
    <x v="2"/>
  </r>
  <r>
    <x v="0"/>
    <x v="0"/>
    <s v="USD"/>
    <n v="1400006636"/>
    <n v="1397414636"/>
    <b v="1"/>
    <n v="306"/>
    <b v="1"/>
    <s v="technology/hardware"/>
    <n v="193"/>
    <n v="63.05"/>
    <x v="2"/>
  </r>
  <r>
    <x v="0"/>
    <x v="1"/>
    <s v="GBP"/>
    <n v="1410862734"/>
    <n v="1407838734"/>
    <b v="1"/>
    <n v="205"/>
    <b v="1"/>
    <s v="technology/hardware"/>
    <n v="127"/>
    <n v="117.6"/>
    <x v="2"/>
  </r>
  <r>
    <x v="0"/>
    <x v="13"/>
    <s v="EUR"/>
    <n v="1461306772"/>
    <n v="1458714772"/>
    <b v="1"/>
    <n v="1281"/>
    <b v="1"/>
    <s v="technology/hardware"/>
    <n v="260"/>
    <n v="180.75"/>
    <x v="2"/>
  </r>
  <r>
    <x v="0"/>
    <x v="0"/>
    <s v="USD"/>
    <n v="1326330000"/>
    <n v="1324433310"/>
    <b v="1"/>
    <n v="103"/>
    <b v="1"/>
    <s v="technology/hardware"/>
    <n v="262"/>
    <n v="127.32"/>
    <x v="2"/>
  </r>
  <r>
    <x v="0"/>
    <x v="0"/>
    <s v="USD"/>
    <n v="1408021098"/>
    <n v="1405429098"/>
    <b v="1"/>
    <n v="1513"/>
    <b v="1"/>
    <s v="technology/hardware"/>
    <n v="207"/>
    <n v="136.63999999999999"/>
    <x v="2"/>
  </r>
  <r>
    <x v="0"/>
    <x v="0"/>
    <s v="USD"/>
    <n v="1398959729"/>
    <n v="1396367729"/>
    <b v="1"/>
    <n v="405"/>
    <b v="1"/>
    <s v="technology/hardware"/>
    <n v="370"/>
    <n v="182.78"/>
    <x v="2"/>
  </r>
  <r>
    <x v="0"/>
    <x v="0"/>
    <s v="USD"/>
    <n v="1480777515"/>
    <n v="1478095515"/>
    <b v="1"/>
    <n v="510"/>
    <b v="1"/>
    <s v="technology/hardware"/>
    <n v="285"/>
    <n v="279.38"/>
    <x v="2"/>
  </r>
  <r>
    <x v="0"/>
    <x v="1"/>
    <s v="GBP"/>
    <n v="1470423668"/>
    <n v="1467831668"/>
    <b v="1"/>
    <n v="1887"/>
    <b v="1"/>
    <s v="technology/hardware"/>
    <n v="579"/>
    <n v="61.38"/>
    <x v="2"/>
  </r>
  <r>
    <x v="0"/>
    <x v="0"/>
    <s v="USD"/>
    <n v="1366429101"/>
    <n v="1361248701"/>
    <b v="1"/>
    <n v="701"/>
    <b v="1"/>
    <s v="technology/hardware"/>
    <n v="1132"/>
    <n v="80.73"/>
    <x v="2"/>
  </r>
  <r>
    <x v="0"/>
    <x v="0"/>
    <s v="USD"/>
    <n v="1384488000"/>
    <n v="1381752061"/>
    <b v="1"/>
    <n v="3863"/>
    <b v="1"/>
    <s v="technology/hardware"/>
    <n v="263"/>
    <n v="272.36"/>
    <x v="2"/>
  </r>
  <r>
    <x v="0"/>
    <x v="0"/>
    <s v="USD"/>
    <n v="1353201444"/>
    <n v="1350605844"/>
    <b v="1"/>
    <n v="238"/>
    <b v="1"/>
    <s v="technology/hardware"/>
    <n v="674"/>
    <n v="70.849999999999994"/>
    <x v="2"/>
  </r>
  <r>
    <x v="0"/>
    <x v="0"/>
    <s v="USD"/>
    <n v="1470466800"/>
    <n v="1467134464"/>
    <b v="1"/>
    <n v="2051"/>
    <b v="1"/>
    <s v="technology/hardware"/>
    <n v="257"/>
    <n v="247.94"/>
    <x v="2"/>
  </r>
  <r>
    <x v="0"/>
    <x v="1"/>
    <s v="GBP"/>
    <n v="1376899269"/>
    <n v="1371715269"/>
    <b v="1"/>
    <n v="402"/>
    <b v="1"/>
    <s v="technology/hardware"/>
    <n v="375"/>
    <n v="186.81"/>
    <x v="2"/>
  </r>
  <r>
    <x v="0"/>
    <x v="0"/>
    <s v="USD"/>
    <n v="1362938851"/>
    <n v="1360346851"/>
    <b v="1"/>
    <n v="253"/>
    <b v="1"/>
    <s v="technology/hardware"/>
    <n v="209"/>
    <n v="131.99"/>
    <x v="2"/>
  </r>
  <r>
    <x v="0"/>
    <x v="1"/>
    <s v="GBP"/>
    <n v="1373751325"/>
    <n v="1371159325"/>
    <b v="1"/>
    <n v="473"/>
    <b v="1"/>
    <s v="technology/hardware"/>
    <n v="347"/>
    <n v="29.31"/>
    <x v="2"/>
  </r>
  <r>
    <x v="0"/>
    <x v="0"/>
    <s v="USD"/>
    <n v="1450511940"/>
    <n v="1446527540"/>
    <b v="1"/>
    <n v="821"/>
    <b v="1"/>
    <s v="technology/hardware"/>
    <n v="402"/>
    <n v="245.02"/>
    <x v="2"/>
  </r>
  <r>
    <x v="0"/>
    <x v="0"/>
    <s v="USD"/>
    <n v="1339484400"/>
    <n v="1336627492"/>
    <b v="1"/>
    <n v="388"/>
    <b v="1"/>
    <s v="technology/hardware"/>
    <n v="1027"/>
    <n v="1323.25"/>
    <x v="2"/>
  </r>
  <r>
    <x v="0"/>
    <x v="0"/>
    <s v="USD"/>
    <n v="1447909140"/>
    <n v="1444734146"/>
    <b v="1"/>
    <n v="813"/>
    <b v="1"/>
    <s v="technology/hardware"/>
    <n v="115"/>
    <n v="282.66000000000003"/>
    <x v="2"/>
  </r>
  <r>
    <x v="0"/>
    <x v="12"/>
    <s v="EUR"/>
    <n v="1459684862"/>
    <n v="1456232462"/>
    <b v="1"/>
    <n v="1945"/>
    <b v="1"/>
    <s v="technology/hardware"/>
    <n v="355"/>
    <n v="91.21"/>
    <x v="2"/>
  </r>
  <r>
    <x v="2"/>
    <x v="5"/>
    <s v="CAD"/>
    <n v="1404926665"/>
    <n v="1402334665"/>
    <b v="0"/>
    <n v="12"/>
    <b v="0"/>
    <s v="photography/people"/>
    <n v="5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"/>
    <n v="88.69"/>
    <x v="8"/>
  </r>
  <r>
    <x v="2"/>
    <x v="0"/>
    <s v="USD"/>
    <n v="1417377481"/>
    <n v="1412189881"/>
    <b v="0"/>
    <n v="7"/>
    <b v="0"/>
    <s v="photography/people"/>
    <n v="21"/>
    <n v="453.14"/>
    <x v="8"/>
  </r>
  <r>
    <x v="2"/>
    <x v="1"/>
    <s v="GBP"/>
    <n v="1470178800"/>
    <n v="1467650771"/>
    <b v="0"/>
    <n v="4"/>
    <b v="0"/>
    <s v="photography/people"/>
    <n v="3"/>
    <n v="12.75"/>
    <x v="8"/>
  </r>
  <r>
    <x v="2"/>
    <x v="1"/>
    <s v="GBP"/>
    <n v="1457947483"/>
    <n v="1455359083"/>
    <b v="0"/>
    <n v="1"/>
    <b v="0"/>
    <s v="photography/people"/>
    <n v="0"/>
    <n v="1"/>
    <x v="8"/>
  </r>
  <r>
    <x v="2"/>
    <x v="1"/>
    <s v="GBP"/>
    <n v="1425223276"/>
    <n v="1422631276"/>
    <b v="0"/>
    <n v="28"/>
    <b v="0"/>
    <s v="photography/people"/>
    <n v="42"/>
    <n v="83.43"/>
    <x v="8"/>
  </r>
  <r>
    <x v="2"/>
    <x v="0"/>
    <s v="USD"/>
    <n v="1440094742"/>
    <n v="1437502742"/>
    <b v="0"/>
    <n v="1"/>
    <b v="0"/>
    <s v="photography/people"/>
    <n v="0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7"/>
    <n v="101.8"/>
    <x v="8"/>
  </r>
  <r>
    <x v="2"/>
    <x v="0"/>
    <s v="USD"/>
    <n v="1435958786"/>
    <n v="1434144386"/>
    <b v="0"/>
    <n v="3"/>
    <b v="0"/>
    <s v="photography/people"/>
    <n v="7"/>
    <n v="46.67"/>
    <x v="8"/>
  </r>
  <r>
    <x v="2"/>
    <x v="0"/>
    <s v="USD"/>
    <n v="1424229991"/>
    <n v="1421637991"/>
    <b v="0"/>
    <n v="2"/>
    <b v="0"/>
    <s v="photography/people"/>
    <n v="0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8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26"/>
    <n v="218.33"/>
    <x v="8"/>
  </r>
  <r>
    <x v="2"/>
    <x v="1"/>
    <s v="GBP"/>
    <n v="1415882108"/>
    <n v="1413286508"/>
    <b v="0"/>
    <n v="7"/>
    <b v="0"/>
    <s v="photography/people"/>
    <n v="1"/>
    <n v="33.71"/>
    <x v="8"/>
  </r>
  <r>
    <x v="2"/>
    <x v="5"/>
    <s v="CAD"/>
    <n v="1452120613"/>
    <n v="1449528613"/>
    <b v="0"/>
    <n v="25"/>
    <b v="0"/>
    <s v="photography/people"/>
    <n v="13"/>
    <n v="25"/>
    <x v="8"/>
  </r>
  <r>
    <x v="0"/>
    <x v="12"/>
    <s v="EUR"/>
    <n v="1434139200"/>
    <n v="1431406916"/>
    <b v="1"/>
    <n v="1637"/>
    <b v="1"/>
    <s v="technology/hardware"/>
    <n v="382"/>
    <n v="128.38999999999999"/>
    <x v="2"/>
  </r>
  <r>
    <x v="0"/>
    <x v="0"/>
    <s v="USD"/>
    <n v="1485191143"/>
    <n v="1482599143"/>
    <b v="1"/>
    <n v="1375"/>
    <b v="1"/>
    <s v="technology/hardware"/>
    <n v="217"/>
    <n v="78.83"/>
    <x v="2"/>
  </r>
  <r>
    <x v="0"/>
    <x v="0"/>
    <s v="USD"/>
    <n v="1278111600"/>
    <n v="1276830052"/>
    <b v="1"/>
    <n v="17"/>
    <b v="1"/>
    <s v="technology/hardware"/>
    <n v="312"/>
    <n v="91.76"/>
    <x v="2"/>
  </r>
  <r>
    <x v="0"/>
    <x v="0"/>
    <s v="USD"/>
    <n v="1405002663"/>
    <n v="1402410663"/>
    <b v="1"/>
    <n v="354"/>
    <b v="1"/>
    <s v="technology/hardware"/>
    <n v="234"/>
    <n v="331.1"/>
    <x v="2"/>
  </r>
  <r>
    <x v="0"/>
    <x v="0"/>
    <s v="USD"/>
    <n v="1381895940"/>
    <n v="1379532618"/>
    <b v="1"/>
    <n v="191"/>
    <b v="1"/>
    <s v="technology/hardware"/>
    <n v="124"/>
    <n v="194.26"/>
    <x v="2"/>
  </r>
  <r>
    <x v="0"/>
    <x v="0"/>
    <s v="USD"/>
    <n v="1417611645"/>
    <n v="1414584045"/>
    <b v="1"/>
    <n v="303"/>
    <b v="1"/>
    <s v="technology/hardware"/>
    <n v="248"/>
    <n v="408.98"/>
    <x v="2"/>
  </r>
  <r>
    <x v="0"/>
    <x v="0"/>
    <s v="USD"/>
    <n v="1282622400"/>
    <n v="1276891586"/>
    <b v="1"/>
    <n v="137"/>
    <b v="1"/>
    <s v="technology/hardware"/>
    <n v="116"/>
    <n v="84.46"/>
    <x v="2"/>
  </r>
  <r>
    <x v="0"/>
    <x v="0"/>
    <s v="USD"/>
    <n v="1316442622"/>
    <n v="1312641022"/>
    <b v="1"/>
    <n v="41"/>
    <b v="1"/>
    <s v="technology/hardware"/>
    <n v="117"/>
    <n v="44.85"/>
    <x v="2"/>
  </r>
  <r>
    <x v="0"/>
    <x v="12"/>
    <s v="EUR"/>
    <n v="1479890743"/>
    <n v="1476776743"/>
    <b v="1"/>
    <n v="398"/>
    <b v="1"/>
    <s v="technology/hardware"/>
    <n v="305"/>
    <n v="383.36"/>
    <x v="2"/>
  </r>
  <r>
    <x v="0"/>
    <x v="0"/>
    <s v="USD"/>
    <n v="1471564491"/>
    <n v="1468972491"/>
    <b v="1"/>
    <n v="1737"/>
    <b v="1"/>
    <s v="technology/hardware"/>
    <n v="320"/>
    <n v="55.28"/>
    <x v="2"/>
  </r>
  <r>
    <x v="0"/>
    <x v="15"/>
    <s v="EUR"/>
    <n v="1452553200"/>
    <n v="1449650173"/>
    <b v="1"/>
    <n v="971"/>
    <b v="1"/>
    <s v="technology/hardware"/>
    <n v="820"/>
    <n v="422.02"/>
    <x v="2"/>
  </r>
  <r>
    <x v="0"/>
    <x v="0"/>
    <s v="USD"/>
    <n v="1423165441"/>
    <n v="1420573441"/>
    <b v="1"/>
    <n v="183"/>
    <b v="1"/>
    <s v="technology/hardware"/>
    <n v="235"/>
    <n v="64.180000000000007"/>
    <x v="2"/>
  </r>
  <r>
    <x v="0"/>
    <x v="0"/>
    <s v="USD"/>
    <n v="1468019014"/>
    <n v="1462835014"/>
    <b v="1"/>
    <n v="4562"/>
    <b v="1"/>
    <s v="technology/hardware"/>
    <n v="495"/>
    <n v="173.58"/>
    <x v="2"/>
  </r>
  <r>
    <x v="0"/>
    <x v="0"/>
    <s v="USD"/>
    <n v="1364184539"/>
    <n v="1361250539"/>
    <b v="1"/>
    <n v="26457"/>
    <b v="1"/>
    <s v="technology/hardware"/>
    <n v="7814"/>
    <n v="88.6"/>
    <x v="2"/>
  </r>
  <r>
    <x v="0"/>
    <x v="0"/>
    <s v="USD"/>
    <n v="1315602163"/>
    <n v="1313010163"/>
    <b v="1"/>
    <n v="162"/>
    <b v="1"/>
    <s v="technology/hardware"/>
    <n v="113"/>
    <n v="50.22"/>
    <x v="2"/>
  </r>
  <r>
    <x v="0"/>
    <x v="0"/>
    <s v="USD"/>
    <n v="1362863299"/>
    <n v="1360271299"/>
    <b v="1"/>
    <n v="479"/>
    <b v="1"/>
    <s v="technology/hardware"/>
    <n v="922"/>
    <n v="192.39"/>
    <x v="2"/>
  </r>
  <r>
    <x v="0"/>
    <x v="0"/>
    <s v="USD"/>
    <n v="1332561600"/>
    <n v="1329873755"/>
    <b v="1"/>
    <n v="426"/>
    <b v="1"/>
    <s v="technology/hardware"/>
    <n v="125"/>
    <n v="73.42"/>
    <x v="2"/>
  </r>
  <r>
    <x v="0"/>
    <x v="17"/>
    <s v="EUR"/>
    <n v="1439455609"/>
    <n v="1436863609"/>
    <b v="1"/>
    <n v="450"/>
    <b v="1"/>
    <s v="technology/hardware"/>
    <n v="102"/>
    <n v="147.68"/>
    <x v="2"/>
  </r>
  <r>
    <x v="0"/>
    <x v="0"/>
    <s v="USD"/>
    <n v="1474563621"/>
    <n v="1471971621"/>
    <b v="1"/>
    <n v="1780"/>
    <b v="1"/>
    <s v="technology/hardware"/>
    <n v="485"/>
    <n v="108.97"/>
    <x v="2"/>
  </r>
  <r>
    <x v="0"/>
    <x v="0"/>
    <s v="USD"/>
    <n v="1400108640"/>
    <n v="1396923624"/>
    <b v="1"/>
    <n v="122"/>
    <b v="1"/>
    <s v="technology/hardware"/>
    <n v="192"/>
    <n v="23.65"/>
    <x v="2"/>
  </r>
  <r>
    <x v="0"/>
    <x v="0"/>
    <s v="USD"/>
    <n v="1411522897"/>
    <n v="1407634897"/>
    <b v="1"/>
    <n v="95"/>
    <b v="1"/>
    <s v="technology/hardware"/>
    <n v="281"/>
    <n v="147.94999999999999"/>
    <x v="2"/>
  </r>
  <r>
    <x v="0"/>
    <x v="0"/>
    <s v="USD"/>
    <n v="1465652372"/>
    <n v="1463060372"/>
    <b v="1"/>
    <n v="325"/>
    <b v="1"/>
    <s v="technology/hardware"/>
    <n v="125"/>
    <n v="385.04"/>
    <x v="2"/>
  </r>
  <r>
    <x v="0"/>
    <x v="0"/>
    <s v="USD"/>
    <n v="1434017153"/>
    <n v="1431425153"/>
    <b v="1"/>
    <n v="353"/>
    <b v="1"/>
    <s v="technology/hardware"/>
    <n v="161"/>
    <n v="457.39"/>
    <x v="2"/>
  </r>
  <r>
    <x v="0"/>
    <x v="0"/>
    <s v="USD"/>
    <n v="1344826800"/>
    <n v="1341875544"/>
    <b v="1"/>
    <n v="105"/>
    <b v="1"/>
    <s v="technology/hardware"/>
    <n v="585"/>
    <n v="222.99"/>
    <x v="2"/>
  </r>
  <r>
    <x v="0"/>
    <x v="12"/>
    <s v="EUR"/>
    <n v="1433996746"/>
    <n v="1431404746"/>
    <b v="1"/>
    <n v="729"/>
    <b v="1"/>
    <s v="technology/hardware"/>
    <n v="201"/>
    <n v="220.74"/>
    <x v="2"/>
  </r>
  <r>
    <x v="0"/>
    <x v="0"/>
    <s v="USD"/>
    <n v="1398052740"/>
    <n v="1394127585"/>
    <b v="1"/>
    <n v="454"/>
    <b v="1"/>
    <s v="technology/hardware"/>
    <n v="133"/>
    <n v="73.5"/>
    <x v="2"/>
  </r>
  <r>
    <x v="0"/>
    <x v="0"/>
    <s v="USD"/>
    <n v="1427740319"/>
    <n v="1423855919"/>
    <b v="1"/>
    <n v="539"/>
    <b v="1"/>
    <s v="technology/hardware"/>
    <n v="120"/>
    <n v="223.1"/>
    <x v="2"/>
  </r>
  <r>
    <x v="0"/>
    <x v="0"/>
    <s v="USD"/>
    <n v="1268690100"/>
    <n v="1265493806"/>
    <b v="1"/>
    <n v="79"/>
    <b v="1"/>
    <s v="technology/hardware"/>
    <n v="126"/>
    <n v="47.91"/>
    <x v="2"/>
  </r>
  <r>
    <x v="0"/>
    <x v="0"/>
    <s v="USD"/>
    <n v="1409099481"/>
    <n v="1406507481"/>
    <b v="1"/>
    <n v="94"/>
    <b v="1"/>
    <s v="technology/hardware"/>
    <n v="361"/>
    <n v="96.06"/>
    <x v="2"/>
  </r>
  <r>
    <x v="0"/>
    <x v="1"/>
    <s v="GBP"/>
    <n v="1354233296"/>
    <n v="1351641296"/>
    <b v="1"/>
    <n v="625"/>
    <b v="1"/>
    <s v="technology/hardware"/>
    <n v="226"/>
    <n v="118.61"/>
    <x v="2"/>
  </r>
  <r>
    <x v="0"/>
    <x v="9"/>
    <s v="EUR"/>
    <n v="1420765200"/>
    <n v="1417506853"/>
    <b v="1"/>
    <n v="508"/>
    <b v="1"/>
    <s v="technology/hardware"/>
    <n v="120"/>
    <n v="118.45"/>
    <x v="2"/>
  </r>
  <r>
    <x v="0"/>
    <x v="0"/>
    <s v="USD"/>
    <n v="1481778000"/>
    <n v="1479216874"/>
    <b v="1"/>
    <n v="531"/>
    <b v="1"/>
    <s v="technology/hardware"/>
    <n v="304"/>
    <n v="143.21"/>
    <x v="2"/>
  </r>
  <r>
    <x v="0"/>
    <x v="0"/>
    <s v="USD"/>
    <n v="1398477518"/>
    <n v="1395885518"/>
    <b v="1"/>
    <n v="158"/>
    <b v="1"/>
    <s v="technology/hardware"/>
    <n v="179"/>
    <n v="282.72000000000003"/>
    <x v="2"/>
  </r>
  <r>
    <x v="0"/>
    <x v="0"/>
    <s v="USD"/>
    <n v="1430981880"/>
    <n v="1426216033"/>
    <b v="1"/>
    <n v="508"/>
    <b v="1"/>
    <s v="technology/hardware"/>
    <n v="387"/>
    <n v="593.94000000000005"/>
    <x v="2"/>
  </r>
  <r>
    <x v="0"/>
    <x v="0"/>
    <s v="USD"/>
    <n v="1450486800"/>
    <n v="1446562807"/>
    <b v="1"/>
    <n v="644"/>
    <b v="1"/>
    <s v="technology/hardware"/>
    <n v="211"/>
    <n v="262.16000000000003"/>
    <x v="2"/>
  </r>
  <r>
    <x v="0"/>
    <x v="0"/>
    <s v="USD"/>
    <n v="1399668319"/>
    <n v="1397076319"/>
    <b v="1"/>
    <n v="848"/>
    <b v="1"/>
    <s v="technology/hardware"/>
    <n v="132"/>
    <n v="46.58"/>
    <x v="2"/>
  </r>
  <r>
    <x v="0"/>
    <x v="0"/>
    <s v="USD"/>
    <n v="1388383353"/>
    <n v="1383195753"/>
    <b v="1"/>
    <n v="429"/>
    <b v="1"/>
    <s v="technology/hardware"/>
    <n v="300"/>
    <n v="70.040000000000006"/>
    <x v="2"/>
  </r>
  <r>
    <x v="0"/>
    <x v="1"/>
    <s v="GBP"/>
    <n v="1372701600"/>
    <n v="1369895421"/>
    <b v="1"/>
    <n v="204"/>
    <b v="1"/>
    <s v="technology/hardware"/>
    <n v="421"/>
    <n v="164.91"/>
    <x v="2"/>
  </r>
  <r>
    <x v="0"/>
    <x v="0"/>
    <s v="USD"/>
    <n v="1480568340"/>
    <n v="1477996325"/>
    <b v="1"/>
    <n v="379"/>
    <b v="1"/>
    <s v="technology/hardware"/>
    <n v="136"/>
    <n v="449.26"/>
    <x v="2"/>
  </r>
  <r>
    <x v="0"/>
    <x v="0"/>
    <s v="USD"/>
    <n v="1384557303"/>
    <n v="1383257703"/>
    <b v="1"/>
    <n v="271"/>
    <b v="1"/>
    <s v="technology/hardware"/>
    <n v="248"/>
    <n v="27.47"/>
    <x v="2"/>
  </r>
  <r>
    <x v="0"/>
    <x v="0"/>
    <s v="USD"/>
    <n v="1478785027"/>
    <n v="1476189427"/>
    <b v="0"/>
    <n v="120"/>
    <b v="1"/>
    <s v="technology/hardware"/>
    <n v="182"/>
    <n v="143.97999999999999"/>
    <x v="2"/>
  </r>
  <r>
    <x v="0"/>
    <x v="0"/>
    <s v="USD"/>
    <n v="1453481974"/>
    <n v="1448297974"/>
    <b v="0"/>
    <n v="140"/>
    <b v="1"/>
    <s v="technology/hardware"/>
    <n v="124"/>
    <n v="88.24"/>
    <x v="2"/>
  </r>
  <r>
    <x v="0"/>
    <x v="0"/>
    <s v="USD"/>
    <n v="1481432340"/>
    <n v="1476764077"/>
    <b v="0"/>
    <n v="193"/>
    <b v="1"/>
    <s v="technology/hardware"/>
    <n v="506"/>
    <n v="36.33"/>
    <x v="2"/>
  </r>
  <r>
    <x v="0"/>
    <x v="0"/>
    <s v="USD"/>
    <n v="1434212714"/>
    <n v="1431620714"/>
    <b v="0"/>
    <n v="180"/>
    <b v="1"/>
    <s v="technology/hardware"/>
    <n v="108"/>
    <n v="90.18"/>
    <x v="2"/>
  </r>
  <r>
    <x v="0"/>
    <x v="0"/>
    <s v="USD"/>
    <n v="1341799647"/>
    <n v="1339207647"/>
    <b v="0"/>
    <n v="263"/>
    <b v="1"/>
    <s v="technology/hardware"/>
    <n v="819"/>
    <n v="152.62"/>
    <x v="2"/>
  </r>
  <r>
    <x v="0"/>
    <x v="0"/>
    <s v="USD"/>
    <n v="1369282044"/>
    <n v="1366690044"/>
    <b v="0"/>
    <n v="217"/>
    <b v="1"/>
    <s v="technology/hardware"/>
    <n v="121"/>
    <n v="55.81"/>
    <x v="2"/>
  </r>
  <r>
    <x v="0"/>
    <x v="2"/>
    <s v="AUD"/>
    <n v="1429228800"/>
    <n v="1426714870"/>
    <b v="0"/>
    <n v="443"/>
    <b v="1"/>
    <s v="technology/hardware"/>
    <n v="103"/>
    <n v="227.85"/>
    <x v="2"/>
  </r>
  <r>
    <x v="0"/>
    <x v="0"/>
    <s v="USD"/>
    <n v="1369323491"/>
    <n v="1366731491"/>
    <b v="0"/>
    <n v="1373"/>
    <b v="1"/>
    <s v="technology/hardware"/>
    <n v="148"/>
    <n v="91.83"/>
    <x v="2"/>
  </r>
  <r>
    <x v="0"/>
    <x v="1"/>
    <s v="GBP"/>
    <n v="1386025140"/>
    <n v="1382963963"/>
    <b v="0"/>
    <n v="742"/>
    <b v="1"/>
    <s v="technology/hardware"/>
    <n v="120"/>
    <n v="80.989999999999995"/>
    <x v="2"/>
  </r>
  <r>
    <x v="0"/>
    <x v="0"/>
    <s v="USD"/>
    <n v="1433036578"/>
    <n v="1429580578"/>
    <b v="0"/>
    <n v="170"/>
    <b v="1"/>
    <s v="technology/hardware"/>
    <n v="473"/>
    <n v="278.39"/>
    <x v="2"/>
  </r>
  <r>
    <x v="0"/>
    <x v="0"/>
    <s v="USD"/>
    <n v="1388017937"/>
    <n v="1385425937"/>
    <b v="0"/>
    <n v="242"/>
    <b v="1"/>
    <s v="technology/hardware"/>
    <n v="130"/>
    <n v="43.1"/>
    <x v="2"/>
  </r>
  <r>
    <x v="0"/>
    <x v="0"/>
    <s v="USD"/>
    <n v="1455933653"/>
    <n v="1452045653"/>
    <b v="0"/>
    <n v="541"/>
    <b v="1"/>
    <s v="technology/hardware"/>
    <n v="353"/>
    <n v="326.29000000000002"/>
    <x v="2"/>
  </r>
  <r>
    <x v="0"/>
    <x v="0"/>
    <s v="USD"/>
    <n v="1448466551"/>
    <n v="1445870951"/>
    <b v="0"/>
    <n v="121"/>
    <b v="1"/>
    <s v="technology/hardware"/>
    <n v="101"/>
    <n v="41.74"/>
    <x v="2"/>
  </r>
  <r>
    <x v="0"/>
    <x v="1"/>
    <s v="GBP"/>
    <n v="1399033810"/>
    <n v="1396441810"/>
    <b v="0"/>
    <n v="621"/>
    <b v="1"/>
    <s v="technology/hardware"/>
    <n v="114"/>
    <n v="64.02"/>
    <x v="2"/>
  </r>
  <r>
    <x v="0"/>
    <x v="0"/>
    <s v="USD"/>
    <n v="1417579200"/>
    <n v="1415031043"/>
    <b v="0"/>
    <n v="101"/>
    <b v="1"/>
    <s v="technology/hardware"/>
    <n v="167"/>
    <n v="99.46"/>
    <x v="2"/>
  </r>
  <r>
    <x v="0"/>
    <x v="0"/>
    <s v="USD"/>
    <n v="1366222542"/>
    <n v="1363630542"/>
    <b v="0"/>
    <n v="554"/>
    <b v="1"/>
    <s v="technology/hardware"/>
    <n v="153"/>
    <n v="138.49"/>
    <x v="2"/>
  </r>
  <r>
    <x v="0"/>
    <x v="1"/>
    <s v="GBP"/>
    <n v="1456487532"/>
    <n v="1453895532"/>
    <b v="0"/>
    <n v="666"/>
    <b v="1"/>
    <s v="technology/hardware"/>
    <n v="202"/>
    <n v="45.55"/>
    <x v="2"/>
  </r>
  <r>
    <x v="0"/>
    <x v="1"/>
    <s v="GBP"/>
    <n v="1425326400"/>
    <n v="1421916830"/>
    <b v="0"/>
    <n v="410"/>
    <b v="1"/>
    <s v="technology/hardware"/>
    <n v="168"/>
    <n v="10.51"/>
    <x v="2"/>
  </r>
  <r>
    <x v="0"/>
    <x v="0"/>
    <s v="USD"/>
    <n v="1454277540"/>
    <n v="1450880854"/>
    <b v="0"/>
    <n v="375"/>
    <b v="1"/>
    <s v="technology/hardware"/>
    <n v="143"/>
    <n v="114.77"/>
    <x v="2"/>
  </r>
  <r>
    <x v="0"/>
    <x v="0"/>
    <s v="USD"/>
    <n v="1406129150"/>
    <n v="1400945150"/>
    <b v="0"/>
    <n v="1364"/>
    <b v="1"/>
    <s v="technology/hardware"/>
    <n v="196"/>
    <n v="36"/>
    <x v="2"/>
  </r>
  <r>
    <x v="0"/>
    <x v="0"/>
    <s v="USD"/>
    <n v="1483208454"/>
    <n v="1480616454"/>
    <b v="0"/>
    <n v="35"/>
    <b v="1"/>
    <s v="technology/hardware"/>
    <n v="108"/>
    <n v="154.16999999999999"/>
    <x v="2"/>
  </r>
  <r>
    <x v="0"/>
    <x v="8"/>
    <s v="DKK"/>
    <n v="1458807098"/>
    <n v="1456218698"/>
    <b v="0"/>
    <n v="203"/>
    <b v="1"/>
    <s v="technology/hardware"/>
    <n v="115"/>
    <n v="566.39"/>
    <x v="2"/>
  </r>
  <r>
    <x v="0"/>
    <x v="12"/>
    <s v="EUR"/>
    <n v="1463333701"/>
    <n v="1460482501"/>
    <b v="0"/>
    <n v="49"/>
    <b v="1"/>
    <s v="technology/hardware"/>
    <n v="148"/>
    <n v="120.86"/>
    <x v="2"/>
  </r>
  <r>
    <x v="0"/>
    <x v="0"/>
    <s v="USD"/>
    <n v="1370001600"/>
    <n v="1366879523"/>
    <b v="0"/>
    <n v="5812"/>
    <b v="1"/>
    <s v="technology/hardware"/>
    <n v="191"/>
    <n v="86.16"/>
    <x v="2"/>
  </r>
  <r>
    <x v="0"/>
    <x v="1"/>
    <s v="GBP"/>
    <n v="1387958429"/>
    <n v="1385366429"/>
    <b v="0"/>
    <n v="1556"/>
    <b v="1"/>
    <s v="technology/hardware"/>
    <n v="199"/>
    <n v="51.21"/>
    <x v="2"/>
  </r>
  <r>
    <x v="0"/>
    <x v="0"/>
    <s v="USD"/>
    <n v="1408818683"/>
    <n v="1406226683"/>
    <b v="0"/>
    <n v="65"/>
    <b v="1"/>
    <s v="technology/hardware"/>
    <n v="219"/>
    <n v="67.260000000000005"/>
    <x v="2"/>
  </r>
  <r>
    <x v="0"/>
    <x v="1"/>
    <s v="GBP"/>
    <n v="1432499376"/>
    <n v="1429648176"/>
    <b v="0"/>
    <n v="10"/>
    <b v="1"/>
    <s v="technology/hardware"/>
    <n v="127"/>
    <n v="62.8"/>
    <x v="2"/>
  </r>
  <r>
    <x v="0"/>
    <x v="0"/>
    <s v="USD"/>
    <n v="1476994315"/>
    <n v="1474402315"/>
    <b v="0"/>
    <n v="76"/>
    <b v="1"/>
    <s v="technology/hardware"/>
    <n v="105"/>
    <n v="346.13"/>
    <x v="2"/>
  </r>
  <r>
    <x v="0"/>
    <x v="0"/>
    <s v="USD"/>
    <n v="1451776791"/>
    <n v="1449098391"/>
    <b v="0"/>
    <n v="263"/>
    <b v="1"/>
    <s v="technology/hardware"/>
    <n v="128"/>
    <n v="244.12"/>
    <x v="2"/>
  </r>
  <r>
    <x v="0"/>
    <x v="12"/>
    <s v="EUR"/>
    <n v="1467128723"/>
    <n v="1464536723"/>
    <b v="0"/>
    <n v="1530"/>
    <b v="1"/>
    <s v="technology/hardware"/>
    <n v="317"/>
    <n v="259.25"/>
    <x v="2"/>
  </r>
  <r>
    <x v="0"/>
    <x v="0"/>
    <s v="USD"/>
    <n v="1475390484"/>
    <n v="1471502484"/>
    <b v="0"/>
    <n v="278"/>
    <b v="1"/>
    <s v="technology/hardware"/>
    <n v="281"/>
    <n v="201.96"/>
    <x v="2"/>
  </r>
  <r>
    <x v="0"/>
    <x v="0"/>
    <s v="USD"/>
    <n v="1462629432"/>
    <n v="1460037432"/>
    <b v="0"/>
    <n v="350"/>
    <b v="1"/>
    <s v="technology/hardware"/>
    <n v="111"/>
    <n v="226.21"/>
    <x v="2"/>
  </r>
  <r>
    <x v="0"/>
    <x v="0"/>
    <s v="USD"/>
    <n v="1431100918"/>
    <n v="1427212918"/>
    <b v="0"/>
    <n v="470"/>
    <b v="1"/>
    <s v="technology/hardware"/>
    <n v="153"/>
    <n v="324.69"/>
    <x v="2"/>
  </r>
  <r>
    <x v="0"/>
    <x v="0"/>
    <s v="USD"/>
    <n v="1462564182"/>
    <n v="1459972182"/>
    <b v="0"/>
    <n v="3"/>
    <b v="1"/>
    <s v="technology/hardware"/>
    <n v="103"/>
    <n v="205"/>
    <x v="2"/>
  </r>
  <r>
    <x v="0"/>
    <x v="0"/>
    <s v="USD"/>
    <n v="1374769288"/>
    <n v="1372177288"/>
    <b v="0"/>
    <n v="8200"/>
    <b v="1"/>
    <s v="technology/hardware"/>
    <n v="1678"/>
    <n v="20.47"/>
    <x v="2"/>
  </r>
  <r>
    <x v="0"/>
    <x v="1"/>
    <s v="GBP"/>
    <n v="1406149689"/>
    <n v="1402693689"/>
    <b v="0"/>
    <n v="8359"/>
    <b v="1"/>
    <s v="technology/hardware"/>
    <n v="543"/>
    <n v="116.35"/>
    <x v="2"/>
  </r>
  <r>
    <x v="0"/>
    <x v="0"/>
    <s v="USD"/>
    <n v="1433538000"/>
    <n v="1428541276"/>
    <b v="0"/>
    <n v="188"/>
    <b v="1"/>
    <s v="technology/hardware"/>
    <n v="116"/>
    <n v="307.2"/>
    <x v="2"/>
  </r>
  <r>
    <x v="0"/>
    <x v="3"/>
    <s v="EUR"/>
    <n v="1482085857"/>
    <n v="1479493857"/>
    <b v="0"/>
    <n v="48"/>
    <b v="1"/>
    <s v="technology/hardware"/>
    <n v="131"/>
    <n v="546.69000000000005"/>
    <x v="2"/>
  </r>
  <r>
    <x v="0"/>
    <x v="1"/>
    <s v="GBP"/>
    <n v="1435258800"/>
    <n v="1432659793"/>
    <b v="0"/>
    <n v="607"/>
    <b v="1"/>
    <s v="technology/hardware"/>
    <n v="288"/>
    <n v="47.47"/>
    <x v="2"/>
  </r>
  <r>
    <x v="0"/>
    <x v="0"/>
    <s v="USD"/>
    <n v="1447286300"/>
    <n v="1444690700"/>
    <b v="0"/>
    <n v="50"/>
    <b v="1"/>
    <s v="technology/hardware"/>
    <n v="508"/>
    <n v="101.56"/>
    <x v="2"/>
  </r>
  <r>
    <x v="0"/>
    <x v="0"/>
    <s v="USD"/>
    <n v="1337144340"/>
    <n v="1333597555"/>
    <b v="0"/>
    <n v="55"/>
    <b v="1"/>
    <s v="music/indie rock"/>
    <n v="115"/>
    <n v="72.91"/>
    <x v="4"/>
  </r>
  <r>
    <x v="0"/>
    <x v="0"/>
    <s v="USD"/>
    <n v="1322106796"/>
    <n v="1316919196"/>
    <b v="0"/>
    <n v="38"/>
    <b v="1"/>
    <s v="music/indie rock"/>
    <n v="111"/>
    <n v="43.71"/>
    <x v="4"/>
  </r>
  <r>
    <x v="0"/>
    <x v="0"/>
    <s v="USD"/>
    <n v="1338830395"/>
    <n v="1336238395"/>
    <b v="0"/>
    <n v="25"/>
    <b v="1"/>
    <s v="music/indie rock"/>
    <n v="113"/>
    <n v="34"/>
    <x v="4"/>
  </r>
  <r>
    <x v="0"/>
    <x v="0"/>
    <s v="USD"/>
    <n v="1399186740"/>
    <n v="1396468782"/>
    <b v="0"/>
    <n v="46"/>
    <b v="1"/>
    <s v="music/indie rock"/>
    <n v="108"/>
    <n v="70.650000000000006"/>
    <x v="4"/>
  </r>
  <r>
    <x v="0"/>
    <x v="0"/>
    <s v="USD"/>
    <n v="1342382587"/>
    <n v="1339790587"/>
    <b v="0"/>
    <n v="83"/>
    <b v="1"/>
    <s v="music/indie rock"/>
    <n v="124"/>
    <n v="89.3"/>
    <x v="4"/>
  </r>
  <r>
    <x v="0"/>
    <x v="0"/>
    <s v="USD"/>
    <n v="1323838740"/>
    <n v="1321200332"/>
    <b v="0"/>
    <n v="35"/>
    <b v="1"/>
    <s v="music/indie rock"/>
    <n v="101"/>
    <n v="115.09"/>
    <x v="4"/>
  </r>
  <r>
    <x v="0"/>
    <x v="0"/>
    <s v="USD"/>
    <n v="1315457658"/>
    <n v="1312865658"/>
    <b v="0"/>
    <n v="25"/>
    <b v="1"/>
    <s v="music/indie rock"/>
    <n v="104"/>
    <n v="62.12"/>
    <x v="4"/>
  </r>
  <r>
    <x v="0"/>
    <x v="0"/>
    <s v="USD"/>
    <n v="1284177540"/>
    <n v="1281028152"/>
    <b v="0"/>
    <n v="75"/>
    <b v="1"/>
    <s v="music/indie rock"/>
    <n v="116"/>
    <n v="46.2"/>
    <x v="4"/>
  </r>
  <r>
    <x v="0"/>
    <x v="0"/>
    <s v="USD"/>
    <n v="1375408194"/>
    <n v="1372384194"/>
    <b v="0"/>
    <n v="62"/>
    <b v="1"/>
    <s v="music/indie rock"/>
    <n v="120"/>
    <n v="48.55"/>
    <x v="4"/>
  </r>
  <r>
    <x v="0"/>
    <x v="0"/>
    <s v="USD"/>
    <n v="1361696955"/>
    <n v="1359104955"/>
    <b v="0"/>
    <n v="160"/>
    <b v="1"/>
    <s v="music/indie rock"/>
    <n v="115"/>
    <n v="57.52"/>
    <x v="4"/>
  </r>
  <r>
    <x v="0"/>
    <x v="0"/>
    <s v="USD"/>
    <n v="1299009600"/>
    <n v="1294818278"/>
    <b v="0"/>
    <n v="246"/>
    <b v="1"/>
    <s v="music/indie rock"/>
    <n v="120"/>
    <n v="88.15"/>
    <x v="4"/>
  </r>
  <r>
    <x v="0"/>
    <x v="0"/>
    <s v="USD"/>
    <n v="1318006732"/>
    <n v="1312822732"/>
    <b v="0"/>
    <n v="55"/>
    <b v="1"/>
    <s v="music/indie rock"/>
    <n v="101"/>
    <n v="110.49"/>
    <x v="4"/>
  </r>
  <r>
    <x v="0"/>
    <x v="0"/>
    <s v="USD"/>
    <n v="1356211832"/>
    <n v="1351024232"/>
    <b v="0"/>
    <n v="23"/>
    <b v="1"/>
    <s v="music/indie rock"/>
    <n v="102"/>
    <n v="66.83"/>
    <x v="4"/>
  </r>
  <r>
    <x v="0"/>
    <x v="0"/>
    <s v="USD"/>
    <n v="1330916400"/>
    <n v="1327969730"/>
    <b v="0"/>
    <n v="72"/>
    <b v="1"/>
    <s v="music/indie rock"/>
    <n v="121"/>
    <n v="58.6"/>
    <x v="4"/>
  </r>
  <r>
    <x v="0"/>
    <x v="0"/>
    <s v="USD"/>
    <n v="1317576973"/>
    <n v="1312392973"/>
    <b v="0"/>
    <n v="22"/>
    <b v="1"/>
    <s v="music/indie rock"/>
    <n v="100"/>
    <n v="113.64"/>
    <x v="4"/>
  </r>
  <r>
    <x v="0"/>
    <x v="0"/>
    <s v="USD"/>
    <n v="1351223940"/>
    <n v="1349892735"/>
    <b v="0"/>
    <n v="14"/>
    <b v="1"/>
    <s v="music/indie rock"/>
    <n v="102"/>
    <n v="43.57"/>
    <x v="4"/>
  </r>
  <r>
    <x v="0"/>
    <x v="0"/>
    <s v="USD"/>
    <n v="1322751735"/>
    <n v="1317564135"/>
    <b v="0"/>
    <n v="38"/>
    <b v="1"/>
    <s v="music/indie rock"/>
    <n v="100"/>
    <n v="78.95"/>
    <x v="4"/>
  </r>
  <r>
    <x v="0"/>
    <x v="0"/>
    <s v="USD"/>
    <n v="1331174635"/>
    <n v="1328582635"/>
    <b v="0"/>
    <n v="32"/>
    <b v="1"/>
    <s v="music/indie rock"/>
    <n v="100"/>
    <n v="188.13"/>
    <x v="4"/>
  </r>
  <r>
    <x v="0"/>
    <x v="0"/>
    <s v="USD"/>
    <n v="1435808400"/>
    <n v="1434650084"/>
    <b v="0"/>
    <n v="63"/>
    <b v="1"/>
    <s v="music/indie rock"/>
    <n v="132"/>
    <n v="63.03"/>
    <x v="4"/>
  </r>
  <r>
    <x v="0"/>
    <x v="0"/>
    <s v="USD"/>
    <n v="1341028740"/>
    <n v="1339704141"/>
    <b v="0"/>
    <n v="27"/>
    <b v="1"/>
    <s v="music/indie rock"/>
    <n v="137"/>
    <n v="30.37"/>
    <x v="4"/>
  </r>
  <r>
    <x v="0"/>
    <x v="0"/>
    <s v="USD"/>
    <n v="1329104114"/>
    <n v="1323920114"/>
    <b v="0"/>
    <n v="44"/>
    <b v="1"/>
    <s v="music/indie rock"/>
    <n v="113"/>
    <n v="51.48"/>
    <x v="4"/>
  </r>
  <r>
    <x v="0"/>
    <x v="0"/>
    <s v="USD"/>
    <n v="1304628648"/>
    <n v="1302036648"/>
    <b v="0"/>
    <n v="38"/>
    <b v="1"/>
    <s v="music/indie rock"/>
    <n v="136"/>
    <n v="35.79"/>
    <x v="4"/>
  </r>
  <r>
    <x v="0"/>
    <x v="0"/>
    <s v="USD"/>
    <n v="1352488027"/>
    <n v="1349892427"/>
    <b v="0"/>
    <n v="115"/>
    <b v="1"/>
    <s v="music/indie rock"/>
    <n v="146"/>
    <n v="98.82"/>
    <x v="4"/>
  </r>
  <r>
    <x v="0"/>
    <x v="0"/>
    <s v="USD"/>
    <n v="1369958400"/>
    <n v="1367286434"/>
    <b v="0"/>
    <n v="37"/>
    <b v="1"/>
    <s v="music/indie rock"/>
    <n v="130"/>
    <n v="28"/>
    <x v="4"/>
  </r>
  <r>
    <x v="0"/>
    <x v="0"/>
    <s v="USD"/>
    <n v="1416542400"/>
    <n v="1415472953"/>
    <b v="0"/>
    <n v="99"/>
    <b v="1"/>
    <s v="music/indie rock"/>
    <n v="254"/>
    <n v="51.31"/>
    <x v="4"/>
  </r>
  <r>
    <x v="0"/>
    <x v="0"/>
    <s v="USD"/>
    <n v="1359176974"/>
    <n v="1356584974"/>
    <b v="0"/>
    <n v="44"/>
    <b v="1"/>
    <s v="music/indie rock"/>
    <n v="107"/>
    <n v="53.52"/>
    <x v="4"/>
  </r>
  <r>
    <x v="0"/>
    <x v="0"/>
    <s v="USD"/>
    <n v="1415815393"/>
    <n v="1413997393"/>
    <b v="0"/>
    <n v="58"/>
    <b v="1"/>
    <s v="music/indie rock"/>
    <n v="108"/>
    <n v="37.15"/>
    <x v="4"/>
  </r>
  <r>
    <x v="0"/>
    <x v="0"/>
    <s v="USD"/>
    <n v="1347249300"/>
    <n v="1344917580"/>
    <b v="0"/>
    <n v="191"/>
    <b v="1"/>
    <s v="music/indie rock"/>
    <n v="107"/>
    <n v="89.9"/>
    <x v="4"/>
  </r>
  <r>
    <x v="0"/>
    <x v="0"/>
    <s v="USD"/>
    <n v="1436115617"/>
    <n v="1433523617"/>
    <b v="0"/>
    <n v="40"/>
    <b v="1"/>
    <s v="music/indie rock"/>
    <n v="107"/>
    <n v="106.53"/>
    <x v="4"/>
  </r>
  <r>
    <x v="0"/>
    <x v="0"/>
    <s v="USD"/>
    <n v="1401253140"/>
    <n v="1398873969"/>
    <b v="0"/>
    <n v="38"/>
    <b v="1"/>
    <s v="music/indie rock"/>
    <n v="100"/>
    <n v="52.82"/>
    <x v="4"/>
  </r>
  <r>
    <x v="0"/>
    <x v="0"/>
    <s v="USD"/>
    <n v="1313370000"/>
    <n v="1307594625"/>
    <b v="0"/>
    <n v="39"/>
    <b v="1"/>
    <s v="music/indie rock"/>
    <n v="107"/>
    <n v="54.62"/>
    <x v="4"/>
  </r>
  <r>
    <x v="0"/>
    <x v="0"/>
    <s v="USD"/>
    <n v="1366064193"/>
    <n v="1364854593"/>
    <b v="0"/>
    <n v="11"/>
    <b v="1"/>
    <s v="music/indie rock"/>
    <n v="100"/>
    <n v="27.27"/>
    <x v="4"/>
  </r>
  <r>
    <x v="0"/>
    <x v="0"/>
    <s v="USD"/>
    <n v="1411505176"/>
    <n v="1408481176"/>
    <b v="0"/>
    <n v="107"/>
    <b v="1"/>
    <s v="music/indie rock"/>
    <n v="105"/>
    <n v="68.599999999999994"/>
    <x v="4"/>
  </r>
  <r>
    <x v="0"/>
    <x v="0"/>
    <s v="USD"/>
    <n v="1291870740"/>
    <n v="1286480070"/>
    <b v="0"/>
    <n v="147"/>
    <b v="1"/>
    <s v="music/indie rock"/>
    <n v="105"/>
    <n v="35.61"/>
    <x v="4"/>
  </r>
  <r>
    <x v="0"/>
    <x v="0"/>
    <s v="USD"/>
    <n v="1298167001"/>
    <n v="1295575001"/>
    <b v="0"/>
    <n v="36"/>
    <b v="1"/>
    <s v="music/indie rock"/>
    <n v="226"/>
    <n v="94.03"/>
    <x v="4"/>
  </r>
  <r>
    <x v="0"/>
    <x v="0"/>
    <s v="USD"/>
    <n v="1349203203"/>
    <n v="1345056003"/>
    <b v="0"/>
    <n v="92"/>
    <b v="1"/>
    <s v="music/indie rock"/>
    <n v="101"/>
    <n v="526.46"/>
    <x v="4"/>
  </r>
  <r>
    <x v="0"/>
    <x v="0"/>
    <s v="USD"/>
    <n v="1445921940"/>
    <n v="1444699549"/>
    <b v="0"/>
    <n v="35"/>
    <b v="1"/>
    <s v="music/indie rock"/>
    <n v="148"/>
    <n v="50.66"/>
    <x v="4"/>
  </r>
  <r>
    <x v="0"/>
    <x v="0"/>
    <s v="USD"/>
    <n v="1311538136"/>
    <n v="1308946136"/>
    <b v="0"/>
    <n v="17"/>
    <b v="1"/>
    <s v="music/indie rock"/>
    <n v="135"/>
    <n v="79.180000000000007"/>
    <x v="4"/>
  </r>
  <r>
    <x v="0"/>
    <x v="0"/>
    <s v="USD"/>
    <n v="1345086445"/>
    <n v="1342494445"/>
    <b v="0"/>
    <n v="22"/>
    <b v="1"/>
    <s v="music/indie rock"/>
    <n v="101"/>
    <n v="91.59"/>
    <x v="4"/>
  </r>
  <r>
    <x v="0"/>
    <x v="0"/>
    <s v="USD"/>
    <n v="1388617736"/>
    <n v="1384384136"/>
    <b v="0"/>
    <n v="69"/>
    <b v="1"/>
    <s v="music/indie rock"/>
    <n v="101"/>
    <n v="116.96"/>
    <x v="4"/>
  </r>
  <r>
    <x v="2"/>
    <x v="16"/>
    <s v="CHF"/>
    <n v="1484156948"/>
    <n v="1481564948"/>
    <b v="0"/>
    <n v="10"/>
    <b v="0"/>
    <s v="games/video games"/>
    <n v="1"/>
    <n v="28.4"/>
    <x v="6"/>
  </r>
  <r>
    <x v="2"/>
    <x v="14"/>
    <s v="MXN"/>
    <n v="1483773169"/>
    <n v="1481181169"/>
    <b v="0"/>
    <n v="3"/>
    <b v="0"/>
    <s v="games/video games"/>
    <n v="0"/>
    <n v="103.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"/>
    <n v="23"/>
    <x v="6"/>
  </r>
  <r>
    <x v="2"/>
    <x v="0"/>
    <s v="USD"/>
    <n v="1438734833"/>
    <n v="1436142833"/>
    <b v="0"/>
    <n v="27"/>
    <b v="0"/>
    <s v="games/video games"/>
    <n v="1"/>
    <n v="31.56"/>
    <x v="6"/>
  </r>
  <r>
    <x v="2"/>
    <x v="0"/>
    <s v="USD"/>
    <n v="1418080887"/>
    <n v="1415488887"/>
    <b v="0"/>
    <n v="2"/>
    <b v="0"/>
    <s v="games/video games"/>
    <n v="0"/>
    <n v="5"/>
    <x v="6"/>
  </r>
  <r>
    <x v="2"/>
    <x v="1"/>
    <s v="GBP"/>
    <n v="1426158463"/>
    <n v="1423570063"/>
    <b v="0"/>
    <n v="236"/>
    <b v="0"/>
    <s v="games/video games"/>
    <n v="29"/>
    <n v="34.22"/>
    <x v="6"/>
  </r>
  <r>
    <x v="2"/>
    <x v="5"/>
    <s v="CAD"/>
    <n v="1411324369"/>
    <n v="1406140369"/>
    <b v="0"/>
    <n v="1"/>
    <b v="0"/>
    <s v="games/video games"/>
    <n v="0"/>
    <n v="25"/>
    <x v="6"/>
  </r>
  <r>
    <x v="2"/>
    <x v="0"/>
    <s v="USD"/>
    <n v="1457570100"/>
    <n v="1454978100"/>
    <b v="0"/>
    <n v="12"/>
    <b v="0"/>
    <s v="games/video games"/>
    <n v="12"/>
    <n v="19.670000000000002"/>
    <x v="6"/>
  </r>
  <r>
    <x v="2"/>
    <x v="0"/>
    <s v="USD"/>
    <n v="1408154663"/>
    <n v="1405130663"/>
    <b v="0"/>
    <n v="4"/>
    <b v="0"/>
    <s v="games/video games"/>
    <n v="0"/>
    <n v="21.25"/>
    <x v="6"/>
  </r>
  <r>
    <x v="2"/>
    <x v="0"/>
    <s v="USD"/>
    <n v="1436677091"/>
    <n v="1434085091"/>
    <b v="0"/>
    <n v="3"/>
    <b v="0"/>
    <s v="games/video games"/>
    <n v="5"/>
    <n v="8.33"/>
    <x v="6"/>
  </r>
  <r>
    <x v="2"/>
    <x v="0"/>
    <s v="USD"/>
    <n v="1391427692"/>
    <n v="1388835692"/>
    <b v="0"/>
    <n v="99"/>
    <b v="0"/>
    <s v="games/video games"/>
    <n v="2"/>
    <n v="21.34"/>
    <x v="6"/>
  </r>
  <r>
    <x v="2"/>
    <x v="0"/>
    <s v="USD"/>
    <n v="1303628340"/>
    <n v="1300328399"/>
    <b v="0"/>
    <n v="3"/>
    <b v="0"/>
    <s v="games/video games"/>
    <n v="2"/>
    <n v="5.33"/>
    <x v="6"/>
  </r>
  <r>
    <x v="2"/>
    <x v="0"/>
    <s v="USD"/>
    <n v="1367097391"/>
    <n v="1364505391"/>
    <b v="0"/>
    <n v="3"/>
    <b v="0"/>
    <s v="games/video games"/>
    <n v="2"/>
    <n v="34.67"/>
    <x v="6"/>
  </r>
  <r>
    <x v="2"/>
    <x v="0"/>
    <s v="USD"/>
    <n v="1349392033"/>
    <n v="1346800033"/>
    <b v="0"/>
    <n v="22"/>
    <b v="0"/>
    <s v="games/video games"/>
    <n v="10"/>
    <n v="21.73"/>
    <x v="6"/>
  </r>
  <r>
    <x v="2"/>
    <x v="0"/>
    <s v="USD"/>
    <n v="1382184786"/>
    <n v="1379592786"/>
    <b v="0"/>
    <n v="4"/>
    <b v="0"/>
    <s v="games/video games"/>
    <n v="0"/>
    <n v="11.92"/>
    <x v="6"/>
  </r>
  <r>
    <x v="2"/>
    <x v="5"/>
    <s v="CAD"/>
    <n v="1417804229"/>
    <n v="1415212229"/>
    <b v="0"/>
    <n v="534"/>
    <b v="0"/>
    <s v="games/video games"/>
    <n v="28"/>
    <n v="26.6"/>
    <x v="6"/>
  </r>
  <r>
    <x v="2"/>
    <x v="1"/>
    <s v="GBP"/>
    <n v="1383959939"/>
    <n v="1381364339"/>
    <b v="0"/>
    <n v="12"/>
    <b v="0"/>
    <s v="games/video games"/>
    <n v="13"/>
    <n v="10.67"/>
    <x v="6"/>
  </r>
  <r>
    <x v="2"/>
    <x v="0"/>
    <s v="USD"/>
    <n v="1478196008"/>
    <n v="1475604008"/>
    <b v="0"/>
    <n v="56"/>
    <b v="0"/>
    <s v="games/video games"/>
    <n v="5"/>
    <n v="29.04"/>
    <x v="6"/>
  </r>
  <r>
    <x v="2"/>
    <x v="0"/>
    <s v="USD"/>
    <n v="1357934424"/>
    <n v="1355342424"/>
    <b v="0"/>
    <n v="11"/>
    <b v="0"/>
    <s v="games/video games"/>
    <n v="0"/>
    <n v="50.91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6"/>
    <n v="50.08"/>
    <x v="6"/>
  </r>
  <r>
    <x v="2"/>
    <x v="0"/>
    <s v="USD"/>
    <n v="1279738800"/>
    <n v="1275599812"/>
    <b v="0"/>
    <n v="5"/>
    <b v="0"/>
    <s v="games/video games"/>
    <n v="11"/>
    <n v="45"/>
    <x v="6"/>
  </r>
  <r>
    <x v="2"/>
    <x v="0"/>
    <s v="USD"/>
    <n v="1379164040"/>
    <n v="1376399240"/>
    <b v="0"/>
    <n v="24"/>
    <b v="0"/>
    <s v="games/video games"/>
    <n v="2"/>
    <n v="25.29"/>
    <x v="6"/>
  </r>
  <r>
    <x v="2"/>
    <x v="0"/>
    <s v="USD"/>
    <n v="1385534514"/>
    <n v="1382938914"/>
    <b v="0"/>
    <n v="89"/>
    <b v="0"/>
    <s v="games/video games"/>
    <n v="30"/>
    <n v="51.29"/>
    <x v="6"/>
  </r>
  <r>
    <x v="2"/>
    <x v="0"/>
    <s v="USD"/>
    <n v="1455207510"/>
    <n v="1453997910"/>
    <b v="0"/>
    <n v="1"/>
    <b v="0"/>
    <s v="games/video games"/>
    <n v="0"/>
    <n v="1"/>
    <x v="6"/>
  </r>
  <r>
    <x v="2"/>
    <x v="0"/>
    <s v="USD"/>
    <n v="1416125148"/>
    <n v="1413356748"/>
    <b v="0"/>
    <n v="55"/>
    <b v="0"/>
    <s v="games/video games"/>
    <n v="1"/>
    <n v="49.38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1"/>
    <n v="101.25"/>
    <x v="6"/>
  </r>
  <r>
    <x v="2"/>
    <x v="0"/>
    <s v="USD"/>
    <n v="1467231614"/>
    <n v="1464639614"/>
    <b v="0"/>
    <n v="6"/>
    <b v="0"/>
    <s v="games/video games"/>
    <n v="0"/>
    <n v="19.670000000000002"/>
    <x v="6"/>
  </r>
  <r>
    <x v="2"/>
    <x v="0"/>
    <s v="USD"/>
    <n v="1394909909"/>
    <n v="1392321509"/>
    <b v="0"/>
    <n v="4"/>
    <b v="0"/>
    <s v="games/video games"/>
    <n v="0"/>
    <n v="12.5"/>
    <x v="6"/>
  </r>
  <r>
    <x v="2"/>
    <x v="0"/>
    <s v="USD"/>
    <n v="1420876740"/>
    <n v="1417470718"/>
    <b v="0"/>
    <n v="4"/>
    <b v="0"/>
    <s v="games/video games"/>
    <n v="0"/>
    <n v="8.5"/>
    <x v="6"/>
  </r>
  <r>
    <x v="2"/>
    <x v="0"/>
    <s v="USD"/>
    <n v="1390921827"/>
    <n v="1389193827"/>
    <b v="0"/>
    <n v="2"/>
    <b v="0"/>
    <s v="games/video games"/>
    <n v="1"/>
    <n v="1"/>
    <x v="6"/>
  </r>
  <r>
    <x v="2"/>
    <x v="1"/>
    <s v="GBP"/>
    <n v="1459443385"/>
    <n v="1456854985"/>
    <b v="0"/>
    <n v="5"/>
    <b v="0"/>
    <s v="games/video games"/>
    <n v="2"/>
    <n v="23"/>
    <x v="6"/>
  </r>
  <r>
    <x v="2"/>
    <x v="0"/>
    <s v="USD"/>
    <n v="1379363406"/>
    <n v="1375475406"/>
    <b v="0"/>
    <n v="83"/>
    <b v="0"/>
    <s v="games/video games"/>
    <n v="3"/>
    <n v="17.989999999999998"/>
    <x v="6"/>
  </r>
  <r>
    <x v="2"/>
    <x v="0"/>
    <s v="USD"/>
    <n v="1482479940"/>
    <n v="1479684783"/>
    <b v="0"/>
    <n v="57"/>
    <b v="0"/>
    <s v="games/video games"/>
    <n v="28"/>
    <n v="370.95"/>
    <x v="6"/>
  </r>
  <r>
    <x v="2"/>
    <x v="0"/>
    <s v="USD"/>
    <n v="1360009774"/>
    <n v="1356121774"/>
    <b v="0"/>
    <n v="311"/>
    <b v="0"/>
    <s v="games/video games"/>
    <n v="7"/>
    <n v="63.57"/>
    <x v="6"/>
  </r>
  <r>
    <x v="2"/>
    <x v="0"/>
    <s v="USD"/>
    <n v="1310837574"/>
    <n v="1308245574"/>
    <b v="0"/>
    <n v="2"/>
    <b v="0"/>
    <s v="games/video games"/>
    <n v="1"/>
    <n v="13"/>
    <x v="6"/>
  </r>
  <r>
    <x v="2"/>
    <x v="0"/>
    <s v="USD"/>
    <n v="1337447105"/>
    <n v="1334855105"/>
    <b v="0"/>
    <n v="16"/>
    <b v="0"/>
    <s v="games/video games"/>
    <n v="1"/>
    <n v="5.31"/>
    <x v="6"/>
  </r>
  <r>
    <x v="0"/>
    <x v="0"/>
    <s v="USD"/>
    <n v="1443040059"/>
    <n v="1440448059"/>
    <b v="0"/>
    <n v="13"/>
    <b v="1"/>
    <s v="music/rock"/>
    <n v="116"/>
    <n v="35.619999999999997"/>
    <x v="4"/>
  </r>
  <r>
    <x v="0"/>
    <x v="0"/>
    <s v="USD"/>
    <n v="1406226191"/>
    <n v="1403547791"/>
    <b v="0"/>
    <n v="58"/>
    <b v="1"/>
    <s v="music/rock"/>
    <n v="112"/>
    <n v="87.1"/>
    <x v="4"/>
  </r>
  <r>
    <x v="0"/>
    <x v="0"/>
    <s v="USD"/>
    <n v="1433735400"/>
    <n v="1429306520"/>
    <b v="0"/>
    <n v="44"/>
    <b v="1"/>
    <s v="music/rock"/>
    <n v="132"/>
    <n v="75.11"/>
    <x v="4"/>
  </r>
  <r>
    <x v="0"/>
    <x v="0"/>
    <s v="USD"/>
    <n v="1466827140"/>
    <n v="1464196414"/>
    <b v="0"/>
    <n v="83"/>
    <b v="1"/>
    <s v="music/rock"/>
    <n v="103"/>
    <n v="68.010000000000005"/>
    <x v="4"/>
  </r>
  <r>
    <x v="0"/>
    <x v="6"/>
    <s v="EUR"/>
    <n v="1460127635"/>
    <n v="1457539235"/>
    <b v="0"/>
    <n v="117"/>
    <b v="1"/>
    <s v="music/rock"/>
    <n v="139"/>
    <n v="29.62"/>
    <x v="4"/>
  </r>
  <r>
    <x v="0"/>
    <x v="0"/>
    <s v="USD"/>
    <n v="1417813618"/>
    <n v="1413922018"/>
    <b v="0"/>
    <n v="32"/>
    <b v="1"/>
    <s v="music/rock"/>
    <n v="147"/>
    <n v="91.63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2"/>
    <n v="64.37"/>
    <x v="4"/>
  </r>
  <r>
    <x v="0"/>
    <x v="0"/>
    <s v="USD"/>
    <n v="1488473351"/>
    <n v="1488214151"/>
    <b v="0"/>
    <n v="7"/>
    <b v="1"/>
    <s v="music/rock"/>
    <n v="100"/>
    <n v="21.86"/>
    <x v="4"/>
  </r>
  <r>
    <x v="0"/>
    <x v="0"/>
    <s v="USD"/>
    <n v="1440266422"/>
    <n v="1436810422"/>
    <b v="0"/>
    <n v="19"/>
    <b v="1"/>
    <s v="music/rock"/>
    <n v="181"/>
    <n v="33.32"/>
    <x v="4"/>
  </r>
  <r>
    <x v="0"/>
    <x v="0"/>
    <s v="USD"/>
    <n v="1434949200"/>
    <n v="1431903495"/>
    <b v="0"/>
    <n v="47"/>
    <b v="1"/>
    <s v="music/rock"/>
    <n v="106"/>
    <n v="90.28"/>
    <x v="4"/>
  </r>
  <r>
    <x v="0"/>
    <x v="0"/>
    <s v="USD"/>
    <n v="1429365320"/>
    <n v="1426773320"/>
    <b v="0"/>
    <n v="13"/>
    <b v="1"/>
    <s v="music/rock"/>
    <n v="100"/>
    <n v="76.92"/>
    <x v="4"/>
  </r>
  <r>
    <x v="0"/>
    <x v="0"/>
    <s v="USD"/>
    <n v="1378785540"/>
    <n v="1376066243"/>
    <b v="0"/>
    <n v="90"/>
    <b v="1"/>
    <s v="music/rock"/>
    <n v="127"/>
    <n v="59.23"/>
    <x v="4"/>
  </r>
  <r>
    <x v="0"/>
    <x v="1"/>
    <s v="GBP"/>
    <n v="1462453307"/>
    <n v="1459861307"/>
    <b v="0"/>
    <n v="63"/>
    <b v="1"/>
    <s v="music/rock"/>
    <n v="103"/>
    <n v="65.38"/>
    <x v="4"/>
  </r>
  <r>
    <x v="0"/>
    <x v="0"/>
    <s v="USD"/>
    <n v="1469059986"/>
    <n v="1468455186"/>
    <b v="0"/>
    <n v="26"/>
    <b v="1"/>
    <s v="music/rock"/>
    <n v="250"/>
    <n v="67.31"/>
    <x v="4"/>
  </r>
  <r>
    <x v="0"/>
    <x v="0"/>
    <s v="USD"/>
    <n v="1430579509"/>
    <n v="1427987509"/>
    <b v="0"/>
    <n v="71"/>
    <b v="1"/>
    <s v="music/rock"/>
    <n v="126"/>
    <n v="88.75"/>
    <x v="4"/>
  </r>
  <r>
    <x v="0"/>
    <x v="0"/>
    <s v="USD"/>
    <n v="1465192867"/>
    <n v="1463032867"/>
    <b v="0"/>
    <n v="38"/>
    <b v="1"/>
    <s v="music/rock"/>
    <n v="100"/>
    <n v="65.87"/>
    <x v="4"/>
  </r>
  <r>
    <x v="0"/>
    <x v="0"/>
    <s v="USD"/>
    <n v="1484752597"/>
    <n v="1482160597"/>
    <b v="0"/>
    <n v="859"/>
    <b v="1"/>
    <s v="music/rock"/>
    <n v="139"/>
    <n v="40.35"/>
    <x v="4"/>
  </r>
  <r>
    <x v="0"/>
    <x v="0"/>
    <s v="USD"/>
    <n v="1428725192"/>
    <n v="1426133192"/>
    <b v="0"/>
    <n v="21"/>
    <b v="1"/>
    <s v="music/rock"/>
    <n v="161"/>
    <n v="76.86"/>
    <x v="4"/>
  </r>
  <r>
    <x v="0"/>
    <x v="0"/>
    <s v="USD"/>
    <n v="1447434268"/>
    <n v="1443801868"/>
    <b v="0"/>
    <n v="78"/>
    <b v="1"/>
    <s v="music/rock"/>
    <n v="107"/>
    <n v="68.709999999999994"/>
    <x v="4"/>
  </r>
  <r>
    <x v="0"/>
    <x v="0"/>
    <s v="USD"/>
    <n v="1487635653"/>
    <n v="1486426053"/>
    <b v="0"/>
    <n v="53"/>
    <b v="1"/>
    <s v="games/tabletop games"/>
    <n v="153"/>
    <n v="57.77"/>
    <x v="6"/>
  </r>
  <r>
    <x v="0"/>
    <x v="5"/>
    <s v="CAD"/>
    <n v="1412285825"/>
    <n v="1409261825"/>
    <b v="0"/>
    <n v="356"/>
    <b v="1"/>
    <s v="games/tabletop games"/>
    <n v="524"/>
    <n v="44.17"/>
    <x v="6"/>
  </r>
  <r>
    <x v="0"/>
    <x v="0"/>
    <s v="USD"/>
    <n v="1486616400"/>
    <n v="1484037977"/>
    <b v="0"/>
    <n v="279"/>
    <b v="1"/>
    <s v="games/tabletop games"/>
    <n v="489"/>
    <n v="31.57"/>
    <x v="6"/>
  </r>
  <r>
    <x v="0"/>
    <x v="0"/>
    <s v="USD"/>
    <n v="1453737600"/>
    <n v="1452530041"/>
    <b v="1"/>
    <n v="266"/>
    <b v="1"/>
    <s v="games/tabletop games"/>
    <n v="285"/>
    <n v="107.05"/>
    <x v="6"/>
  </r>
  <r>
    <x v="0"/>
    <x v="1"/>
    <s v="GBP"/>
    <n v="1364286239"/>
    <n v="1360830239"/>
    <b v="0"/>
    <n v="623"/>
    <b v="1"/>
    <s v="games/tabletop games"/>
    <n v="1857"/>
    <n v="149.03"/>
    <x v="6"/>
  </r>
  <r>
    <x v="0"/>
    <x v="0"/>
    <s v="USD"/>
    <n v="1473213600"/>
    <n v="1470062743"/>
    <b v="0"/>
    <n v="392"/>
    <b v="1"/>
    <s v="games/tabletop games"/>
    <n v="110"/>
    <n v="55.96"/>
    <x v="6"/>
  </r>
  <r>
    <x v="0"/>
    <x v="0"/>
    <s v="USD"/>
    <n v="1428033540"/>
    <n v="1425531666"/>
    <b v="1"/>
    <n v="3562"/>
    <b v="1"/>
    <s v="games/tabletop games"/>
    <n v="1015"/>
    <n v="56.97"/>
    <x v="6"/>
  </r>
  <r>
    <x v="0"/>
    <x v="2"/>
    <s v="AUD"/>
    <n v="1477414800"/>
    <n v="1474380241"/>
    <b v="0"/>
    <n v="514"/>
    <b v="1"/>
    <s v="games/tabletop games"/>
    <n v="412"/>
    <n v="44.06"/>
    <x v="6"/>
  </r>
  <r>
    <x v="0"/>
    <x v="1"/>
    <s v="GBP"/>
    <n v="1461276000"/>
    <n v="1460055300"/>
    <b v="0"/>
    <n v="88"/>
    <b v="1"/>
    <s v="games/tabletop games"/>
    <n v="503"/>
    <n v="68.63"/>
    <x v="6"/>
  </r>
  <r>
    <x v="0"/>
    <x v="0"/>
    <s v="USD"/>
    <n v="1458716340"/>
    <n v="1455721204"/>
    <b v="0"/>
    <n v="537"/>
    <b v="1"/>
    <s v="games/tabletop games"/>
    <n v="185"/>
    <n v="65.319999999999993"/>
    <x v="6"/>
  </r>
  <r>
    <x v="0"/>
    <x v="1"/>
    <s v="GBP"/>
    <n v="1487102427"/>
    <n v="1486065627"/>
    <b v="0"/>
    <n v="25"/>
    <b v="1"/>
    <s v="games/tabletop games"/>
    <n v="120"/>
    <n v="35.92"/>
    <x v="6"/>
  </r>
  <r>
    <x v="0"/>
    <x v="1"/>
    <s v="GBP"/>
    <n v="1481842800"/>
    <n v="1479414344"/>
    <b v="0"/>
    <n v="3238"/>
    <b v="1"/>
    <s v="games/tabletop games"/>
    <n v="1081"/>
    <n v="40.07"/>
    <x v="6"/>
  </r>
  <r>
    <x v="0"/>
    <x v="0"/>
    <s v="USD"/>
    <n v="1479704340"/>
    <n v="1477043072"/>
    <b v="0"/>
    <n v="897"/>
    <b v="1"/>
    <s v="games/tabletop games"/>
    <n v="452"/>
    <n v="75.650000000000006"/>
    <x v="6"/>
  </r>
  <r>
    <x v="0"/>
    <x v="0"/>
    <s v="USD"/>
    <n v="1459012290"/>
    <n v="1456423890"/>
    <b v="0"/>
    <n v="878"/>
    <b v="1"/>
    <s v="games/tabletop games"/>
    <n v="537"/>
    <n v="61.2"/>
    <x v="6"/>
  </r>
  <r>
    <x v="0"/>
    <x v="0"/>
    <s v="USD"/>
    <n v="1439317900"/>
    <n v="1436725900"/>
    <b v="0"/>
    <n v="115"/>
    <b v="1"/>
    <s v="games/tabletop games"/>
    <n v="120"/>
    <n v="48.13"/>
    <x v="6"/>
  </r>
  <r>
    <x v="0"/>
    <x v="0"/>
    <s v="USD"/>
    <n v="1480662000"/>
    <n v="1478000502"/>
    <b v="0"/>
    <n v="234"/>
    <b v="1"/>
    <s v="games/tabletop games"/>
    <n v="114"/>
    <n v="68.11"/>
    <x v="6"/>
  </r>
  <r>
    <x v="0"/>
    <x v="0"/>
    <s v="USD"/>
    <n v="1425132059"/>
    <n v="1422540059"/>
    <b v="0"/>
    <n v="4330"/>
    <b v="1"/>
    <s v="games/tabletop games"/>
    <n v="951"/>
    <n v="65.89"/>
    <x v="6"/>
  </r>
  <r>
    <x v="0"/>
    <x v="0"/>
    <s v="USD"/>
    <n v="1447507200"/>
    <n v="1444911600"/>
    <b v="0"/>
    <n v="651"/>
    <b v="1"/>
    <s v="games/tabletop games"/>
    <n v="133"/>
    <n v="81.650000000000006"/>
    <x v="6"/>
  </r>
  <r>
    <x v="0"/>
    <x v="17"/>
    <s v="EUR"/>
    <n v="1444903198"/>
    <n v="1442311198"/>
    <b v="1"/>
    <n v="251"/>
    <b v="1"/>
    <s v="games/tabletop games"/>
    <n v="147"/>
    <n v="52.7"/>
    <x v="6"/>
  </r>
  <r>
    <x v="0"/>
    <x v="1"/>
    <s v="GBP"/>
    <n v="1436151600"/>
    <n v="1433775668"/>
    <b v="0"/>
    <n v="263"/>
    <b v="1"/>
    <s v="games/tabletop games"/>
    <n v="542"/>
    <n v="41.23"/>
    <x v="6"/>
  </r>
  <r>
    <x v="0"/>
    <x v="1"/>
    <s v="GBP"/>
    <n v="1358367565"/>
    <n v="1357157965"/>
    <b v="0"/>
    <n v="28"/>
    <b v="1"/>
    <s v="music/electronic music"/>
    <n v="383"/>
    <n v="15.04"/>
    <x v="4"/>
  </r>
  <r>
    <x v="0"/>
    <x v="0"/>
    <s v="USD"/>
    <n v="1351801368"/>
    <n v="1349209368"/>
    <b v="0"/>
    <n v="721"/>
    <b v="1"/>
    <s v="music/electronic music"/>
    <n v="704"/>
    <n v="39.07"/>
    <x v="4"/>
  </r>
  <r>
    <x v="0"/>
    <x v="5"/>
    <s v="CAD"/>
    <n v="1443127082"/>
    <n v="1440535082"/>
    <b v="0"/>
    <n v="50"/>
    <b v="1"/>
    <s v="music/electronic music"/>
    <n v="110"/>
    <n v="43.82"/>
    <x v="4"/>
  </r>
  <r>
    <x v="0"/>
    <x v="0"/>
    <s v="USD"/>
    <n v="1362814119"/>
    <n v="1360222119"/>
    <b v="0"/>
    <n v="73"/>
    <b v="1"/>
    <s v="music/electronic music"/>
    <n v="133"/>
    <n v="27.3"/>
    <x v="4"/>
  </r>
  <r>
    <x v="0"/>
    <x v="0"/>
    <s v="USD"/>
    <n v="1338579789"/>
    <n v="1335987789"/>
    <b v="0"/>
    <n v="27"/>
    <b v="1"/>
    <s v="music/electronic music"/>
    <n v="152"/>
    <n v="42.22"/>
    <x v="4"/>
  </r>
  <r>
    <x v="0"/>
    <x v="0"/>
    <s v="USD"/>
    <n v="1334556624"/>
    <n v="1333001424"/>
    <b v="0"/>
    <n v="34"/>
    <b v="1"/>
    <s v="music/electronic music"/>
    <n v="103"/>
    <n v="33.24"/>
    <x v="4"/>
  </r>
  <r>
    <x v="0"/>
    <x v="0"/>
    <s v="USD"/>
    <n v="1384580373"/>
    <n v="1381984773"/>
    <b v="0"/>
    <n v="7"/>
    <b v="1"/>
    <s v="music/electronic music"/>
    <n v="100"/>
    <n v="285.70999999999998"/>
    <x v="4"/>
  </r>
  <r>
    <x v="0"/>
    <x v="0"/>
    <s v="USD"/>
    <n v="1333771200"/>
    <n v="1328649026"/>
    <b v="0"/>
    <n v="24"/>
    <b v="1"/>
    <s v="music/electronic music"/>
    <n v="102"/>
    <n v="42.33"/>
    <x v="4"/>
  </r>
  <r>
    <x v="0"/>
    <x v="1"/>
    <s v="GBP"/>
    <n v="1397516400"/>
    <n v="1396524644"/>
    <b v="0"/>
    <n v="15"/>
    <b v="1"/>
    <s v="music/electronic music"/>
    <n v="151"/>
    <n v="50.27"/>
    <x v="4"/>
  </r>
  <r>
    <x v="0"/>
    <x v="0"/>
    <s v="USD"/>
    <n v="1334424960"/>
    <n v="1329442510"/>
    <b v="0"/>
    <n v="72"/>
    <b v="1"/>
    <s v="music/electronic music"/>
    <n v="111"/>
    <n v="61.9"/>
    <x v="4"/>
  </r>
  <r>
    <x v="0"/>
    <x v="0"/>
    <s v="USD"/>
    <n v="1397113140"/>
    <n v="1395168625"/>
    <b v="0"/>
    <n v="120"/>
    <b v="1"/>
    <s v="music/electronic music"/>
    <n v="196"/>
    <n v="40.75"/>
    <x v="4"/>
  </r>
  <r>
    <x v="0"/>
    <x v="0"/>
    <s v="USD"/>
    <n v="1383526800"/>
    <n v="1380650177"/>
    <b v="0"/>
    <n v="123"/>
    <b v="1"/>
    <s v="music/electronic music"/>
    <n v="114"/>
    <n v="55.8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3"/>
    <n v="73.13"/>
    <x v="4"/>
  </r>
  <r>
    <x v="0"/>
    <x v="0"/>
    <s v="USD"/>
    <n v="1331621940"/>
    <n v="1329671572"/>
    <b v="0"/>
    <n v="33"/>
    <b v="1"/>
    <s v="music/electronic music"/>
    <n v="156"/>
    <n v="26.06"/>
    <x v="4"/>
  </r>
  <r>
    <x v="0"/>
    <x v="0"/>
    <s v="USD"/>
    <n v="1437674545"/>
    <n v="1436464945"/>
    <b v="0"/>
    <n v="14"/>
    <b v="1"/>
    <s v="music/electronic music"/>
    <n v="106"/>
    <n v="22.64"/>
    <x v="4"/>
  </r>
  <r>
    <x v="0"/>
    <x v="0"/>
    <s v="USD"/>
    <n v="1446451200"/>
    <n v="1445539113"/>
    <b v="0"/>
    <n v="9"/>
    <b v="1"/>
    <s v="music/electronic music"/>
    <n v="101"/>
    <n v="47.22"/>
    <x v="4"/>
  </r>
  <r>
    <x v="0"/>
    <x v="0"/>
    <s v="USD"/>
    <n v="1346198400"/>
    <n v="1344281383"/>
    <b v="0"/>
    <n v="76"/>
    <b v="1"/>
    <s v="music/electronic music"/>
    <n v="123"/>
    <n v="32.32"/>
    <x v="4"/>
  </r>
  <r>
    <x v="0"/>
    <x v="0"/>
    <s v="USD"/>
    <n v="1440004512"/>
    <n v="1437412512"/>
    <b v="0"/>
    <n v="19"/>
    <b v="1"/>
    <s v="music/electronic music"/>
    <n v="102"/>
    <n v="53.42"/>
    <x v="4"/>
  </r>
  <r>
    <x v="0"/>
    <x v="0"/>
    <s v="USD"/>
    <n v="1374888436"/>
    <n v="1372296436"/>
    <b v="0"/>
    <n v="69"/>
    <b v="1"/>
    <s v="music/electronic music"/>
    <n v="101"/>
    <n v="51.3"/>
    <x v="4"/>
  </r>
  <r>
    <x v="0"/>
    <x v="0"/>
    <s v="USD"/>
    <n v="1461369600"/>
    <n v="1458748809"/>
    <b v="0"/>
    <n v="218"/>
    <b v="1"/>
    <s v="games/tabletop games"/>
    <n v="108"/>
    <n v="37.200000000000003"/>
    <x v="6"/>
  </r>
  <r>
    <x v="0"/>
    <x v="0"/>
    <s v="USD"/>
    <n v="1327776847"/>
    <n v="1325184847"/>
    <b v="0"/>
    <n v="30"/>
    <b v="1"/>
    <s v="games/tabletop games"/>
    <n v="163"/>
    <n v="27.1"/>
    <x v="6"/>
  </r>
  <r>
    <x v="0"/>
    <x v="5"/>
    <s v="CAD"/>
    <n v="1435418568"/>
    <n v="1432826568"/>
    <b v="0"/>
    <n v="100"/>
    <b v="1"/>
    <s v="games/tabletop games"/>
    <n v="106"/>
    <n v="206.31"/>
    <x v="6"/>
  </r>
  <r>
    <x v="0"/>
    <x v="0"/>
    <s v="USD"/>
    <n v="1477767600"/>
    <n v="1475337675"/>
    <b v="0"/>
    <n v="296"/>
    <b v="1"/>
    <s v="games/tabletop games"/>
    <n v="243"/>
    <n v="82.15"/>
    <x v="6"/>
  </r>
  <r>
    <x v="0"/>
    <x v="1"/>
    <s v="GBP"/>
    <n v="1411326015"/>
    <n v="1408734015"/>
    <b v="0"/>
    <n v="1204"/>
    <b v="1"/>
    <s v="games/tabletop games"/>
    <n v="945"/>
    <n v="164.8"/>
    <x v="6"/>
  </r>
  <r>
    <x v="0"/>
    <x v="0"/>
    <s v="USD"/>
    <n v="1455253140"/>
    <n v="1452625822"/>
    <b v="0"/>
    <n v="321"/>
    <b v="1"/>
    <s v="games/tabletop games"/>
    <n v="108"/>
    <n v="60.82"/>
    <x v="6"/>
  </r>
  <r>
    <x v="0"/>
    <x v="1"/>
    <s v="GBP"/>
    <n v="1384374155"/>
    <n v="1381778555"/>
    <b v="0"/>
    <n v="301"/>
    <b v="1"/>
    <s v="games/tabletop games"/>
    <n v="157"/>
    <n v="67.97"/>
    <x v="6"/>
  </r>
  <r>
    <x v="0"/>
    <x v="12"/>
    <s v="EUR"/>
    <n v="1439707236"/>
    <n v="1437115236"/>
    <b v="0"/>
    <n v="144"/>
    <b v="1"/>
    <s v="games/tabletop games"/>
    <n v="1174"/>
    <n v="81.56"/>
    <x v="6"/>
  </r>
  <r>
    <x v="0"/>
    <x v="0"/>
    <s v="USD"/>
    <n v="1378180800"/>
    <n v="1375113391"/>
    <b v="0"/>
    <n v="539"/>
    <b v="1"/>
    <s v="games/tabletop games"/>
    <n v="171"/>
    <n v="25.43"/>
    <x v="6"/>
  </r>
  <r>
    <x v="0"/>
    <x v="0"/>
    <s v="USD"/>
    <n v="1398460127"/>
    <n v="1395868127"/>
    <b v="0"/>
    <n v="498"/>
    <b v="1"/>
    <s v="games/tabletop games"/>
    <n v="126"/>
    <n v="21.5"/>
    <x v="6"/>
  </r>
  <r>
    <x v="0"/>
    <x v="0"/>
    <s v="USD"/>
    <n v="1372136400"/>
    <n v="1369864301"/>
    <b v="0"/>
    <n v="1113"/>
    <b v="1"/>
    <s v="games/tabletop games"/>
    <n v="1212"/>
    <n v="27.23"/>
    <x v="6"/>
  </r>
  <r>
    <x v="0"/>
    <x v="0"/>
    <s v="USD"/>
    <n v="1405738800"/>
    <n v="1402945408"/>
    <b v="0"/>
    <n v="988"/>
    <b v="1"/>
    <s v="games/tabletop games"/>
    <n v="496"/>
    <n v="25.09"/>
    <x v="6"/>
  </r>
  <r>
    <x v="0"/>
    <x v="1"/>
    <s v="GBP"/>
    <n v="1450051200"/>
    <n v="1448269539"/>
    <b v="0"/>
    <n v="391"/>
    <b v="1"/>
    <s v="games/tabletop games"/>
    <n v="332"/>
    <n v="21.23"/>
    <x v="6"/>
  </r>
  <r>
    <x v="0"/>
    <x v="0"/>
    <s v="USD"/>
    <n v="1483645647"/>
    <n v="1481053647"/>
    <b v="0"/>
    <n v="28"/>
    <b v="1"/>
    <s v="games/tabletop games"/>
    <n v="1165"/>
    <n v="41.61"/>
    <x v="6"/>
  </r>
  <r>
    <x v="0"/>
    <x v="5"/>
    <s v="CAD"/>
    <n v="1427585511"/>
    <n v="1424997111"/>
    <b v="0"/>
    <n v="147"/>
    <b v="1"/>
    <s v="games/tabletop games"/>
    <n v="153"/>
    <n v="135.59"/>
    <x v="6"/>
  </r>
  <r>
    <x v="0"/>
    <x v="0"/>
    <s v="USD"/>
    <n v="1454338123"/>
    <n v="1451746123"/>
    <b v="0"/>
    <n v="680"/>
    <b v="1"/>
    <s v="games/tabletop games"/>
    <n v="537"/>
    <n v="22.12"/>
    <x v="6"/>
  </r>
  <r>
    <x v="0"/>
    <x v="0"/>
    <s v="USD"/>
    <n v="1415779140"/>
    <n v="1412294683"/>
    <b v="0"/>
    <n v="983"/>
    <b v="1"/>
    <s v="games/tabletop games"/>
    <n v="353"/>
    <n v="64.63"/>
    <x v="6"/>
  </r>
  <r>
    <x v="0"/>
    <x v="12"/>
    <s v="EUR"/>
    <n v="1489157716"/>
    <n v="1486565716"/>
    <b v="0"/>
    <n v="79"/>
    <b v="1"/>
    <s v="games/tabletop games"/>
    <n v="137"/>
    <n v="69.569999999999993"/>
    <x v="6"/>
  </r>
  <r>
    <x v="0"/>
    <x v="0"/>
    <s v="USD"/>
    <n v="1385870520"/>
    <n v="1382742014"/>
    <b v="0"/>
    <n v="426"/>
    <b v="1"/>
    <s v="games/tabletop games"/>
    <n v="128"/>
    <n v="75.13"/>
    <x v="6"/>
  </r>
  <r>
    <x v="0"/>
    <x v="0"/>
    <s v="USD"/>
    <n v="1461354544"/>
    <n v="1458762544"/>
    <b v="0"/>
    <n v="96"/>
    <b v="1"/>
    <s v="games/tabletop games"/>
    <n v="271"/>
    <n v="140.97999999999999"/>
    <x v="6"/>
  </r>
  <r>
    <x v="0"/>
    <x v="1"/>
    <s v="GBP"/>
    <n v="1488484300"/>
    <n v="1485892300"/>
    <b v="0"/>
    <n v="163"/>
    <b v="1"/>
    <s v="games/tabletop games"/>
    <n v="806"/>
    <n v="49.47"/>
    <x v="6"/>
  </r>
  <r>
    <x v="0"/>
    <x v="0"/>
    <s v="USD"/>
    <n v="1385521320"/>
    <n v="1382449733"/>
    <b v="0"/>
    <n v="2525"/>
    <b v="1"/>
    <s v="games/tabletop games"/>
    <n v="1360"/>
    <n v="53.87"/>
    <x v="6"/>
  </r>
  <r>
    <x v="0"/>
    <x v="0"/>
    <s v="USD"/>
    <n v="1489374000"/>
    <n v="1488823290"/>
    <b v="0"/>
    <n v="2035"/>
    <b v="1"/>
    <s v="games/tabletop games"/>
    <n v="930250"/>
    <n v="4.57"/>
    <x v="6"/>
  </r>
  <r>
    <x v="0"/>
    <x v="0"/>
    <s v="USD"/>
    <n v="1476649800"/>
    <n v="1475609946"/>
    <b v="0"/>
    <n v="290"/>
    <b v="1"/>
    <s v="games/tabletop games"/>
    <n v="377"/>
    <n v="65"/>
    <x v="6"/>
  </r>
  <r>
    <x v="0"/>
    <x v="0"/>
    <s v="USD"/>
    <n v="1393005600"/>
    <n v="1390323617"/>
    <b v="0"/>
    <n v="1980"/>
    <b v="1"/>
    <s v="games/tabletop games"/>
    <n v="2647"/>
    <n v="53.48"/>
    <x v="6"/>
  </r>
  <r>
    <x v="0"/>
    <x v="1"/>
    <s v="GBP"/>
    <n v="1441393210"/>
    <n v="1438801210"/>
    <b v="0"/>
    <n v="57"/>
    <b v="1"/>
    <s v="games/tabletop games"/>
    <n v="100"/>
    <n v="43.91"/>
    <x v="6"/>
  </r>
  <r>
    <x v="0"/>
    <x v="0"/>
    <s v="USD"/>
    <n v="1438185565"/>
    <n v="1436975965"/>
    <b v="0"/>
    <n v="380"/>
    <b v="1"/>
    <s v="games/tabletop games"/>
    <n v="104"/>
    <n v="50.85"/>
    <x v="6"/>
  </r>
  <r>
    <x v="0"/>
    <x v="1"/>
    <s v="GBP"/>
    <n v="1481749278"/>
    <n v="1479157278"/>
    <b v="0"/>
    <n v="128"/>
    <b v="1"/>
    <s v="games/tabletop games"/>
    <n v="107"/>
    <n v="58.63"/>
    <x v="6"/>
  </r>
  <r>
    <x v="0"/>
    <x v="0"/>
    <s v="USD"/>
    <n v="1364917965"/>
    <n v="1362329565"/>
    <b v="0"/>
    <n v="180"/>
    <b v="1"/>
    <s v="games/tabletop games"/>
    <n v="169"/>
    <n v="32.82"/>
    <x v="6"/>
  </r>
  <r>
    <x v="0"/>
    <x v="0"/>
    <s v="USD"/>
    <n v="1480727273"/>
    <n v="1478131673"/>
    <b v="0"/>
    <n v="571"/>
    <b v="1"/>
    <s v="games/tabletop games"/>
    <n v="975"/>
    <n v="426.93"/>
    <x v="6"/>
  </r>
  <r>
    <x v="0"/>
    <x v="0"/>
    <s v="USD"/>
    <n v="1408177077"/>
    <n v="1406362677"/>
    <b v="0"/>
    <n v="480"/>
    <b v="1"/>
    <s v="games/tabletop games"/>
    <n v="134"/>
    <n v="23.81"/>
    <x v="6"/>
  </r>
  <r>
    <x v="0"/>
    <x v="3"/>
    <s v="EUR"/>
    <n v="1470469938"/>
    <n v="1469173938"/>
    <b v="0"/>
    <n v="249"/>
    <b v="1"/>
    <s v="games/tabletop games"/>
    <n v="272"/>
    <n v="98.41"/>
    <x v="6"/>
  </r>
  <r>
    <x v="0"/>
    <x v="0"/>
    <s v="USD"/>
    <n v="1447862947"/>
    <n v="1445267347"/>
    <b v="0"/>
    <n v="84"/>
    <b v="1"/>
    <s v="games/tabletop games"/>
    <n v="113"/>
    <n v="107.32"/>
    <x v="6"/>
  </r>
  <r>
    <x v="0"/>
    <x v="0"/>
    <s v="USD"/>
    <n v="1485271968"/>
    <n v="1484667168"/>
    <b v="0"/>
    <n v="197"/>
    <b v="1"/>
    <s v="games/tabletop games"/>
    <n v="460"/>
    <n v="11.67"/>
    <x v="6"/>
  </r>
  <r>
    <x v="0"/>
    <x v="0"/>
    <s v="USD"/>
    <n v="1462661451"/>
    <n v="1460069451"/>
    <b v="0"/>
    <n v="271"/>
    <b v="1"/>
    <s v="games/tabletop games"/>
    <n v="287"/>
    <n v="41.78"/>
    <x v="6"/>
  </r>
  <r>
    <x v="0"/>
    <x v="1"/>
    <s v="GBP"/>
    <n v="1479811846"/>
    <n v="1478602246"/>
    <b v="0"/>
    <n v="50"/>
    <b v="1"/>
    <s v="games/tabletop games"/>
    <n v="223"/>
    <n v="21.38"/>
    <x v="6"/>
  </r>
  <r>
    <x v="0"/>
    <x v="1"/>
    <s v="GBP"/>
    <n v="1466377200"/>
    <n v="1463351329"/>
    <b v="0"/>
    <n v="169"/>
    <b v="1"/>
    <s v="games/tabletop games"/>
    <n v="636"/>
    <n v="94.1"/>
    <x v="6"/>
  </r>
  <r>
    <x v="0"/>
    <x v="0"/>
    <s v="USD"/>
    <n v="1434045687"/>
    <n v="1431453687"/>
    <b v="0"/>
    <n v="205"/>
    <b v="1"/>
    <s v="games/tabletop games"/>
    <n v="147"/>
    <n v="15.72"/>
    <x v="6"/>
  </r>
  <r>
    <x v="0"/>
    <x v="1"/>
    <s v="GBP"/>
    <n v="1481224736"/>
    <n v="1480360736"/>
    <b v="0"/>
    <n v="206"/>
    <b v="1"/>
    <s v="games/tabletop games"/>
    <n v="1867"/>
    <n v="90.64"/>
    <x v="6"/>
  </r>
  <r>
    <x v="0"/>
    <x v="0"/>
    <s v="USD"/>
    <n v="1395876250"/>
    <n v="1393287850"/>
    <b v="0"/>
    <n v="84"/>
    <b v="1"/>
    <s v="games/tabletop games"/>
    <n v="327"/>
    <n v="97.3"/>
    <x v="6"/>
  </r>
  <r>
    <x v="0"/>
    <x v="2"/>
    <s v="AUD"/>
    <n v="1487093020"/>
    <n v="1485278620"/>
    <b v="0"/>
    <n v="210"/>
    <b v="1"/>
    <s v="games/tabletop games"/>
    <n v="780"/>
    <n v="37.119999999999997"/>
    <x v="6"/>
  </r>
  <r>
    <x v="0"/>
    <x v="0"/>
    <s v="USD"/>
    <n v="1416268800"/>
    <n v="1413295358"/>
    <b v="0"/>
    <n v="181"/>
    <b v="1"/>
    <s v="games/tabletop games"/>
    <n v="154"/>
    <n v="28.1"/>
    <x v="6"/>
  </r>
  <r>
    <x v="0"/>
    <x v="11"/>
    <s v="SEK"/>
    <n v="1422734313"/>
    <n v="1420919913"/>
    <b v="0"/>
    <n v="60"/>
    <b v="1"/>
    <s v="games/tabletop games"/>
    <n v="116"/>
    <n v="144.43"/>
    <x v="6"/>
  </r>
  <r>
    <x v="0"/>
    <x v="0"/>
    <s v="USD"/>
    <n v="1463972400"/>
    <n v="1462543114"/>
    <b v="0"/>
    <n v="445"/>
    <b v="1"/>
    <s v="games/tabletop games"/>
    <n v="180"/>
    <n v="24.27"/>
    <x v="6"/>
  </r>
  <r>
    <x v="0"/>
    <x v="1"/>
    <s v="GBP"/>
    <n v="1479846507"/>
    <n v="1479241707"/>
    <b v="0"/>
    <n v="17"/>
    <b v="1"/>
    <s v="games/tabletop games"/>
    <n v="299"/>
    <n v="35.119999999999997"/>
    <x v="6"/>
  </r>
  <r>
    <x v="0"/>
    <x v="0"/>
    <s v="USD"/>
    <n v="1461722400"/>
    <n v="1460235592"/>
    <b v="0"/>
    <n v="194"/>
    <b v="1"/>
    <s v="games/tabletop games"/>
    <n v="320"/>
    <n v="24.76"/>
    <x v="6"/>
  </r>
  <r>
    <x v="0"/>
    <x v="0"/>
    <s v="USD"/>
    <n v="1419123600"/>
    <n v="1416945297"/>
    <b v="0"/>
    <n v="404"/>
    <b v="1"/>
    <s v="games/tabletop games"/>
    <n v="381"/>
    <n v="188.38"/>
    <x v="6"/>
  </r>
  <r>
    <x v="0"/>
    <x v="0"/>
    <s v="USD"/>
    <n v="1489283915"/>
    <n v="1486691915"/>
    <b v="0"/>
    <n v="194"/>
    <b v="1"/>
    <s v="games/tabletop games"/>
    <n v="103"/>
    <n v="148.08000000000001"/>
    <x v="6"/>
  </r>
  <r>
    <x v="0"/>
    <x v="0"/>
    <s v="USD"/>
    <n v="1488862800"/>
    <n v="1486745663"/>
    <b v="0"/>
    <n v="902"/>
    <b v="1"/>
    <s v="games/tabletop games"/>
    <n v="1802"/>
    <n v="49.93"/>
    <x v="6"/>
  </r>
  <r>
    <x v="0"/>
    <x v="0"/>
    <s v="USD"/>
    <n v="1484085540"/>
    <n v="1482353513"/>
    <b v="0"/>
    <n v="1670"/>
    <b v="1"/>
    <s v="games/tabletop games"/>
    <n v="720"/>
    <n v="107.82"/>
    <x v="6"/>
  </r>
  <r>
    <x v="0"/>
    <x v="0"/>
    <s v="USD"/>
    <n v="1481328004"/>
    <n v="1478736004"/>
    <b v="0"/>
    <n v="1328"/>
    <b v="1"/>
    <s v="games/tabletop games"/>
    <n v="283"/>
    <n v="42.63"/>
    <x v="6"/>
  </r>
  <r>
    <x v="0"/>
    <x v="0"/>
    <s v="USD"/>
    <n v="1449506836"/>
    <n v="1446914836"/>
    <b v="0"/>
    <n v="944"/>
    <b v="1"/>
    <s v="games/tabletop games"/>
    <n v="1357"/>
    <n v="14.37"/>
    <x v="6"/>
  </r>
  <r>
    <x v="0"/>
    <x v="5"/>
    <s v="CAD"/>
    <n v="1489320642"/>
    <n v="1487164242"/>
    <b v="0"/>
    <n v="147"/>
    <b v="1"/>
    <s v="games/tabletop games"/>
    <n v="220"/>
    <n v="37.479999999999997"/>
    <x v="6"/>
  </r>
  <r>
    <x v="0"/>
    <x v="0"/>
    <s v="USD"/>
    <n v="1393156857"/>
    <n v="1390564857"/>
    <b v="0"/>
    <n v="99"/>
    <b v="1"/>
    <s v="games/tabletop games"/>
    <n v="120"/>
    <n v="30.2"/>
    <x v="6"/>
  </r>
  <r>
    <x v="0"/>
    <x v="1"/>
    <s v="GBP"/>
    <n v="1419259679"/>
    <n v="1416667679"/>
    <b v="0"/>
    <n v="79"/>
    <b v="1"/>
    <s v="games/tabletop games"/>
    <n v="408"/>
    <n v="33.549999999999997"/>
    <x v="6"/>
  </r>
  <r>
    <x v="0"/>
    <x v="0"/>
    <s v="USD"/>
    <n v="1388936289"/>
    <n v="1386344289"/>
    <b v="0"/>
    <n v="75"/>
    <b v="1"/>
    <s v="games/tabletop games"/>
    <n v="106"/>
    <n v="64.75"/>
    <x v="6"/>
  </r>
  <r>
    <x v="0"/>
    <x v="0"/>
    <s v="USD"/>
    <n v="1330359423"/>
    <n v="1327767423"/>
    <b v="0"/>
    <n v="207"/>
    <b v="1"/>
    <s v="games/tabletop games"/>
    <n v="141"/>
    <n v="57.93"/>
    <x v="6"/>
  </r>
  <r>
    <x v="0"/>
    <x v="13"/>
    <s v="EUR"/>
    <n v="1451861940"/>
    <n v="1448902867"/>
    <b v="0"/>
    <n v="102"/>
    <b v="1"/>
    <s v="games/tabletop games"/>
    <n v="271"/>
    <n v="53.08"/>
    <x v="6"/>
  </r>
  <r>
    <x v="0"/>
    <x v="0"/>
    <s v="USD"/>
    <n v="1423022400"/>
    <n v="1421436099"/>
    <b v="0"/>
    <n v="32"/>
    <b v="1"/>
    <s v="games/tabletop games"/>
    <n v="154"/>
    <n v="48.06"/>
    <x v="6"/>
  </r>
  <r>
    <x v="0"/>
    <x v="0"/>
    <s v="USD"/>
    <n v="1442501991"/>
    <n v="1439909991"/>
    <b v="0"/>
    <n v="480"/>
    <b v="1"/>
    <s v="games/tabletop games"/>
    <n v="404"/>
    <n v="82.4"/>
    <x v="6"/>
  </r>
  <r>
    <x v="0"/>
    <x v="0"/>
    <s v="USD"/>
    <n v="1311576600"/>
    <n v="1306219897"/>
    <b v="0"/>
    <n v="11"/>
    <b v="1"/>
    <s v="music/rock"/>
    <n v="185"/>
    <n v="50.45"/>
    <x v="4"/>
  </r>
  <r>
    <x v="0"/>
    <x v="0"/>
    <s v="USD"/>
    <n v="1452744686"/>
    <n v="1447560686"/>
    <b v="0"/>
    <n v="12"/>
    <b v="1"/>
    <s v="music/rock"/>
    <n v="185"/>
    <n v="115.83"/>
    <x v="4"/>
  </r>
  <r>
    <x v="0"/>
    <x v="0"/>
    <s v="USD"/>
    <n v="1336528804"/>
    <n v="1331348404"/>
    <b v="0"/>
    <n v="48"/>
    <b v="1"/>
    <s v="music/rock"/>
    <n v="101"/>
    <n v="63.03"/>
    <x v="4"/>
  </r>
  <r>
    <x v="0"/>
    <x v="0"/>
    <s v="USD"/>
    <n v="1299902400"/>
    <n v="1297451245"/>
    <b v="0"/>
    <n v="59"/>
    <b v="1"/>
    <s v="music/rock"/>
    <n v="106"/>
    <n v="108.02"/>
    <x v="4"/>
  </r>
  <r>
    <x v="0"/>
    <x v="0"/>
    <s v="USD"/>
    <n v="1340944043"/>
    <n v="1338352043"/>
    <b v="0"/>
    <n v="79"/>
    <b v="1"/>
    <s v="music/rock"/>
    <n v="121"/>
    <n v="46.09"/>
    <x v="4"/>
  </r>
  <r>
    <x v="0"/>
    <x v="0"/>
    <s v="USD"/>
    <n v="1378439940"/>
    <n v="1376003254"/>
    <b v="0"/>
    <n v="14"/>
    <b v="1"/>
    <s v="music/rock"/>
    <n v="100"/>
    <n v="107.21"/>
    <x v="4"/>
  </r>
  <r>
    <x v="0"/>
    <x v="0"/>
    <s v="USD"/>
    <n v="1403539260"/>
    <n v="1401724860"/>
    <b v="0"/>
    <n v="106"/>
    <b v="1"/>
    <s v="music/rock"/>
    <n v="120"/>
    <n v="50.93"/>
    <x v="4"/>
  </r>
  <r>
    <x v="0"/>
    <x v="0"/>
    <s v="USD"/>
    <n v="1340733600"/>
    <n v="1339098689"/>
    <b v="0"/>
    <n v="25"/>
    <b v="1"/>
    <s v="music/rock"/>
    <n v="100"/>
    <n v="40.04"/>
    <x v="4"/>
  </r>
  <r>
    <x v="0"/>
    <x v="0"/>
    <s v="USD"/>
    <n v="1386372120"/>
    <n v="1382659060"/>
    <b v="0"/>
    <n v="25"/>
    <b v="1"/>
    <s v="music/rock"/>
    <n v="107"/>
    <n v="64.44"/>
    <x v="4"/>
  </r>
  <r>
    <x v="0"/>
    <x v="0"/>
    <s v="USD"/>
    <n v="1259686800"/>
    <n v="1252908330"/>
    <b v="0"/>
    <n v="29"/>
    <b v="1"/>
    <s v="music/rock"/>
    <n v="104"/>
    <n v="53.83"/>
    <x v="4"/>
  </r>
  <r>
    <x v="0"/>
    <x v="0"/>
    <s v="USD"/>
    <n v="1335153600"/>
    <n v="1332199618"/>
    <b v="0"/>
    <n v="43"/>
    <b v="1"/>
    <s v="music/rock"/>
    <n v="173"/>
    <n v="100.47"/>
    <x v="4"/>
  </r>
  <r>
    <x v="0"/>
    <x v="0"/>
    <s v="USD"/>
    <n v="1334767476"/>
    <n v="1332175476"/>
    <b v="0"/>
    <n v="46"/>
    <b v="1"/>
    <s v="music/rock"/>
    <n v="107"/>
    <n v="46.63"/>
    <x v="4"/>
  </r>
  <r>
    <x v="0"/>
    <x v="0"/>
    <s v="USD"/>
    <n v="1348545540"/>
    <n v="1346345999"/>
    <b v="0"/>
    <n v="27"/>
    <b v="1"/>
    <s v="music/rock"/>
    <n v="108"/>
    <n v="34.07"/>
    <x v="4"/>
  </r>
  <r>
    <x v="0"/>
    <x v="0"/>
    <s v="USD"/>
    <n v="1358702480"/>
    <n v="1356110480"/>
    <b v="0"/>
    <n v="112"/>
    <b v="1"/>
    <s v="music/rock"/>
    <n v="146"/>
    <n v="65.209999999999994"/>
    <x v="4"/>
  </r>
  <r>
    <x v="0"/>
    <x v="0"/>
    <s v="USD"/>
    <n v="1359240856"/>
    <n v="1356648856"/>
    <b v="0"/>
    <n v="34"/>
    <b v="1"/>
    <s v="music/rock"/>
    <n v="125"/>
    <n v="44.21"/>
    <x v="4"/>
  </r>
  <r>
    <x v="0"/>
    <x v="0"/>
    <s v="USD"/>
    <n v="1330018426"/>
    <n v="1326994426"/>
    <b v="0"/>
    <n v="145"/>
    <b v="1"/>
    <s v="music/rock"/>
    <n v="149"/>
    <n v="71.97"/>
    <x v="4"/>
  </r>
  <r>
    <x v="0"/>
    <x v="0"/>
    <s v="USD"/>
    <n v="1331697540"/>
    <n v="1328749249"/>
    <b v="0"/>
    <n v="19"/>
    <b v="1"/>
    <s v="music/rock"/>
    <n v="101"/>
    <n v="52.95"/>
    <x v="4"/>
  </r>
  <r>
    <x v="0"/>
    <x v="0"/>
    <s v="USD"/>
    <n v="1395861033"/>
    <n v="1393272633"/>
    <b v="0"/>
    <n v="288"/>
    <b v="1"/>
    <s v="music/rock"/>
    <n v="105"/>
    <n v="109.45"/>
    <x v="4"/>
  </r>
  <r>
    <x v="0"/>
    <x v="0"/>
    <s v="USD"/>
    <n v="1296953209"/>
    <n v="1295657209"/>
    <b v="0"/>
    <n v="14"/>
    <b v="1"/>
    <s v="music/rock"/>
    <n v="350"/>
    <n v="75.040000000000006"/>
    <x v="4"/>
  </r>
  <r>
    <x v="0"/>
    <x v="0"/>
    <s v="USD"/>
    <n v="1340904416"/>
    <n v="1339694816"/>
    <b v="0"/>
    <n v="7"/>
    <b v="1"/>
    <s v="music/rock"/>
    <n v="101"/>
    <n v="115.71"/>
    <x v="4"/>
  </r>
  <r>
    <x v="0"/>
    <x v="0"/>
    <s v="USD"/>
    <n v="1371785496"/>
    <n v="1369193496"/>
    <b v="1"/>
    <n v="211"/>
    <b v="1"/>
    <s v="music/indie rock"/>
    <n v="134"/>
    <n v="31.66"/>
    <x v="4"/>
  </r>
  <r>
    <x v="0"/>
    <x v="0"/>
    <s v="USD"/>
    <n v="1388473200"/>
    <n v="1385585434"/>
    <b v="1"/>
    <n v="85"/>
    <b v="1"/>
    <s v="music/indie rock"/>
    <n v="171"/>
    <n v="46.18"/>
    <x v="4"/>
  </r>
  <r>
    <x v="0"/>
    <x v="0"/>
    <s v="USD"/>
    <n v="1323747596"/>
    <n v="1320287996"/>
    <b v="1"/>
    <n v="103"/>
    <b v="1"/>
    <s v="music/indie rock"/>
    <n v="109"/>
    <n v="68.48"/>
    <x v="4"/>
  </r>
  <r>
    <x v="0"/>
    <x v="0"/>
    <s v="USD"/>
    <n v="1293857940"/>
    <n v="1290281691"/>
    <b v="1"/>
    <n v="113"/>
    <b v="1"/>
    <s v="music/indie rock"/>
    <n v="101"/>
    <n v="53.47"/>
    <x v="4"/>
  </r>
  <r>
    <x v="0"/>
    <x v="0"/>
    <s v="USD"/>
    <n v="1407520800"/>
    <n v="1405356072"/>
    <b v="1"/>
    <n v="167"/>
    <b v="1"/>
    <s v="music/indie rock"/>
    <n v="101"/>
    <n v="109.11"/>
    <x v="4"/>
  </r>
  <r>
    <x v="0"/>
    <x v="0"/>
    <s v="USD"/>
    <n v="1331352129"/>
    <n v="1328760129"/>
    <b v="1"/>
    <n v="73"/>
    <b v="1"/>
    <s v="music/indie rock"/>
    <n v="107"/>
    <n v="51.19"/>
    <x v="4"/>
  </r>
  <r>
    <x v="0"/>
    <x v="0"/>
    <s v="USD"/>
    <n v="1336245328"/>
    <n v="1333653333"/>
    <b v="1"/>
    <n v="75"/>
    <b v="1"/>
    <s v="music/indie rock"/>
    <n v="107"/>
    <n v="27.94"/>
    <x v="4"/>
  </r>
  <r>
    <x v="0"/>
    <x v="0"/>
    <s v="USD"/>
    <n v="1409274000"/>
    <n v="1406847996"/>
    <b v="1"/>
    <n v="614"/>
    <b v="1"/>
    <s v="music/indie rock"/>
    <n v="101"/>
    <n v="82.5"/>
    <x v="4"/>
  </r>
  <r>
    <x v="0"/>
    <x v="0"/>
    <s v="USD"/>
    <n v="1362872537"/>
    <n v="1359848537"/>
    <b v="1"/>
    <n v="107"/>
    <b v="1"/>
    <s v="music/indie rock"/>
    <n v="107"/>
    <n v="59.82"/>
    <x v="4"/>
  </r>
  <r>
    <x v="0"/>
    <x v="0"/>
    <s v="USD"/>
    <n v="1363889015"/>
    <n v="1361300615"/>
    <b v="1"/>
    <n v="1224"/>
    <b v="1"/>
    <s v="music/indie rock"/>
    <n v="429"/>
    <n v="64.819999999999993"/>
    <x v="4"/>
  </r>
  <r>
    <x v="0"/>
    <x v="0"/>
    <s v="USD"/>
    <n v="1399421189"/>
    <n v="1396829189"/>
    <b v="1"/>
    <n v="104"/>
    <b v="1"/>
    <s v="music/indie rock"/>
    <n v="104"/>
    <n v="90.1"/>
    <x v="4"/>
  </r>
  <r>
    <x v="0"/>
    <x v="0"/>
    <s v="USD"/>
    <n v="1397862000"/>
    <n v="1395155478"/>
    <b v="1"/>
    <n v="79"/>
    <b v="1"/>
    <s v="music/indie rock"/>
    <n v="108"/>
    <n v="40.96"/>
    <x v="4"/>
  </r>
  <r>
    <x v="0"/>
    <x v="0"/>
    <s v="USD"/>
    <n v="1336086026"/>
    <n v="1333494026"/>
    <b v="1"/>
    <n v="157"/>
    <b v="1"/>
    <s v="music/indie rock"/>
    <n v="176"/>
    <n v="56"/>
    <x v="4"/>
  </r>
  <r>
    <x v="0"/>
    <x v="0"/>
    <s v="USD"/>
    <n v="1339074857"/>
    <n v="1336482857"/>
    <b v="1"/>
    <n v="50"/>
    <b v="1"/>
    <s v="music/indie rock"/>
    <n v="157"/>
    <n v="37.67"/>
    <x v="4"/>
  </r>
  <r>
    <x v="0"/>
    <x v="0"/>
    <s v="USD"/>
    <n v="1336238743"/>
    <n v="1333646743"/>
    <b v="1"/>
    <n v="64"/>
    <b v="1"/>
    <s v="music/indie rock"/>
    <n v="103"/>
    <n v="40.08"/>
    <x v="4"/>
  </r>
  <r>
    <x v="0"/>
    <x v="0"/>
    <s v="USD"/>
    <n v="1260383040"/>
    <n v="1253726650"/>
    <b v="1"/>
    <n v="200"/>
    <b v="1"/>
    <s v="music/indie rock"/>
    <n v="104"/>
    <n v="78.03"/>
    <x v="4"/>
  </r>
  <r>
    <x v="0"/>
    <x v="0"/>
    <s v="USD"/>
    <n v="1266210000"/>
    <n v="1263474049"/>
    <b v="1"/>
    <n v="22"/>
    <b v="1"/>
    <s v="music/indie rock"/>
    <n v="104"/>
    <n v="18.91"/>
    <x v="4"/>
  </r>
  <r>
    <x v="0"/>
    <x v="0"/>
    <s v="USD"/>
    <n v="1253937540"/>
    <n v="1251214014"/>
    <b v="1"/>
    <n v="163"/>
    <b v="1"/>
    <s v="music/indie rock"/>
    <n v="121"/>
    <n v="37.130000000000003"/>
    <x v="4"/>
  </r>
  <r>
    <x v="0"/>
    <x v="0"/>
    <s v="USD"/>
    <n v="1387072685"/>
    <n v="1384480685"/>
    <b v="1"/>
    <n v="77"/>
    <b v="1"/>
    <s v="music/indie rock"/>
    <n v="108"/>
    <n v="41.96"/>
    <x v="4"/>
  </r>
  <r>
    <x v="0"/>
    <x v="0"/>
    <s v="USD"/>
    <n v="1396463800"/>
    <n v="1393443400"/>
    <b v="1"/>
    <n v="89"/>
    <b v="1"/>
    <s v="music/indie rock"/>
    <n v="109"/>
    <n v="61.04"/>
    <x v="4"/>
  </r>
  <r>
    <x v="3"/>
    <x v="15"/>
    <s v="EUR"/>
    <n v="1491282901"/>
    <n v="1488694501"/>
    <b v="0"/>
    <n v="64"/>
    <b v="0"/>
    <s v="food/small batch"/>
    <n v="39"/>
    <n v="64.53"/>
    <x v="7"/>
  </r>
  <r>
    <x v="3"/>
    <x v="0"/>
    <s v="USD"/>
    <n v="1491769769"/>
    <n v="1489181369"/>
    <b v="0"/>
    <n v="4"/>
    <b v="0"/>
    <s v="food/small batch"/>
    <n v="3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1"/>
    <n v="25.49"/>
    <x v="7"/>
  </r>
  <r>
    <x v="3"/>
    <x v="0"/>
    <s v="USD"/>
    <n v="1490830331"/>
    <n v="1488241931"/>
    <b v="0"/>
    <n v="7"/>
    <b v="0"/>
    <s v="food/small batch"/>
    <n v="8"/>
    <n v="11.43"/>
    <x v="7"/>
  </r>
  <r>
    <x v="3"/>
    <x v="0"/>
    <s v="USD"/>
    <n v="1493571600"/>
    <n v="1489106948"/>
    <b v="0"/>
    <n v="1"/>
    <b v="0"/>
    <s v="food/small batch"/>
    <n v="1"/>
    <n v="108"/>
    <x v="7"/>
  </r>
  <r>
    <x v="0"/>
    <x v="0"/>
    <s v="USD"/>
    <n v="1409090440"/>
    <n v="1406066440"/>
    <b v="1"/>
    <n v="3355"/>
    <b v="1"/>
    <s v="food/small batch"/>
    <n v="526"/>
    <n v="54.88"/>
    <x v="7"/>
  </r>
  <r>
    <x v="0"/>
    <x v="0"/>
    <s v="USD"/>
    <n v="1434307537"/>
    <n v="1431715537"/>
    <b v="1"/>
    <n v="537"/>
    <b v="1"/>
    <s v="food/small batch"/>
    <n v="254"/>
    <n v="47.38"/>
    <x v="7"/>
  </r>
  <r>
    <x v="0"/>
    <x v="0"/>
    <s v="USD"/>
    <n v="1405609146"/>
    <n v="1403017146"/>
    <b v="1"/>
    <n v="125"/>
    <b v="1"/>
    <s v="food/small batch"/>
    <n v="106"/>
    <n v="211.84"/>
    <x v="7"/>
  </r>
  <r>
    <x v="0"/>
    <x v="0"/>
    <s v="USD"/>
    <n v="1451001600"/>
    <n v="1448400943"/>
    <b v="1"/>
    <n v="163"/>
    <b v="1"/>
    <s v="food/small batch"/>
    <n v="102"/>
    <n v="219.93"/>
    <x v="7"/>
  </r>
  <r>
    <x v="0"/>
    <x v="0"/>
    <s v="USD"/>
    <n v="1408320490"/>
    <n v="1405728490"/>
    <b v="1"/>
    <n v="283"/>
    <b v="1"/>
    <s v="food/small batch"/>
    <n v="144"/>
    <n v="40.799999999999997"/>
    <x v="7"/>
  </r>
  <r>
    <x v="0"/>
    <x v="0"/>
    <s v="USD"/>
    <n v="1423235071"/>
    <n v="1420643071"/>
    <b v="1"/>
    <n v="352"/>
    <b v="1"/>
    <s v="food/small batch"/>
    <n v="106"/>
    <n v="75.5"/>
    <x v="7"/>
  </r>
  <r>
    <x v="0"/>
    <x v="0"/>
    <s v="USD"/>
    <n v="1401385800"/>
    <n v="1399563390"/>
    <b v="1"/>
    <n v="94"/>
    <b v="1"/>
    <s v="food/small batch"/>
    <n v="212"/>
    <n v="13.54"/>
    <x v="7"/>
  </r>
  <r>
    <x v="0"/>
    <x v="0"/>
    <s v="USD"/>
    <n v="1415208840"/>
    <n v="1412611498"/>
    <b v="1"/>
    <n v="67"/>
    <b v="1"/>
    <s v="food/small batch"/>
    <n v="102"/>
    <n v="60.87"/>
    <x v="7"/>
  </r>
  <r>
    <x v="0"/>
    <x v="0"/>
    <s v="USD"/>
    <n v="1402494243"/>
    <n v="1399902243"/>
    <b v="1"/>
    <n v="221"/>
    <b v="1"/>
    <s v="food/small batch"/>
    <n v="102"/>
    <n v="115.69"/>
    <x v="7"/>
  </r>
  <r>
    <x v="0"/>
    <x v="0"/>
    <s v="USD"/>
    <n v="1394316695"/>
    <n v="1390860695"/>
    <b v="1"/>
    <n v="2165"/>
    <b v="1"/>
    <s v="food/small batch"/>
    <n v="521"/>
    <n v="48.1"/>
    <x v="7"/>
  </r>
  <r>
    <x v="0"/>
    <x v="0"/>
    <s v="USD"/>
    <n v="1403796143"/>
    <n v="1401204143"/>
    <b v="1"/>
    <n v="179"/>
    <b v="1"/>
    <s v="food/small batch"/>
    <n v="111"/>
    <n v="74.180000000000007"/>
    <x v="7"/>
  </r>
  <r>
    <x v="0"/>
    <x v="0"/>
    <s v="USD"/>
    <n v="1404077484"/>
    <n v="1401485484"/>
    <b v="1"/>
    <n v="123"/>
    <b v="1"/>
    <s v="food/small batch"/>
    <n v="101"/>
    <n v="123.35"/>
    <x v="7"/>
  </r>
  <r>
    <x v="0"/>
    <x v="0"/>
    <s v="USD"/>
    <n v="1482134340"/>
    <n v="1479496309"/>
    <b v="1"/>
    <n v="1104"/>
    <b v="1"/>
    <s v="food/small batch"/>
    <n v="294"/>
    <n v="66.62"/>
    <x v="7"/>
  </r>
  <r>
    <x v="0"/>
    <x v="0"/>
    <s v="USD"/>
    <n v="1477841138"/>
    <n v="1475249138"/>
    <b v="1"/>
    <n v="403"/>
    <b v="1"/>
    <s v="food/small batch"/>
    <n v="106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0"/>
    <n v="13"/>
    <x v="2"/>
  </r>
  <r>
    <x v="1"/>
    <x v="0"/>
    <s v="USD"/>
    <n v="1472135676"/>
    <n v="1469543676"/>
    <b v="0"/>
    <n v="1"/>
    <b v="0"/>
    <s v="technology/web"/>
    <n v="2"/>
    <n v="15"/>
    <x v="2"/>
  </r>
  <r>
    <x v="1"/>
    <x v="0"/>
    <s v="USD"/>
    <n v="1456006938"/>
    <n v="1450822938"/>
    <b v="0"/>
    <n v="5"/>
    <b v="0"/>
    <s v="technology/web"/>
    <n v="0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1"/>
    <n v="15.43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0"/>
    <n v="25"/>
    <x v="2"/>
  </r>
  <r>
    <x v="1"/>
    <x v="2"/>
    <s v="AUD"/>
    <n v="1430604136"/>
    <n v="1428012136"/>
    <b v="0"/>
    <n v="2"/>
    <b v="0"/>
    <s v="technology/web"/>
    <n v="1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15"/>
    <n v="367"/>
    <x v="2"/>
  </r>
  <r>
    <x v="1"/>
    <x v="5"/>
    <s v="CAD"/>
    <n v="1454864280"/>
    <n v="1452272280"/>
    <b v="0"/>
    <n v="1"/>
    <b v="0"/>
    <s v="technology/web"/>
    <n v="0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29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11"/>
    <n v="97.41"/>
    <x v="2"/>
  </r>
  <r>
    <x v="1"/>
    <x v="0"/>
    <s v="USD"/>
    <n v="1461622616"/>
    <n v="1456442216"/>
    <b v="0"/>
    <n v="14"/>
    <b v="0"/>
    <s v="technology/web"/>
    <n v="1"/>
    <n v="47.86"/>
    <x v="2"/>
  </r>
  <r>
    <x v="1"/>
    <x v="0"/>
    <s v="USD"/>
    <n v="1429028365"/>
    <n v="1425143965"/>
    <b v="0"/>
    <n v="2"/>
    <b v="0"/>
    <s v="technology/web"/>
    <n v="0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0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"/>
    <n v="30"/>
    <x v="2"/>
  </r>
  <r>
    <x v="1"/>
    <x v="11"/>
    <s v="SEK"/>
    <n v="1440863624"/>
    <n v="1438271624"/>
    <b v="0"/>
    <n v="1"/>
    <b v="0"/>
    <s v="technology/web"/>
    <n v="0"/>
    <n v="50"/>
    <x v="2"/>
  </r>
  <r>
    <x v="1"/>
    <x v="0"/>
    <s v="USD"/>
    <n v="1423772060"/>
    <n v="1421180060"/>
    <b v="0"/>
    <n v="1"/>
    <b v="0"/>
    <s v="technology/web"/>
    <n v="0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11"/>
    <n v="81.5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0"/>
    <n v="18.329999999999998"/>
    <x v="2"/>
  </r>
  <r>
    <x v="1"/>
    <x v="0"/>
    <s v="USD"/>
    <n v="1428704848"/>
    <n v="1426112848"/>
    <b v="0"/>
    <n v="7"/>
    <b v="0"/>
    <s v="technology/web"/>
    <n v="2"/>
    <n v="224.43"/>
    <x v="2"/>
  </r>
  <r>
    <x v="1"/>
    <x v="0"/>
    <s v="USD"/>
    <n v="1438662603"/>
    <n v="1436502603"/>
    <b v="0"/>
    <n v="2"/>
    <b v="0"/>
    <s v="technology/web"/>
    <n v="3"/>
    <n v="37.5"/>
    <x v="2"/>
  </r>
  <r>
    <x v="1"/>
    <x v="4"/>
    <s v="NZD"/>
    <n v="1424568107"/>
    <n v="1421976107"/>
    <b v="0"/>
    <n v="3"/>
    <b v="0"/>
    <s v="technology/web"/>
    <n v="4"/>
    <n v="145"/>
    <x v="2"/>
  </r>
  <r>
    <x v="1"/>
    <x v="0"/>
    <s v="USD"/>
    <n v="1415932643"/>
    <n v="1413337043"/>
    <b v="0"/>
    <n v="8"/>
    <b v="0"/>
    <s v="technology/web"/>
    <n v="1"/>
    <n v="1"/>
    <x v="2"/>
  </r>
  <r>
    <x v="1"/>
    <x v="0"/>
    <s v="USD"/>
    <n v="1438793432"/>
    <n v="1436201432"/>
    <b v="0"/>
    <n v="7"/>
    <b v="0"/>
    <s v="technology/web"/>
    <n v="1"/>
    <n v="112.57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1"/>
    <n v="342"/>
    <x v="2"/>
  </r>
  <r>
    <x v="1"/>
    <x v="0"/>
    <s v="USD"/>
    <n v="1421350140"/>
    <n v="1418761759"/>
    <b v="0"/>
    <n v="8"/>
    <b v="0"/>
    <s v="technology/web"/>
    <n v="1"/>
    <n v="57.88"/>
    <x v="2"/>
  </r>
  <r>
    <x v="1"/>
    <x v="6"/>
    <s v="EUR"/>
    <n v="1437861540"/>
    <n v="1435160452"/>
    <b v="0"/>
    <n v="1"/>
    <b v="0"/>
    <s v="technology/web"/>
    <n v="0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0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0"/>
    <n v="50"/>
    <x v="2"/>
  </r>
  <r>
    <x v="1"/>
    <x v="17"/>
    <s v="EUR"/>
    <n v="1424940093"/>
    <n v="1422348093"/>
    <b v="0"/>
    <n v="2"/>
    <b v="0"/>
    <s v="technology/web"/>
    <n v="0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0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1"/>
    <n v="22.33"/>
    <x v="7"/>
  </r>
  <r>
    <x v="2"/>
    <x v="0"/>
    <s v="USD"/>
    <n v="1431533931"/>
    <n v="1428941931"/>
    <b v="0"/>
    <n v="1"/>
    <b v="0"/>
    <s v="food/food trucks"/>
    <n v="0"/>
    <n v="52"/>
    <x v="7"/>
  </r>
  <r>
    <x v="2"/>
    <x v="1"/>
    <s v="GBP"/>
    <n v="1459368658"/>
    <n v="1454188258"/>
    <b v="0"/>
    <n v="12"/>
    <b v="0"/>
    <s v="food/food trucks"/>
    <n v="17"/>
    <n v="16.829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23"/>
    <n v="56.3"/>
    <x v="7"/>
  </r>
  <r>
    <x v="2"/>
    <x v="0"/>
    <s v="USD"/>
    <n v="1421635190"/>
    <n v="1418179190"/>
    <b v="0"/>
    <n v="16"/>
    <b v="0"/>
    <s v="food/food trucks"/>
    <n v="41"/>
    <n v="84.06"/>
    <x v="7"/>
  </r>
  <r>
    <x v="2"/>
    <x v="0"/>
    <s v="USD"/>
    <n v="1428732000"/>
    <n v="1426772928"/>
    <b v="0"/>
    <n v="33"/>
    <b v="0"/>
    <s v="food/food trucks"/>
    <n v="25"/>
    <n v="168.39"/>
    <x v="7"/>
  </r>
  <r>
    <x v="2"/>
    <x v="0"/>
    <s v="USD"/>
    <n v="1415247757"/>
    <n v="1412652157"/>
    <b v="0"/>
    <n v="2"/>
    <b v="0"/>
    <s v="food/food trucks"/>
    <n v="0"/>
    <n v="15"/>
    <x v="7"/>
  </r>
  <r>
    <x v="2"/>
    <x v="0"/>
    <s v="USD"/>
    <n v="1439931675"/>
    <n v="1437339675"/>
    <b v="0"/>
    <n v="6"/>
    <b v="0"/>
    <s v="food/food trucks"/>
    <n v="2"/>
    <n v="76.67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1"/>
    <n v="50.33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1"/>
    <n v="8.33"/>
    <x v="7"/>
  </r>
  <r>
    <x v="2"/>
    <x v="0"/>
    <s v="USD"/>
    <n v="1440215940"/>
    <n v="1436805660"/>
    <b v="0"/>
    <n v="13"/>
    <b v="0"/>
    <s v="food/food trucks"/>
    <n v="3"/>
    <n v="35.380000000000003"/>
    <x v="7"/>
  </r>
  <r>
    <x v="2"/>
    <x v="0"/>
    <s v="USD"/>
    <n v="1468615346"/>
    <n v="1466023346"/>
    <b v="0"/>
    <n v="6"/>
    <b v="0"/>
    <s v="food/food trucks"/>
    <n v="1"/>
    <n v="55.83"/>
    <x v="7"/>
  </r>
  <r>
    <x v="2"/>
    <x v="0"/>
    <s v="USD"/>
    <n v="1426345200"/>
    <n v="1421343743"/>
    <b v="0"/>
    <n v="1"/>
    <b v="0"/>
    <s v="food/food trucks"/>
    <n v="0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0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15"/>
    <n v="69.47"/>
    <x v="7"/>
  </r>
  <r>
    <x v="2"/>
    <x v="0"/>
    <s v="USD"/>
    <n v="1424536196"/>
    <n v="1421944196"/>
    <b v="0"/>
    <n v="1"/>
    <b v="0"/>
    <s v="food/food trucks"/>
    <n v="0"/>
    <n v="1"/>
    <x v="7"/>
  </r>
  <r>
    <x v="2"/>
    <x v="0"/>
    <s v="USD"/>
    <n v="1426091036"/>
    <n v="1423502636"/>
    <b v="0"/>
    <n v="1"/>
    <b v="0"/>
    <s v="food/food trucks"/>
    <n v="0"/>
    <n v="1"/>
    <x v="7"/>
  </r>
  <r>
    <x v="2"/>
    <x v="0"/>
    <s v="USD"/>
    <n v="1420044890"/>
    <n v="1417452890"/>
    <b v="0"/>
    <n v="1"/>
    <b v="0"/>
    <s v="food/food trucks"/>
    <n v="0"/>
    <n v="8"/>
    <x v="7"/>
  </r>
  <r>
    <x v="2"/>
    <x v="0"/>
    <s v="USD"/>
    <n v="1414445108"/>
    <n v="1411853108"/>
    <b v="0"/>
    <n v="9"/>
    <b v="0"/>
    <s v="food/food trucks"/>
    <n v="1"/>
    <n v="34.44"/>
    <x v="7"/>
  </r>
  <r>
    <x v="2"/>
    <x v="0"/>
    <s v="USD"/>
    <n v="1464386640"/>
    <n v="1463090149"/>
    <b v="0"/>
    <n v="1"/>
    <b v="0"/>
    <s v="food/food trucks"/>
    <n v="0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0"/>
    <n v="1"/>
    <x v="7"/>
  </r>
  <r>
    <x v="2"/>
    <x v="0"/>
    <s v="USD"/>
    <n v="1426182551"/>
    <n v="1423594151"/>
    <b v="0"/>
    <n v="1"/>
    <b v="0"/>
    <s v="food/food trucks"/>
    <n v="0"/>
    <n v="1"/>
    <x v="7"/>
  </r>
  <r>
    <x v="2"/>
    <x v="10"/>
    <s v="NOK"/>
    <n v="1486313040"/>
    <n v="1483131966"/>
    <b v="0"/>
    <n v="4"/>
    <b v="0"/>
    <s v="food/food trucks"/>
    <n v="1"/>
    <n v="501.25"/>
    <x v="7"/>
  </r>
  <r>
    <x v="2"/>
    <x v="0"/>
    <s v="USD"/>
    <n v="1455246504"/>
    <n v="1452654504"/>
    <b v="0"/>
    <n v="2"/>
    <b v="0"/>
    <s v="food/food trucks"/>
    <n v="1"/>
    <n v="10.5"/>
    <x v="7"/>
  </r>
  <r>
    <x v="2"/>
    <x v="0"/>
    <s v="USD"/>
    <n v="1467080613"/>
    <n v="1461896613"/>
    <b v="0"/>
    <n v="2"/>
    <b v="0"/>
    <s v="food/food trucks"/>
    <n v="0"/>
    <n v="1"/>
    <x v="7"/>
  </r>
  <r>
    <x v="2"/>
    <x v="0"/>
    <s v="USD"/>
    <n v="1425791697"/>
    <n v="1423199697"/>
    <b v="0"/>
    <n v="2"/>
    <b v="0"/>
    <s v="food/food trucks"/>
    <n v="0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0"/>
    <n v="13"/>
    <x v="7"/>
  </r>
  <r>
    <x v="2"/>
    <x v="11"/>
    <s v="SEK"/>
    <n v="1444027186"/>
    <n v="1441435186"/>
    <b v="0"/>
    <n v="4"/>
    <b v="0"/>
    <s v="food/food trucks"/>
    <n v="0"/>
    <n v="306"/>
    <x v="7"/>
  </r>
  <r>
    <x v="2"/>
    <x v="5"/>
    <s v="CAD"/>
    <n v="1454078770"/>
    <n v="1448894770"/>
    <b v="0"/>
    <n v="2"/>
    <b v="0"/>
    <s v="food/food trucks"/>
    <n v="0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0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0"/>
    <n v="5"/>
    <x v="7"/>
  </r>
  <r>
    <x v="0"/>
    <x v="0"/>
    <s v="USD"/>
    <n v="1437627540"/>
    <n v="1435806054"/>
    <b v="0"/>
    <n v="109"/>
    <b v="1"/>
    <s v="food/small batch"/>
    <n v="108"/>
    <n v="74.23"/>
    <x v="7"/>
  </r>
  <r>
    <x v="0"/>
    <x v="0"/>
    <s v="USD"/>
    <n v="1426777228"/>
    <n v="1424188828"/>
    <b v="0"/>
    <n v="372"/>
    <b v="1"/>
    <s v="food/small batch"/>
    <n v="126"/>
    <n v="81.25"/>
    <x v="7"/>
  </r>
  <r>
    <x v="0"/>
    <x v="0"/>
    <s v="USD"/>
    <n v="1408114822"/>
    <n v="1405522822"/>
    <b v="0"/>
    <n v="311"/>
    <b v="1"/>
    <s v="food/small batch"/>
    <n v="203"/>
    <n v="130.22999999999999"/>
    <x v="7"/>
  </r>
  <r>
    <x v="0"/>
    <x v="0"/>
    <s v="USD"/>
    <n v="1464199591"/>
    <n v="1461607591"/>
    <b v="0"/>
    <n v="61"/>
    <b v="1"/>
    <s v="food/small batch"/>
    <n v="109"/>
    <n v="53.41"/>
    <x v="7"/>
  </r>
  <r>
    <x v="0"/>
    <x v="0"/>
    <s v="USD"/>
    <n v="1443242021"/>
    <n v="1440650021"/>
    <b v="0"/>
    <n v="115"/>
    <b v="1"/>
    <s v="food/small batch"/>
    <n v="173"/>
    <n v="75.13"/>
    <x v="7"/>
  </r>
  <r>
    <x v="0"/>
    <x v="0"/>
    <s v="USD"/>
    <n v="1480174071"/>
    <n v="1477578471"/>
    <b v="0"/>
    <n v="111"/>
    <b v="1"/>
    <s v="food/small batch"/>
    <n v="168"/>
    <n v="75.67"/>
    <x v="7"/>
  </r>
  <r>
    <x v="0"/>
    <x v="0"/>
    <s v="USD"/>
    <n v="1478923200"/>
    <n v="1476184593"/>
    <b v="0"/>
    <n v="337"/>
    <b v="1"/>
    <s v="food/small batch"/>
    <n v="427"/>
    <n v="31.69"/>
    <x v="7"/>
  </r>
  <r>
    <x v="0"/>
    <x v="0"/>
    <s v="USD"/>
    <n v="1472621760"/>
    <n v="1472110513"/>
    <b v="0"/>
    <n v="9"/>
    <b v="1"/>
    <s v="food/small batch"/>
    <n v="108"/>
    <n v="47.78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2"/>
    <n v="149.31"/>
    <x v="7"/>
  </r>
  <r>
    <x v="0"/>
    <x v="0"/>
    <s v="USD"/>
    <n v="1488750490"/>
    <n v="1487022490"/>
    <b v="0"/>
    <n v="186"/>
    <b v="1"/>
    <s v="food/small batch"/>
    <n v="115"/>
    <n v="62.07"/>
    <x v="7"/>
  </r>
  <r>
    <x v="0"/>
    <x v="0"/>
    <s v="USD"/>
    <n v="1451430000"/>
    <n v="1448914500"/>
    <b v="0"/>
    <n v="15"/>
    <b v="1"/>
    <s v="food/small batch"/>
    <n v="134"/>
    <n v="53.4"/>
    <x v="7"/>
  </r>
  <r>
    <x v="0"/>
    <x v="0"/>
    <s v="USD"/>
    <n v="1486053409"/>
    <n v="1483461409"/>
    <b v="0"/>
    <n v="67"/>
    <b v="1"/>
    <s v="food/small batch"/>
    <n v="155"/>
    <n v="69.27"/>
    <x v="7"/>
  </r>
  <r>
    <x v="0"/>
    <x v="0"/>
    <s v="USD"/>
    <n v="1489207808"/>
    <n v="1486183808"/>
    <b v="0"/>
    <n v="130"/>
    <b v="1"/>
    <s v="food/small batch"/>
    <n v="101"/>
    <n v="271.51"/>
    <x v="7"/>
  </r>
  <r>
    <x v="0"/>
    <x v="0"/>
    <s v="USD"/>
    <n v="1461177950"/>
    <n v="1458758750"/>
    <b v="0"/>
    <n v="16"/>
    <b v="1"/>
    <s v="food/small batch"/>
    <n v="182"/>
    <n v="34.130000000000003"/>
    <x v="7"/>
  </r>
  <r>
    <x v="0"/>
    <x v="0"/>
    <s v="USD"/>
    <n v="1488063839"/>
    <n v="1485471839"/>
    <b v="0"/>
    <n v="67"/>
    <b v="1"/>
    <s v="food/small batch"/>
    <n v="181"/>
    <n v="40.49"/>
    <x v="7"/>
  </r>
  <r>
    <x v="0"/>
    <x v="0"/>
    <s v="USD"/>
    <n v="1458826056"/>
    <n v="1456237656"/>
    <b v="0"/>
    <n v="124"/>
    <b v="1"/>
    <s v="food/small batch"/>
    <n v="102"/>
    <n v="189.76"/>
    <x v="7"/>
  </r>
  <r>
    <x v="0"/>
    <x v="0"/>
    <s v="USD"/>
    <n v="1465498800"/>
    <n v="1462481718"/>
    <b v="0"/>
    <n v="80"/>
    <b v="1"/>
    <s v="food/small batch"/>
    <n v="110"/>
    <n v="68.86"/>
    <x v="7"/>
  </r>
  <r>
    <x v="0"/>
    <x v="0"/>
    <s v="USD"/>
    <n v="1458742685"/>
    <n v="1454858285"/>
    <b v="0"/>
    <n v="282"/>
    <b v="1"/>
    <s v="food/small batch"/>
    <n v="102"/>
    <n v="108.78"/>
    <x v="7"/>
  </r>
  <r>
    <x v="0"/>
    <x v="0"/>
    <s v="USD"/>
    <n v="1483417020"/>
    <n v="1480480167"/>
    <b v="0"/>
    <n v="68"/>
    <b v="1"/>
    <s v="food/small batch"/>
    <n v="101"/>
    <n v="125.99"/>
    <x v="7"/>
  </r>
  <r>
    <x v="0"/>
    <x v="0"/>
    <s v="USD"/>
    <n v="1317438000"/>
    <n v="1314577097"/>
    <b v="0"/>
    <n v="86"/>
    <b v="1"/>
    <s v="music/indie rock"/>
    <n v="104"/>
    <n v="90.52"/>
    <x v="4"/>
  </r>
  <r>
    <x v="0"/>
    <x v="0"/>
    <s v="USD"/>
    <n v="1342672096"/>
    <n v="1340944096"/>
    <b v="0"/>
    <n v="115"/>
    <b v="1"/>
    <s v="music/indie rock"/>
    <n v="111"/>
    <n v="28.88"/>
    <x v="4"/>
  </r>
  <r>
    <x v="0"/>
    <x v="0"/>
    <s v="USD"/>
    <n v="1366138800"/>
    <n v="1362710425"/>
    <b v="0"/>
    <n v="75"/>
    <b v="1"/>
    <s v="music/indie rock"/>
    <n v="116"/>
    <n v="31"/>
    <x v="4"/>
  </r>
  <r>
    <x v="0"/>
    <x v="5"/>
    <s v="CAD"/>
    <n v="1443641340"/>
    <n v="1441143397"/>
    <b v="0"/>
    <n v="43"/>
    <b v="1"/>
    <s v="music/indie rock"/>
    <n v="111"/>
    <n v="51.67"/>
    <x v="4"/>
  </r>
  <r>
    <x v="0"/>
    <x v="0"/>
    <s v="USD"/>
    <n v="1348420548"/>
    <n v="1345828548"/>
    <b v="0"/>
    <n v="48"/>
    <b v="1"/>
    <s v="music/indie rock"/>
    <n v="180"/>
    <n v="26.27"/>
    <x v="4"/>
  </r>
  <r>
    <x v="0"/>
    <x v="0"/>
    <s v="USD"/>
    <n v="1368066453"/>
    <n v="1365474453"/>
    <b v="0"/>
    <n v="52"/>
    <b v="1"/>
    <s v="music/indie rock"/>
    <n v="100"/>
    <n v="48.08"/>
    <x v="4"/>
  </r>
  <r>
    <x v="0"/>
    <x v="0"/>
    <s v="USD"/>
    <n v="1336669200"/>
    <n v="1335473931"/>
    <b v="0"/>
    <n v="43"/>
    <b v="1"/>
    <s v="music/indie rock"/>
    <n v="119"/>
    <n v="27.56"/>
    <x v="4"/>
  </r>
  <r>
    <x v="0"/>
    <x v="0"/>
    <s v="USD"/>
    <n v="1351400400"/>
    <n v="1348285321"/>
    <b v="0"/>
    <n v="58"/>
    <b v="1"/>
    <s v="music/indie rock"/>
    <n v="107"/>
    <n v="36.97"/>
    <x v="4"/>
  </r>
  <r>
    <x v="0"/>
    <x v="0"/>
    <s v="USD"/>
    <n v="1297160329"/>
    <n v="1295000329"/>
    <b v="0"/>
    <n v="47"/>
    <b v="1"/>
    <s v="music/indie rock"/>
    <n v="114"/>
    <n v="29.02"/>
    <x v="4"/>
  </r>
  <r>
    <x v="0"/>
    <x v="0"/>
    <s v="USD"/>
    <n v="1337824055"/>
    <n v="1335232055"/>
    <b v="0"/>
    <n v="36"/>
    <b v="1"/>
    <s v="music/indie rock"/>
    <n v="103"/>
    <n v="28.66"/>
    <x v="4"/>
  </r>
  <r>
    <x v="0"/>
    <x v="0"/>
    <s v="USD"/>
    <n v="1327535392"/>
    <n v="1324079392"/>
    <b v="0"/>
    <n v="17"/>
    <b v="1"/>
    <s v="music/indie rock"/>
    <n v="128"/>
    <n v="37.65"/>
    <x v="4"/>
  </r>
  <r>
    <x v="0"/>
    <x v="0"/>
    <s v="USD"/>
    <n v="1283562180"/>
    <n v="1277433980"/>
    <b v="0"/>
    <n v="104"/>
    <b v="1"/>
    <s v="music/indie rock"/>
    <n v="136"/>
    <n v="97.9"/>
    <x v="4"/>
  </r>
  <r>
    <x v="0"/>
    <x v="0"/>
    <s v="USD"/>
    <n v="1352573869"/>
    <n v="1349978269"/>
    <b v="0"/>
    <n v="47"/>
    <b v="1"/>
    <s v="music/indie rock"/>
    <n v="100"/>
    <n v="42.55"/>
    <x v="4"/>
  </r>
  <r>
    <x v="0"/>
    <x v="0"/>
    <s v="USD"/>
    <n v="1286756176"/>
    <n v="1282868176"/>
    <b v="0"/>
    <n v="38"/>
    <b v="1"/>
    <s v="music/indie rock"/>
    <n v="100"/>
    <n v="131.58000000000001"/>
    <x v="4"/>
  </r>
  <r>
    <x v="0"/>
    <x v="0"/>
    <s v="USD"/>
    <n v="1278799200"/>
    <n v="1273647255"/>
    <b v="0"/>
    <n v="81"/>
    <b v="1"/>
    <s v="music/indie rock"/>
    <n v="105"/>
    <n v="32.32"/>
    <x v="4"/>
  </r>
  <r>
    <x v="0"/>
    <x v="0"/>
    <s v="USD"/>
    <n v="1415004770"/>
    <n v="1412149970"/>
    <b v="0"/>
    <n v="55"/>
    <b v="1"/>
    <s v="music/indie rock"/>
    <n v="105"/>
    <n v="61.1"/>
    <x v="4"/>
  </r>
  <r>
    <x v="0"/>
    <x v="0"/>
    <s v="USD"/>
    <n v="1344789345"/>
    <n v="1340901345"/>
    <b v="0"/>
    <n v="41"/>
    <b v="1"/>
    <s v="music/indie rock"/>
    <n v="171"/>
    <n v="31.34"/>
    <x v="4"/>
  </r>
  <r>
    <x v="0"/>
    <x v="0"/>
    <s v="USD"/>
    <n v="1358117313"/>
    <n v="1355525313"/>
    <b v="0"/>
    <n v="79"/>
    <b v="1"/>
    <s v="music/indie rock"/>
    <n v="128"/>
    <n v="129.11000000000001"/>
    <x v="4"/>
  </r>
  <r>
    <x v="0"/>
    <x v="0"/>
    <s v="USD"/>
    <n v="1343440800"/>
    <n v="1342545994"/>
    <b v="0"/>
    <n v="16"/>
    <b v="1"/>
    <s v="music/indie rock"/>
    <n v="133"/>
    <n v="25.02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3"/>
    <n v="47.54"/>
    <x v="4"/>
  </r>
  <r>
    <x v="0"/>
    <x v="0"/>
    <s v="USD"/>
    <n v="1312224383"/>
    <n v="1308336383"/>
    <b v="0"/>
    <n v="25"/>
    <b v="1"/>
    <s v="music/indie rock"/>
    <n v="100"/>
    <n v="40.04"/>
    <x v="4"/>
  </r>
  <r>
    <x v="0"/>
    <x v="0"/>
    <s v="USD"/>
    <n v="1335891603"/>
    <n v="1330711203"/>
    <b v="0"/>
    <n v="19"/>
    <b v="1"/>
    <s v="music/indie rock"/>
    <n v="114"/>
    <n v="65.84"/>
    <x v="4"/>
  </r>
  <r>
    <x v="0"/>
    <x v="0"/>
    <s v="USD"/>
    <n v="1316124003"/>
    <n v="1313532003"/>
    <b v="0"/>
    <n v="90"/>
    <b v="1"/>
    <s v="music/indie rock"/>
    <n v="119"/>
    <n v="46.4"/>
    <x v="4"/>
  </r>
  <r>
    <x v="0"/>
    <x v="0"/>
    <s v="USD"/>
    <n v="1318463879"/>
    <n v="1315439879"/>
    <b v="0"/>
    <n v="41"/>
    <b v="1"/>
    <s v="music/indie rock"/>
    <n v="103"/>
    <n v="50.37"/>
    <x v="4"/>
  </r>
  <r>
    <x v="0"/>
    <x v="0"/>
    <s v="USD"/>
    <n v="1335113976"/>
    <n v="1332521976"/>
    <b v="0"/>
    <n v="30"/>
    <b v="1"/>
    <s v="music/indie rock"/>
    <n v="266"/>
    <n v="26.57"/>
    <x v="4"/>
  </r>
  <r>
    <x v="0"/>
    <x v="0"/>
    <s v="USD"/>
    <n v="1338083997"/>
    <n v="1335491997"/>
    <b v="0"/>
    <n v="38"/>
    <b v="1"/>
    <s v="music/indie rock"/>
    <n v="100"/>
    <n v="39.49"/>
    <x v="4"/>
  </r>
  <r>
    <x v="0"/>
    <x v="0"/>
    <s v="USD"/>
    <n v="1321459908"/>
    <n v="1318864308"/>
    <b v="0"/>
    <n v="65"/>
    <b v="1"/>
    <s v="music/indie rock"/>
    <n v="107"/>
    <n v="49.25"/>
    <x v="4"/>
  </r>
  <r>
    <x v="0"/>
    <x v="0"/>
    <s v="USD"/>
    <n v="1368117239"/>
    <n v="1365525239"/>
    <b v="0"/>
    <n v="75"/>
    <b v="1"/>
    <s v="music/indie rock"/>
    <n v="134"/>
    <n v="62.38"/>
    <x v="4"/>
  </r>
  <r>
    <x v="0"/>
    <x v="0"/>
    <s v="USD"/>
    <n v="1340429276"/>
    <n v="1335245276"/>
    <b v="0"/>
    <n v="16"/>
    <b v="1"/>
    <s v="music/indie rock"/>
    <n v="121"/>
    <n v="37.94"/>
    <x v="4"/>
  </r>
  <r>
    <x v="0"/>
    <x v="0"/>
    <s v="USD"/>
    <n v="1295142660"/>
    <n v="1293739714"/>
    <b v="0"/>
    <n v="10"/>
    <b v="1"/>
    <s v="music/indie rock"/>
    <n v="103"/>
    <n v="51.6"/>
    <x v="4"/>
  </r>
  <r>
    <x v="0"/>
    <x v="0"/>
    <s v="USD"/>
    <n v="1339840740"/>
    <n v="1335397188"/>
    <b v="0"/>
    <n v="27"/>
    <b v="1"/>
    <s v="music/indie rock"/>
    <n v="125"/>
    <n v="27.78"/>
    <x v="4"/>
  </r>
  <r>
    <x v="0"/>
    <x v="0"/>
    <s v="USD"/>
    <n v="1367208140"/>
    <n v="1363320140"/>
    <b v="0"/>
    <n v="259"/>
    <b v="1"/>
    <s v="music/indie rock"/>
    <n v="129"/>
    <n v="99.38"/>
    <x v="4"/>
  </r>
  <r>
    <x v="0"/>
    <x v="0"/>
    <s v="USD"/>
    <n v="1337786944"/>
    <n v="1335194944"/>
    <b v="0"/>
    <n v="39"/>
    <b v="1"/>
    <s v="music/indie rock"/>
    <n v="101"/>
    <n v="38.85"/>
    <x v="4"/>
  </r>
  <r>
    <x v="0"/>
    <x v="0"/>
    <s v="USD"/>
    <n v="1339022575"/>
    <n v="1336430575"/>
    <b v="0"/>
    <n v="42"/>
    <b v="1"/>
    <s v="music/indie rock"/>
    <n v="128"/>
    <n v="45.55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3"/>
    <n v="80.55"/>
    <x v="4"/>
  </r>
  <r>
    <x v="0"/>
    <x v="0"/>
    <s v="USD"/>
    <n v="1422400387"/>
    <n v="1421190787"/>
    <b v="0"/>
    <n v="20"/>
    <b v="1"/>
    <s v="music/indie rock"/>
    <n v="106"/>
    <n v="52.8"/>
    <x v="4"/>
  </r>
  <r>
    <x v="0"/>
    <x v="0"/>
    <s v="USD"/>
    <n v="1356976800"/>
    <n v="1352820837"/>
    <b v="0"/>
    <n v="170"/>
    <b v="1"/>
    <s v="music/indie rock"/>
    <n v="203"/>
    <n v="47.68"/>
    <x v="4"/>
  </r>
  <r>
    <x v="0"/>
    <x v="0"/>
    <s v="USD"/>
    <n v="1340476375"/>
    <n v="1337884375"/>
    <b v="0"/>
    <n v="29"/>
    <b v="1"/>
    <s v="music/indie rock"/>
    <n v="113"/>
    <n v="23.45"/>
    <x v="4"/>
  </r>
  <r>
    <x v="2"/>
    <x v="5"/>
    <s v="CAD"/>
    <n v="1443379104"/>
    <n v="1440787104"/>
    <b v="0"/>
    <n v="7"/>
    <b v="0"/>
    <s v="food/restaurants"/>
    <n v="3"/>
    <n v="40.14"/>
    <x v="7"/>
  </r>
  <r>
    <x v="2"/>
    <x v="0"/>
    <s v="USD"/>
    <n v="1411328918"/>
    <n v="1407440918"/>
    <b v="0"/>
    <n v="5"/>
    <b v="0"/>
    <s v="food/restaurants"/>
    <n v="0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1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"/>
    <n v="35.71"/>
    <x v="7"/>
  </r>
  <r>
    <x v="2"/>
    <x v="0"/>
    <s v="USD"/>
    <n v="1431647772"/>
    <n v="1426463772"/>
    <b v="0"/>
    <n v="2"/>
    <b v="0"/>
    <s v="food/restaurants"/>
    <n v="0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2"/>
    <n v="52.5"/>
    <x v="7"/>
  </r>
  <r>
    <x v="2"/>
    <x v="0"/>
    <s v="USD"/>
    <n v="1424635753"/>
    <n v="1422043753"/>
    <b v="0"/>
    <n v="12"/>
    <b v="0"/>
    <s v="food/restaurants"/>
    <n v="19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10"/>
    <n v="53.55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0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09"/>
    <n v="103.68"/>
    <x v="4"/>
  </r>
  <r>
    <x v="0"/>
    <x v="0"/>
    <s v="USD"/>
    <n v="1461336720"/>
    <n v="1459431960"/>
    <b v="0"/>
    <n v="27"/>
    <b v="1"/>
    <s v="music/classical music"/>
    <n v="100"/>
    <n v="185.19"/>
    <x v="4"/>
  </r>
  <r>
    <x v="0"/>
    <x v="0"/>
    <s v="USD"/>
    <n v="1416270292"/>
    <n v="1413674692"/>
    <b v="0"/>
    <n v="26"/>
    <b v="1"/>
    <s v="music/classical music"/>
    <n v="156"/>
    <n v="54.15"/>
    <x v="4"/>
  </r>
  <r>
    <x v="0"/>
    <x v="0"/>
    <s v="USD"/>
    <n v="1419136200"/>
    <n v="1416338557"/>
    <b v="0"/>
    <n v="43"/>
    <b v="1"/>
    <s v="music/classical music"/>
    <n v="102"/>
    <n v="177.21"/>
    <x v="4"/>
  </r>
  <r>
    <x v="0"/>
    <x v="0"/>
    <s v="USD"/>
    <n v="1340914571"/>
    <n v="1338322571"/>
    <b v="0"/>
    <n v="80"/>
    <b v="1"/>
    <s v="music/classical music"/>
    <n v="100"/>
    <n v="100.33"/>
    <x v="4"/>
  </r>
  <r>
    <x v="0"/>
    <x v="0"/>
    <s v="USD"/>
    <n v="1418014740"/>
    <n v="1415585474"/>
    <b v="0"/>
    <n v="33"/>
    <b v="1"/>
    <s v="music/classical music"/>
    <n v="113"/>
    <n v="136.91"/>
    <x v="4"/>
  </r>
  <r>
    <x v="0"/>
    <x v="0"/>
    <s v="USD"/>
    <n v="1382068740"/>
    <n v="1380477691"/>
    <b v="0"/>
    <n v="71"/>
    <b v="1"/>
    <s v="music/classical music"/>
    <n v="102"/>
    <n v="57.54"/>
    <x v="4"/>
  </r>
  <r>
    <x v="0"/>
    <x v="1"/>
    <s v="GBP"/>
    <n v="1440068400"/>
    <n v="1438459303"/>
    <b v="0"/>
    <n v="81"/>
    <b v="1"/>
    <s v="music/classical music"/>
    <n v="107"/>
    <n v="52.96"/>
    <x v="4"/>
  </r>
  <r>
    <x v="0"/>
    <x v="0"/>
    <s v="USD"/>
    <n v="1332636975"/>
    <n v="1328752575"/>
    <b v="0"/>
    <n v="76"/>
    <b v="1"/>
    <s v="music/classical music"/>
    <n v="104"/>
    <n v="82.33"/>
    <x v="4"/>
  </r>
  <r>
    <x v="0"/>
    <x v="0"/>
    <s v="USD"/>
    <n v="1429505400"/>
    <n v="1426711505"/>
    <b v="0"/>
    <n v="48"/>
    <b v="1"/>
    <s v="music/classical music"/>
    <n v="100"/>
    <n v="135.41999999999999"/>
    <x v="4"/>
  </r>
  <r>
    <x v="0"/>
    <x v="0"/>
    <s v="USD"/>
    <n v="1439611140"/>
    <n v="1437668354"/>
    <b v="0"/>
    <n v="61"/>
    <b v="1"/>
    <s v="music/classical music"/>
    <n v="100"/>
    <n v="74.069999999999993"/>
    <x v="4"/>
  </r>
  <r>
    <x v="0"/>
    <x v="0"/>
    <s v="USD"/>
    <n v="1345148566"/>
    <n v="1342556566"/>
    <b v="0"/>
    <n v="60"/>
    <b v="1"/>
    <s v="music/classical music"/>
    <n v="126"/>
    <n v="84.08"/>
    <x v="4"/>
  </r>
  <r>
    <x v="0"/>
    <x v="0"/>
    <s v="USD"/>
    <n v="1362160868"/>
    <n v="1359568911"/>
    <b v="0"/>
    <n v="136"/>
    <b v="1"/>
    <s v="music/classical music"/>
    <n v="111"/>
    <n v="61.03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4"/>
    <n v="266.08999999999997"/>
    <x v="4"/>
  </r>
  <r>
    <x v="0"/>
    <x v="0"/>
    <s v="USD"/>
    <n v="1375151566"/>
    <n v="1373337166"/>
    <b v="0"/>
    <n v="4"/>
    <b v="1"/>
    <s v="music/classical music"/>
    <n v="116"/>
    <n v="7.25"/>
    <x v="4"/>
  </r>
  <r>
    <x v="0"/>
    <x v="0"/>
    <s v="USD"/>
    <n v="1312212855"/>
    <n v="1307028855"/>
    <b v="0"/>
    <n v="11"/>
    <b v="1"/>
    <s v="music/classical music"/>
    <n v="110"/>
    <n v="100"/>
    <x v="4"/>
  </r>
  <r>
    <x v="0"/>
    <x v="0"/>
    <s v="USD"/>
    <n v="1361681940"/>
    <n v="1359029661"/>
    <b v="0"/>
    <n v="185"/>
    <b v="1"/>
    <s v="music/classical music"/>
    <n v="113"/>
    <n v="109.96"/>
    <x v="4"/>
  </r>
  <r>
    <x v="0"/>
    <x v="0"/>
    <s v="USD"/>
    <n v="1422913152"/>
    <n v="1417729152"/>
    <b v="0"/>
    <n v="59"/>
    <b v="1"/>
    <s v="music/classical music"/>
    <n v="100"/>
    <n v="169.92"/>
    <x v="4"/>
  </r>
  <r>
    <x v="0"/>
    <x v="0"/>
    <s v="USD"/>
    <n v="1319904721"/>
    <n v="1314720721"/>
    <b v="0"/>
    <n v="27"/>
    <b v="1"/>
    <s v="music/classical music"/>
    <n v="103"/>
    <n v="95.74"/>
    <x v="4"/>
  </r>
  <r>
    <x v="0"/>
    <x v="1"/>
    <s v="GBP"/>
    <n v="1380192418"/>
    <n v="1375008418"/>
    <b v="0"/>
    <n v="63"/>
    <b v="1"/>
    <s v="music/classical music"/>
    <n v="107"/>
    <n v="59.46"/>
    <x v="4"/>
  </r>
  <r>
    <x v="0"/>
    <x v="0"/>
    <s v="USD"/>
    <n v="1380599940"/>
    <n v="1377252857"/>
    <b v="0"/>
    <n v="13"/>
    <b v="1"/>
    <s v="music/classical music"/>
    <n v="104"/>
    <n v="55.77"/>
    <x v="4"/>
  </r>
  <r>
    <x v="0"/>
    <x v="0"/>
    <s v="USD"/>
    <n v="1293937200"/>
    <n v="1291257298"/>
    <b v="0"/>
    <n v="13"/>
    <b v="1"/>
    <s v="music/classical music"/>
    <n v="156"/>
    <n v="30.08"/>
    <x v="4"/>
  </r>
  <r>
    <x v="0"/>
    <x v="0"/>
    <s v="USD"/>
    <n v="1341750569"/>
    <n v="1339158569"/>
    <b v="0"/>
    <n v="57"/>
    <b v="1"/>
    <s v="music/classical music"/>
    <n v="101"/>
    <n v="88.44"/>
    <x v="4"/>
  </r>
  <r>
    <x v="0"/>
    <x v="0"/>
    <s v="USD"/>
    <n v="1424997000"/>
    <n v="1421983138"/>
    <b v="0"/>
    <n v="61"/>
    <b v="1"/>
    <s v="music/classical music"/>
    <n v="195"/>
    <n v="64.03"/>
    <x v="4"/>
  </r>
  <r>
    <x v="0"/>
    <x v="0"/>
    <s v="USD"/>
    <n v="1380949200"/>
    <n v="1378586179"/>
    <b v="0"/>
    <n v="65"/>
    <b v="1"/>
    <s v="music/classical music"/>
    <n v="112"/>
    <n v="60.15"/>
    <x v="4"/>
  </r>
  <r>
    <x v="0"/>
    <x v="0"/>
    <s v="USD"/>
    <n v="1333560803"/>
    <n v="1330972403"/>
    <b v="0"/>
    <n v="134"/>
    <b v="1"/>
    <s v="music/classical music"/>
    <n v="120"/>
    <n v="49.19"/>
    <x v="4"/>
  </r>
  <r>
    <x v="0"/>
    <x v="6"/>
    <s v="EUR"/>
    <n v="1475209620"/>
    <n v="1473087637"/>
    <b v="0"/>
    <n v="37"/>
    <b v="1"/>
    <s v="music/classical music"/>
    <n v="102"/>
    <n v="165.16"/>
    <x v="4"/>
  </r>
  <r>
    <x v="0"/>
    <x v="1"/>
    <s v="GBP"/>
    <n v="1370019600"/>
    <n v="1366999870"/>
    <b v="0"/>
    <n v="37"/>
    <b v="1"/>
    <s v="music/classical music"/>
    <n v="103"/>
    <n v="43.62"/>
    <x v="4"/>
  </r>
  <r>
    <x v="0"/>
    <x v="0"/>
    <s v="USD"/>
    <n v="1444276740"/>
    <n v="1439392406"/>
    <b v="0"/>
    <n v="150"/>
    <b v="1"/>
    <s v="music/classical music"/>
    <n v="101"/>
    <n v="43.7"/>
    <x v="4"/>
  </r>
  <r>
    <x v="0"/>
    <x v="0"/>
    <s v="USD"/>
    <n v="1332362880"/>
    <n v="1329890585"/>
    <b v="0"/>
    <n v="56"/>
    <b v="1"/>
    <s v="music/classical music"/>
    <n v="103"/>
    <n v="67.42"/>
    <x v="4"/>
  </r>
  <r>
    <x v="0"/>
    <x v="0"/>
    <s v="USD"/>
    <n v="1488741981"/>
    <n v="1486149981"/>
    <b v="0"/>
    <n v="18"/>
    <b v="1"/>
    <s v="music/classical music"/>
    <n v="107"/>
    <n v="177.5"/>
    <x v="4"/>
  </r>
  <r>
    <x v="0"/>
    <x v="0"/>
    <s v="USD"/>
    <n v="1348202807"/>
    <n v="1343018807"/>
    <b v="0"/>
    <n v="60"/>
    <b v="1"/>
    <s v="music/classical music"/>
    <n v="156"/>
    <n v="38.880000000000003"/>
    <x v="4"/>
  </r>
  <r>
    <x v="0"/>
    <x v="0"/>
    <s v="USD"/>
    <n v="1433131140"/>
    <n v="1430445163"/>
    <b v="0"/>
    <n v="67"/>
    <b v="1"/>
    <s v="music/classical music"/>
    <n v="123"/>
    <n v="54.99"/>
    <x v="4"/>
  </r>
  <r>
    <x v="0"/>
    <x v="0"/>
    <s v="USD"/>
    <n v="1338219793"/>
    <n v="1335541393"/>
    <b v="0"/>
    <n v="35"/>
    <b v="1"/>
    <s v="music/classical music"/>
    <n v="107"/>
    <n v="61.34"/>
    <x v="4"/>
  </r>
  <r>
    <x v="0"/>
    <x v="0"/>
    <s v="USD"/>
    <n v="1356392857"/>
    <n v="1352504857"/>
    <b v="0"/>
    <n v="34"/>
    <b v="1"/>
    <s v="music/classical music"/>
    <n v="106"/>
    <n v="23.12"/>
    <x v="4"/>
  </r>
  <r>
    <x v="0"/>
    <x v="1"/>
    <s v="GBP"/>
    <n v="1400176386"/>
    <n v="1397584386"/>
    <b v="0"/>
    <n v="36"/>
    <b v="1"/>
    <s v="music/classical music"/>
    <n v="118"/>
    <n v="29.61"/>
    <x v="4"/>
  </r>
  <r>
    <x v="0"/>
    <x v="2"/>
    <s v="AUD"/>
    <n v="1430488740"/>
    <n v="1427747906"/>
    <b v="0"/>
    <n v="18"/>
    <b v="1"/>
    <s v="music/classical music"/>
    <n v="109"/>
    <n v="75.61"/>
    <x v="4"/>
  </r>
  <r>
    <x v="0"/>
    <x v="0"/>
    <s v="USD"/>
    <n v="1321385820"/>
    <n v="1318539484"/>
    <b v="0"/>
    <n v="25"/>
    <b v="1"/>
    <s v="music/classical music"/>
    <n v="111"/>
    <n v="35.6"/>
    <x v="4"/>
  </r>
  <r>
    <x v="0"/>
    <x v="1"/>
    <s v="GBP"/>
    <n v="1425682174"/>
    <n v="1423090174"/>
    <b v="0"/>
    <n v="21"/>
    <b v="1"/>
    <s v="music/classical music"/>
    <n v="100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1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0"/>
    <n v="60"/>
    <x v="7"/>
  </r>
  <r>
    <x v="1"/>
    <x v="1"/>
    <s v="GBP"/>
    <n v="1472745594"/>
    <n v="1470153594"/>
    <b v="0"/>
    <n v="1"/>
    <b v="0"/>
    <s v="food/food trucks"/>
    <n v="1"/>
    <n v="50"/>
    <x v="7"/>
  </r>
  <r>
    <x v="1"/>
    <x v="0"/>
    <s v="USD"/>
    <n v="1442457112"/>
    <n v="1439865112"/>
    <b v="0"/>
    <n v="2"/>
    <b v="0"/>
    <s v="food/food trucks"/>
    <n v="2"/>
    <n v="72.5"/>
    <x v="7"/>
  </r>
  <r>
    <x v="1"/>
    <x v="0"/>
    <s v="USD"/>
    <n v="1486590035"/>
    <n v="1483998035"/>
    <b v="0"/>
    <n v="2"/>
    <b v="0"/>
    <s v="food/food trucks"/>
    <n v="1"/>
    <n v="29.5"/>
    <x v="7"/>
  </r>
  <r>
    <x v="1"/>
    <x v="2"/>
    <s v="AUD"/>
    <n v="1463645521"/>
    <n v="1458461521"/>
    <b v="0"/>
    <n v="4"/>
    <b v="0"/>
    <s v="food/food trucks"/>
    <n v="0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0"/>
    <n v="23.08"/>
    <x v="7"/>
  </r>
  <r>
    <x v="1"/>
    <x v="0"/>
    <s v="USD"/>
    <n v="1431745200"/>
    <n v="1429170603"/>
    <b v="0"/>
    <n v="2"/>
    <b v="0"/>
    <s v="food/food trucks"/>
    <n v="1"/>
    <n v="25.5"/>
    <x v="7"/>
  </r>
  <r>
    <x v="2"/>
    <x v="0"/>
    <s v="USD"/>
    <n v="1447689898"/>
    <n v="1445094298"/>
    <b v="0"/>
    <n v="11"/>
    <b v="0"/>
    <s v="food/food trucks"/>
    <n v="11"/>
    <n v="48.18"/>
    <x v="7"/>
  </r>
  <r>
    <x v="2"/>
    <x v="0"/>
    <s v="USD"/>
    <n v="1477784634"/>
    <n v="1475192634"/>
    <b v="0"/>
    <n v="1"/>
    <b v="0"/>
    <s v="food/food trucks"/>
    <n v="0"/>
    <n v="1"/>
    <x v="7"/>
  </r>
  <r>
    <x v="2"/>
    <x v="0"/>
    <s v="USD"/>
    <n v="1426526880"/>
    <n v="1421346480"/>
    <b v="0"/>
    <n v="5"/>
    <b v="0"/>
    <s v="food/food trucks"/>
    <n v="1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0"/>
    <n v="50"/>
    <x v="7"/>
  </r>
  <r>
    <x v="2"/>
    <x v="1"/>
    <s v="GBP"/>
    <n v="1451030136"/>
    <n v="1448438136"/>
    <b v="0"/>
    <n v="1"/>
    <b v="0"/>
    <s v="food/food trucks"/>
    <n v="0"/>
    <n v="5"/>
    <x v="7"/>
  </r>
  <r>
    <x v="2"/>
    <x v="0"/>
    <s v="USD"/>
    <n v="1451491953"/>
    <n v="1448899953"/>
    <b v="0"/>
    <n v="6"/>
    <b v="0"/>
    <s v="food/food trucks"/>
    <n v="2"/>
    <n v="202.83"/>
    <x v="7"/>
  </r>
  <r>
    <x v="2"/>
    <x v="0"/>
    <s v="USD"/>
    <n v="1427807640"/>
    <n v="1423325626"/>
    <b v="0"/>
    <n v="8"/>
    <b v="0"/>
    <s v="food/food trucks"/>
    <n v="4"/>
    <n v="29.13"/>
    <x v="7"/>
  </r>
  <r>
    <x v="2"/>
    <x v="8"/>
    <s v="DKK"/>
    <n v="1458733927"/>
    <n v="1456145527"/>
    <b v="0"/>
    <n v="1"/>
    <b v="0"/>
    <s v="food/food trucks"/>
    <n v="0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2"/>
    <n v="13"/>
    <x v="7"/>
  </r>
  <r>
    <x v="2"/>
    <x v="0"/>
    <s v="USD"/>
    <n v="1412536421"/>
    <n v="1409944421"/>
    <b v="0"/>
    <n v="1"/>
    <b v="0"/>
    <s v="food/food trucks"/>
    <n v="0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0"/>
    <n v="1"/>
    <x v="7"/>
  </r>
  <r>
    <x v="2"/>
    <x v="0"/>
    <s v="USD"/>
    <n v="1487915500"/>
    <n v="1485323500"/>
    <b v="0"/>
    <n v="19"/>
    <b v="0"/>
    <s v="food/food trucks"/>
    <n v="12"/>
    <n v="96.05"/>
    <x v="7"/>
  </r>
  <r>
    <x v="2"/>
    <x v="5"/>
    <s v="CAD"/>
    <n v="1407427009"/>
    <n v="1404835009"/>
    <b v="0"/>
    <n v="27"/>
    <b v="0"/>
    <s v="food/food trucks"/>
    <n v="24"/>
    <n v="305.77999999999997"/>
    <x v="7"/>
  </r>
  <r>
    <x v="2"/>
    <x v="1"/>
    <s v="GBP"/>
    <n v="1466323917"/>
    <n v="1463731917"/>
    <b v="0"/>
    <n v="7"/>
    <b v="0"/>
    <s v="food/food trucks"/>
    <n v="6"/>
    <n v="12.14"/>
    <x v="7"/>
  </r>
  <r>
    <x v="2"/>
    <x v="0"/>
    <s v="USD"/>
    <n v="1443039001"/>
    <n v="1440447001"/>
    <b v="0"/>
    <n v="14"/>
    <b v="0"/>
    <s v="food/food trucks"/>
    <n v="39"/>
    <n v="83.57"/>
    <x v="7"/>
  </r>
  <r>
    <x v="2"/>
    <x v="0"/>
    <s v="USD"/>
    <n v="1407089147"/>
    <n v="1403201147"/>
    <b v="0"/>
    <n v="5"/>
    <b v="0"/>
    <s v="food/food trucks"/>
    <n v="1"/>
    <n v="18"/>
    <x v="7"/>
  </r>
  <r>
    <x v="2"/>
    <x v="0"/>
    <s v="USD"/>
    <n v="1458938200"/>
    <n v="1453757800"/>
    <b v="0"/>
    <n v="30"/>
    <b v="0"/>
    <s v="food/food trucks"/>
    <n v="7"/>
    <n v="115.53"/>
    <x v="7"/>
  </r>
  <r>
    <x v="0"/>
    <x v="0"/>
    <s v="USD"/>
    <n v="1347508740"/>
    <n v="1346276349"/>
    <b v="1"/>
    <n v="151"/>
    <b v="1"/>
    <s v="technology/space exploration"/>
    <n v="661"/>
    <n v="21.9"/>
    <x v="2"/>
  </r>
  <r>
    <x v="0"/>
    <x v="0"/>
    <s v="USD"/>
    <n v="1415827200"/>
    <n v="1412358968"/>
    <b v="1"/>
    <n v="489"/>
    <b v="1"/>
    <s v="technology/space exploration"/>
    <n v="326"/>
    <n v="80.02"/>
    <x v="2"/>
  </r>
  <r>
    <x v="0"/>
    <x v="0"/>
    <s v="USD"/>
    <n v="1387835654"/>
    <n v="1386626054"/>
    <b v="1"/>
    <n v="50"/>
    <b v="1"/>
    <s v="technology/space exploration"/>
    <n v="101"/>
    <n v="35.520000000000003"/>
    <x v="2"/>
  </r>
  <r>
    <x v="0"/>
    <x v="0"/>
    <s v="USD"/>
    <n v="1335662023"/>
    <n v="1333070023"/>
    <b v="1"/>
    <n v="321"/>
    <b v="1"/>
    <s v="technology/space exploration"/>
    <n v="104"/>
    <n v="64.930000000000007"/>
    <x v="2"/>
  </r>
  <r>
    <x v="0"/>
    <x v="0"/>
    <s v="USD"/>
    <n v="1466168390"/>
    <n v="1463576390"/>
    <b v="1"/>
    <n v="1762"/>
    <b v="1"/>
    <s v="technology/space exploration"/>
    <n v="107"/>
    <n v="60.97"/>
    <x v="2"/>
  </r>
  <r>
    <x v="0"/>
    <x v="0"/>
    <s v="USD"/>
    <n v="1398791182"/>
    <n v="1396026382"/>
    <b v="1"/>
    <n v="385"/>
    <b v="1"/>
    <s v="technology/space exploration"/>
    <n v="110"/>
    <n v="31.44"/>
    <x v="2"/>
  </r>
  <r>
    <x v="0"/>
    <x v="0"/>
    <s v="USD"/>
    <n v="1439344800"/>
    <n v="1435611572"/>
    <b v="1"/>
    <n v="398"/>
    <b v="1"/>
    <s v="technology/space exploration"/>
    <n v="408"/>
    <n v="81.95"/>
    <x v="2"/>
  </r>
  <r>
    <x v="0"/>
    <x v="0"/>
    <s v="USD"/>
    <n v="1489536000"/>
    <n v="1485976468"/>
    <b v="1"/>
    <n v="304"/>
    <b v="1"/>
    <s v="technology/space exploration"/>
    <n v="224"/>
    <n v="58.93"/>
    <x v="2"/>
  </r>
  <r>
    <x v="0"/>
    <x v="0"/>
    <s v="USD"/>
    <n v="1342330951"/>
    <n v="1339738951"/>
    <b v="1"/>
    <n v="676"/>
    <b v="1"/>
    <s v="technology/space exploration"/>
    <n v="304"/>
    <n v="157.29"/>
    <x v="2"/>
  </r>
  <r>
    <x v="0"/>
    <x v="0"/>
    <s v="USD"/>
    <n v="1471849140"/>
    <n v="1468444125"/>
    <b v="1"/>
    <n v="577"/>
    <b v="1"/>
    <s v="technology/space exploration"/>
    <n v="141"/>
    <n v="55.76"/>
    <x v="2"/>
  </r>
  <r>
    <x v="0"/>
    <x v="12"/>
    <s v="EUR"/>
    <n v="1483397940"/>
    <n v="1480493014"/>
    <b v="1"/>
    <n v="3663"/>
    <b v="1"/>
    <s v="technology/space exploration"/>
    <n v="2791"/>
    <n v="83.8"/>
    <x v="2"/>
  </r>
  <r>
    <x v="0"/>
    <x v="0"/>
    <s v="USD"/>
    <n v="1420773970"/>
    <n v="1418095570"/>
    <b v="1"/>
    <n v="294"/>
    <b v="1"/>
    <s v="technology/space exploration"/>
    <n v="172"/>
    <n v="58.42"/>
    <x v="2"/>
  </r>
  <r>
    <x v="0"/>
    <x v="0"/>
    <s v="USD"/>
    <n v="1348256294"/>
    <n v="1345664294"/>
    <b v="1"/>
    <n v="28"/>
    <b v="1"/>
    <s v="technology/space exploration"/>
    <n v="101"/>
    <n v="270.57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70"/>
    <n v="47.18"/>
    <x v="2"/>
  </r>
  <r>
    <x v="0"/>
    <x v="0"/>
    <s v="USD"/>
    <n v="1440546729"/>
    <n v="1437954729"/>
    <b v="1"/>
    <n v="238"/>
    <b v="1"/>
    <s v="technology/space exploration"/>
    <n v="115"/>
    <n v="120.31"/>
    <x v="2"/>
  </r>
  <r>
    <x v="0"/>
    <x v="0"/>
    <s v="USD"/>
    <n v="1413838751"/>
    <n v="1411246751"/>
    <b v="1"/>
    <n v="159"/>
    <b v="1"/>
    <s v="technology/space exploration"/>
    <n v="878"/>
    <n v="27.6"/>
    <x v="2"/>
  </r>
  <r>
    <x v="0"/>
    <x v="0"/>
    <s v="USD"/>
    <n v="1449000061"/>
    <n v="1443812461"/>
    <b v="1"/>
    <n v="77"/>
    <b v="1"/>
    <s v="technology/space exploration"/>
    <n v="105"/>
    <n v="205.3"/>
    <x v="2"/>
  </r>
  <r>
    <x v="0"/>
    <x v="0"/>
    <s v="USD"/>
    <n v="1445598000"/>
    <n v="1443302004"/>
    <b v="1"/>
    <n v="53"/>
    <b v="1"/>
    <s v="technology/space exploration"/>
    <n v="188"/>
    <n v="35.549999999999997"/>
    <x v="2"/>
  </r>
  <r>
    <x v="0"/>
    <x v="2"/>
    <s v="AUD"/>
    <n v="1444525200"/>
    <n v="1441339242"/>
    <b v="1"/>
    <n v="1251"/>
    <b v="1"/>
    <s v="technology/space exploration"/>
    <n v="144"/>
    <n v="74.64"/>
    <x v="2"/>
  </r>
  <r>
    <x v="0"/>
    <x v="0"/>
    <s v="USD"/>
    <n v="1432230988"/>
    <n v="1429638988"/>
    <b v="1"/>
    <n v="465"/>
    <b v="1"/>
    <s v="technology/space exploration"/>
    <n v="146"/>
    <n v="47.06"/>
    <x v="2"/>
  </r>
  <r>
    <x v="0"/>
    <x v="13"/>
    <s v="EUR"/>
    <n v="1483120216"/>
    <n v="1479232216"/>
    <b v="0"/>
    <n v="74"/>
    <b v="1"/>
    <s v="technology/space exploration"/>
    <n v="131"/>
    <n v="26.59"/>
    <x v="2"/>
  </r>
  <r>
    <x v="0"/>
    <x v="0"/>
    <s v="USD"/>
    <n v="1480658966"/>
    <n v="1479449366"/>
    <b v="0"/>
    <n v="62"/>
    <b v="1"/>
    <s v="technology/space exploration"/>
    <n v="114"/>
    <n v="36.770000000000003"/>
    <x v="2"/>
  </r>
  <r>
    <x v="0"/>
    <x v="0"/>
    <s v="USD"/>
    <n v="1347530822"/>
    <n v="1345716422"/>
    <b v="0"/>
    <n v="3468"/>
    <b v="1"/>
    <s v="technology/space exploration"/>
    <n v="1379"/>
    <n v="31.82"/>
    <x v="2"/>
  </r>
  <r>
    <x v="0"/>
    <x v="12"/>
    <s v="EUR"/>
    <n v="1478723208"/>
    <n v="1476559608"/>
    <b v="0"/>
    <n v="52"/>
    <b v="1"/>
    <s v="technology/space exploration"/>
    <n v="956"/>
    <n v="27.58"/>
    <x v="2"/>
  </r>
  <r>
    <x v="0"/>
    <x v="0"/>
    <s v="USD"/>
    <n v="1433343869"/>
    <n v="1430751869"/>
    <b v="0"/>
    <n v="50"/>
    <b v="1"/>
    <s v="technology/space exploration"/>
    <n v="112"/>
    <n v="56"/>
    <x v="2"/>
  </r>
  <r>
    <x v="0"/>
    <x v="0"/>
    <s v="USD"/>
    <n v="1448571261"/>
    <n v="1445975661"/>
    <b v="0"/>
    <n v="45"/>
    <b v="1"/>
    <s v="technology/space exploration"/>
    <n v="647"/>
    <n v="21.56"/>
    <x v="2"/>
  </r>
  <r>
    <x v="0"/>
    <x v="0"/>
    <s v="USD"/>
    <n v="1417389067"/>
    <n v="1415661067"/>
    <b v="0"/>
    <n v="21"/>
    <b v="1"/>
    <s v="technology/space exploration"/>
    <n v="110"/>
    <n v="44.1"/>
    <x v="2"/>
  </r>
  <r>
    <x v="0"/>
    <x v="1"/>
    <s v="GBP"/>
    <n v="1431608122"/>
    <n v="1429016122"/>
    <b v="0"/>
    <n v="100"/>
    <b v="1"/>
    <s v="technology/space exploration"/>
    <n v="128"/>
    <n v="63.87"/>
    <x v="2"/>
  </r>
  <r>
    <x v="0"/>
    <x v="2"/>
    <s v="AUD"/>
    <n v="1467280800"/>
    <n v="1464921112"/>
    <b v="0"/>
    <n v="81"/>
    <b v="1"/>
    <s v="technology/space exploration"/>
    <n v="158"/>
    <n v="38.99"/>
    <x v="2"/>
  </r>
  <r>
    <x v="0"/>
    <x v="0"/>
    <s v="USD"/>
    <n v="1440907427"/>
    <n v="1438488227"/>
    <b v="0"/>
    <n v="286"/>
    <b v="1"/>
    <s v="technology/space exploration"/>
    <n v="115"/>
    <n v="80.19"/>
    <x v="2"/>
  </r>
  <r>
    <x v="0"/>
    <x v="0"/>
    <s v="USD"/>
    <n v="1464485339"/>
    <n v="1462325339"/>
    <b v="0"/>
    <n v="42"/>
    <b v="1"/>
    <s v="technology/space exploration"/>
    <n v="137"/>
    <n v="34.9"/>
    <x v="2"/>
  </r>
  <r>
    <x v="0"/>
    <x v="0"/>
    <s v="USD"/>
    <n v="1393542000"/>
    <n v="1390938332"/>
    <b v="0"/>
    <n v="199"/>
    <b v="1"/>
    <s v="technology/space exploration"/>
    <n v="355"/>
    <n v="89.1"/>
    <x v="2"/>
  </r>
  <r>
    <x v="0"/>
    <x v="0"/>
    <s v="USD"/>
    <n v="1475163921"/>
    <n v="1472571921"/>
    <b v="0"/>
    <n v="25"/>
    <b v="1"/>
    <s v="technology/space exploration"/>
    <n v="106"/>
    <n v="39.44"/>
    <x v="2"/>
  </r>
  <r>
    <x v="0"/>
    <x v="5"/>
    <s v="CAD"/>
    <n v="1425937761"/>
    <n v="1422917361"/>
    <b v="0"/>
    <n v="84"/>
    <b v="1"/>
    <s v="technology/space exploration"/>
    <n v="100"/>
    <n v="136.9"/>
    <x v="2"/>
  </r>
  <r>
    <x v="0"/>
    <x v="0"/>
    <s v="USD"/>
    <n v="1476579600"/>
    <n v="1474641914"/>
    <b v="0"/>
    <n v="50"/>
    <b v="1"/>
    <s v="technology/space exploration"/>
    <n v="187"/>
    <n v="37.46"/>
    <x v="2"/>
  </r>
  <r>
    <x v="0"/>
    <x v="0"/>
    <s v="USD"/>
    <n v="1476277875"/>
    <n v="1474895475"/>
    <b v="0"/>
    <n v="26"/>
    <b v="1"/>
    <s v="technology/space exploration"/>
    <n v="166"/>
    <n v="31.96"/>
    <x v="2"/>
  </r>
  <r>
    <x v="0"/>
    <x v="0"/>
    <s v="USD"/>
    <n v="1421358895"/>
    <n v="1418766895"/>
    <b v="0"/>
    <n v="14"/>
    <b v="1"/>
    <s v="technology/space exploration"/>
    <n v="102"/>
    <n v="25.21"/>
    <x v="2"/>
  </r>
  <r>
    <x v="0"/>
    <x v="1"/>
    <s v="GBP"/>
    <n v="1424378748"/>
    <n v="1421786748"/>
    <b v="0"/>
    <n v="49"/>
    <b v="1"/>
    <s v="technology/space exploration"/>
    <n v="164"/>
    <n v="10.039999999999999"/>
    <x v="2"/>
  </r>
  <r>
    <x v="0"/>
    <x v="0"/>
    <s v="USD"/>
    <n v="1433735474"/>
    <n v="1428551474"/>
    <b v="0"/>
    <n v="69"/>
    <b v="1"/>
    <s v="technology/space exploration"/>
    <n v="106"/>
    <n v="45.94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34"/>
    <n v="223.58"/>
    <x v="2"/>
  </r>
  <r>
    <x v="1"/>
    <x v="0"/>
    <s v="USD"/>
    <n v="1489172435"/>
    <n v="1486580435"/>
    <b v="1"/>
    <n v="52"/>
    <b v="0"/>
    <s v="technology/space exploration"/>
    <n v="2"/>
    <n v="39.479999999999997"/>
    <x v="2"/>
  </r>
  <r>
    <x v="1"/>
    <x v="2"/>
    <s v="AUD"/>
    <n v="1415481203"/>
    <n v="1412885603"/>
    <b v="1"/>
    <n v="23"/>
    <b v="0"/>
    <s v="technology/space exploration"/>
    <n v="11"/>
    <n v="91.3"/>
    <x v="2"/>
  </r>
  <r>
    <x v="1"/>
    <x v="0"/>
    <s v="USD"/>
    <n v="1441783869"/>
    <n v="1439191869"/>
    <b v="1"/>
    <n v="535"/>
    <b v="0"/>
    <s v="technology/space exploration"/>
    <n v="8"/>
    <n v="78.67"/>
    <x v="2"/>
  </r>
  <r>
    <x v="1"/>
    <x v="5"/>
    <s v="CAD"/>
    <n v="1439533019"/>
    <n v="1436941019"/>
    <b v="0"/>
    <n v="3"/>
    <b v="0"/>
    <s v="technology/space exploration"/>
    <n v="1"/>
    <n v="12"/>
    <x v="2"/>
  </r>
  <r>
    <x v="1"/>
    <x v="0"/>
    <s v="USD"/>
    <n v="1457543360"/>
    <n v="1454951360"/>
    <b v="0"/>
    <n v="6"/>
    <b v="0"/>
    <s v="technology/space exploration"/>
    <n v="1"/>
    <n v="17.670000000000002"/>
    <x v="2"/>
  </r>
  <r>
    <x v="1"/>
    <x v="0"/>
    <s v="USD"/>
    <n v="1454370941"/>
    <n v="1449186941"/>
    <b v="0"/>
    <n v="3"/>
    <b v="0"/>
    <s v="technology/space exploration"/>
    <n v="0"/>
    <n v="41.33"/>
    <x v="2"/>
  </r>
  <r>
    <x v="1"/>
    <x v="0"/>
    <s v="USD"/>
    <n v="1482332343"/>
    <n v="1479740343"/>
    <b v="0"/>
    <n v="5"/>
    <b v="0"/>
    <s v="technology/space exploration"/>
    <n v="1"/>
    <n v="71.599999999999994"/>
    <x v="2"/>
  </r>
  <r>
    <x v="1"/>
    <x v="0"/>
    <s v="USD"/>
    <n v="1450380009"/>
    <n v="1447960809"/>
    <b v="0"/>
    <n v="17"/>
    <b v="0"/>
    <s v="technology/space exploration"/>
    <n v="2"/>
    <n v="307.82"/>
    <x v="2"/>
  </r>
  <r>
    <x v="1"/>
    <x v="2"/>
    <s v="AUD"/>
    <n v="1418183325"/>
    <n v="1415591325"/>
    <b v="0"/>
    <n v="11"/>
    <b v="0"/>
    <s v="technology/space exploration"/>
    <n v="1"/>
    <n v="80.45"/>
    <x v="2"/>
  </r>
  <r>
    <x v="1"/>
    <x v="0"/>
    <s v="USD"/>
    <n v="1402632000"/>
    <n v="1399909127"/>
    <b v="0"/>
    <n v="70"/>
    <b v="0"/>
    <s v="technology/space exploration"/>
    <n v="12"/>
    <n v="83.94"/>
    <x v="2"/>
  </r>
  <r>
    <x v="1"/>
    <x v="0"/>
    <s v="USD"/>
    <n v="1429622726"/>
    <n v="1424442326"/>
    <b v="0"/>
    <n v="6"/>
    <b v="0"/>
    <s v="technology/space exploration"/>
    <n v="0"/>
    <n v="8.5"/>
    <x v="2"/>
  </r>
  <r>
    <x v="1"/>
    <x v="0"/>
    <s v="USD"/>
    <n v="1455048000"/>
    <n v="1452631647"/>
    <b v="0"/>
    <n v="43"/>
    <b v="0"/>
    <s v="technology/space exploration"/>
    <n v="21"/>
    <n v="73.37"/>
    <x v="2"/>
  </r>
  <r>
    <x v="1"/>
    <x v="0"/>
    <s v="USD"/>
    <n v="1489345200"/>
    <n v="1485966688"/>
    <b v="0"/>
    <n v="152"/>
    <b v="0"/>
    <s v="technology/space exploration"/>
    <n v="11"/>
    <n v="112.86"/>
    <x v="2"/>
  </r>
  <r>
    <x v="1"/>
    <x v="0"/>
    <s v="USD"/>
    <n v="1470187800"/>
    <n v="1467325053"/>
    <b v="0"/>
    <n v="59"/>
    <b v="0"/>
    <s v="technology/space exploration"/>
    <n v="19"/>
    <n v="95.28"/>
    <x v="2"/>
  </r>
  <r>
    <x v="1"/>
    <x v="0"/>
    <s v="USD"/>
    <n v="1469913194"/>
    <n v="1467321194"/>
    <b v="0"/>
    <n v="4"/>
    <b v="0"/>
    <s v="technology/space exploration"/>
    <n v="0"/>
    <n v="22.75"/>
    <x v="2"/>
  </r>
  <r>
    <x v="1"/>
    <x v="0"/>
    <s v="USD"/>
    <n v="1429321210"/>
    <n v="1426729210"/>
    <b v="0"/>
    <n v="10"/>
    <b v="0"/>
    <s v="technology/space exploration"/>
    <n v="3"/>
    <n v="133.30000000000001"/>
    <x v="2"/>
  </r>
  <r>
    <x v="1"/>
    <x v="0"/>
    <s v="USD"/>
    <n v="1448388418"/>
    <n v="1443200818"/>
    <b v="0"/>
    <n v="5"/>
    <b v="0"/>
    <s v="technology/space exploration"/>
    <n v="0"/>
    <n v="3.8"/>
    <x v="2"/>
  </r>
  <r>
    <x v="0"/>
    <x v="0"/>
    <s v="USD"/>
    <n v="1382742010"/>
    <n v="1380150010"/>
    <b v="0"/>
    <n v="60"/>
    <b v="1"/>
    <s v="technology/makerspaces"/>
    <n v="103"/>
    <n v="85.75"/>
    <x v="2"/>
  </r>
  <r>
    <x v="0"/>
    <x v="0"/>
    <s v="USD"/>
    <n v="1440179713"/>
    <n v="1437587713"/>
    <b v="0"/>
    <n v="80"/>
    <b v="1"/>
    <s v="technology/makerspaces"/>
    <n v="107"/>
    <n v="267"/>
    <x v="2"/>
  </r>
  <r>
    <x v="0"/>
    <x v="5"/>
    <s v="CAD"/>
    <n v="1441378800"/>
    <n v="1438873007"/>
    <b v="0"/>
    <n v="56"/>
    <b v="1"/>
    <s v="technology/makerspaces"/>
    <n v="105"/>
    <n v="373.56"/>
    <x v="2"/>
  </r>
  <r>
    <x v="0"/>
    <x v="0"/>
    <s v="USD"/>
    <n v="1449644340"/>
    <n v="1446683797"/>
    <b v="0"/>
    <n v="104"/>
    <b v="1"/>
    <s v="technology/makerspaces"/>
    <n v="103"/>
    <n v="174.04"/>
    <x v="2"/>
  </r>
  <r>
    <x v="0"/>
    <x v="0"/>
    <s v="USD"/>
    <n v="1430774974"/>
    <n v="1426886974"/>
    <b v="0"/>
    <n v="46"/>
    <b v="1"/>
    <s v="technology/makerspaces"/>
    <n v="123"/>
    <n v="93.7"/>
    <x v="2"/>
  </r>
  <r>
    <x v="0"/>
    <x v="0"/>
    <s v="USD"/>
    <n v="1443214800"/>
    <n v="1440008439"/>
    <b v="0"/>
    <n v="206"/>
    <b v="1"/>
    <s v="technology/makerspaces"/>
    <n v="159"/>
    <n v="77.33"/>
    <x v="2"/>
  </r>
  <r>
    <x v="0"/>
    <x v="0"/>
    <s v="USD"/>
    <n v="1455142416"/>
    <n v="1452550416"/>
    <b v="0"/>
    <n v="18"/>
    <b v="1"/>
    <s v="technology/makerspaces"/>
    <n v="111"/>
    <n v="92.22"/>
    <x v="2"/>
  </r>
  <r>
    <x v="0"/>
    <x v="5"/>
    <s v="CAD"/>
    <n v="1447079520"/>
    <n v="1443449265"/>
    <b v="0"/>
    <n v="28"/>
    <b v="1"/>
    <s v="technology/makerspaces"/>
    <n v="171"/>
    <n v="60.96"/>
    <x v="2"/>
  </r>
  <r>
    <x v="0"/>
    <x v="0"/>
    <s v="USD"/>
    <n v="1452387096"/>
    <n v="1447203096"/>
    <b v="0"/>
    <n v="11"/>
    <b v="1"/>
    <s v="technology/makerspaces"/>
    <n v="125"/>
    <n v="91"/>
    <x v="2"/>
  </r>
  <r>
    <x v="2"/>
    <x v="2"/>
    <s v="AUD"/>
    <n v="1406593780"/>
    <n v="1404174580"/>
    <b v="1"/>
    <n v="60"/>
    <b v="0"/>
    <s v="technology/makerspaces"/>
    <n v="6"/>
    <n v="41.58"/>
    <x v="2"/>
  </r>
  <r>
    <x v="2"/>
    <x v="0"/>
    <s v="USD"/>
    <n v="1419017880"/>
    <n v="1416419916"/>
    <b v="1"/>
    <n v="84"/>
    <b v="0"/>
    <s v="technology/makerspaces"/>
    <n v="11"/>
    <n v="33.76"/>
    <x v="2"/>
  </r>
  <r>
    <x v="2"/>
    <x v="0"/>
    <s v="USD"/>
    <n v="1451282400"/>
    <n v="1449436390"/>
    <b v="1"/>
    <n v="47"/>
    <b v="0"/>
    <s v="technology/makerspaces"/>
    <n v="33"/>
    <n v="70.62"/>
    <x v="2"/>
  </r>
  <r>
    <x v="2"/>
    <x v="0"/>
    <s v="USD"/>
    <n v="1414622700"/>
    <n v="1412081999"/>
    <b v="1"/>
    <n v="66"/>
    <b v="0"/>
    <s v="technology/makerspaces"/>
    <n v="28"/>
    <n v="167.15"/>
    <x v="2"/>
  </r>
  <r>
    <x v="2"/>
    <x v="0"/>
    <s v="USD"/>
    <n v="1467694740"/>
    <n v="1465398670"/>
    <b v="1"/>
    <n v="171"/>
    <b v="0"/>
    <s v="technology/makerspaces"/>
    <n v="63"/>
    <n v="128.62"/>
    <x v="2"/>
  </r>
  <r>
    <x v="2"/>
    <x v="0"/>
    <s v="USD"/>
    <n v="1415655289"/>
    <n v="1413059689"/>
    <b v="1"/>
    <n v="29"/>
    <b v="0"/>
    <s v="technology/makerspaces"/>
    <n v="8"/>
    <n v="65.41"/>
    <x v="2"/>
  </r>
  <r>
    <x v="2"/>
    <x v="5"/>
    <s v="CAD"/>
    <n v="1463929174"/>
    <n v="1461337174"/>
    <b v="0"/>
    <n v="9"/>
    <b v="0"/>
    <s v="technology/makerspaces"/>
    <n v="50"/>
    <n v="117.56"/>
    <x v="2"/>
  </r>
  <r>
    <x v="2"/>
    <x v="0"/>
    <s v="USD"/>
    <n v="1404348143"/>
    <n v="1401756143"/>
    <b v="0"/>
    <n v="27"/>
    <b v="0"/>
    <s v="technology/makerspaces"/>
    <n v="18"/>
    <n v="126.48"/>
    <x v="2"/>
  </r>
  <r>
    <x v="2"/>
    <x v="3"/>
    <s v="EUR"/>
    <n v="1443121765"/>
    <n v="1440529765"/>
    <b v="0"/>
    <n v="2"/>
    <b v="0"/>
    <s v="technology/makerspaces"/>
    <n v="0"/>
    <n v="550"/>
    <x v="2"/>
  </r>
  <r>
    <x v="2"/>
    <x v="0"/>
    <s v="USD"/>
    <n v="1425081694"/>
    <n v="1422489694"/>
    <b v="0"/>
    <n v="3"/>
    <b v="0"/>
    <s v="technology/makerspaces"/>
    <n v="0"/>
    <n v="44"/>
    <x v="2"/>
  </r>
  <r>
    <x v="2"/>
    <x v="3"/>
    <s v="EUR"/>
    <n v="1459915491"/>
    <n v="1457327091"/>
    <b v="0"/>
    <n v="4"/>
    <b v="0"/>
    <s v="technology/makerspaces"/>
    <n v="1"/>
    <n v="69"/>
    <x v="2"/>
  </r>
  <r>
    <x v="2"/>
    <x v="0"/>
    <s v="USD"/>
    <n v="1405027750"/>
    <n v="1402867750"/>
    <b v="0"/>
    <n v="2"/>
    <b v="0"/>
    <s v="food/food trucks"/>
    <n v="1"/>
    <n v="27.5"/>
    <x v="7"/>
  </r>
  <r>
    <x v="2"/>
    <x v="0"/>
    <s v="USD"/>
    <n v="1416635940"/>
    <n v="1413838540"/>
    <b v="0"/>
    <n v="20"/>
    <b v="0"/>
    <s v="food/food trucks"/>
    <n v="28"/>
    <n v="84.9"/>
    <x v="7"/>
  </r>
  <r>
    <x v="2"/>
    <x v="0"/>
    <s v="USD"/>
    <n v="1425233240"/>
    <n v="1422641240"/>
    <b v="0"/>
    <n v="3"/>
    <b v="0"/>
    <s v="food/food trucks"/>
    <n v="0"/>
    <n v="12"/>
    <x v="7"/>
  </r>
  <r>
    <x v="2"/>
    <x v="0"/>
    <s v="USD"/>
    <n v="1407621425"/>
    <n v="1404165425"/>
    <b v="0"/>
    <n v="4"/>
    <b v="0"/>
    <s v="food/food trucks"/>
    <n v="1"/>
    <n v="200"/>
    <x v="7"/>
  </r>
  <r>
    <x v="2"/>
    <x v="0"/>
    <s v="USD"/>
    <n v="1430149330"/>
    <n v="1424968930"/>
    <b v="0"/>
    <n v="1"/>
    <b v="0"/>
    <s v="food/food trucks"/>
    <n v="0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0"/>
    <n v="5.29"/>
    <x v="7"/>
  </r>
  <r>
    <x v="2"/>
    <x v="0"/>
    <s v="USD"/>
    <n v="1469919890"/>
    <n v="1467327890"/>
    <b v="0"/>
    <n v="1"/>
    <b v="0"/>
    <s v="food/food trucks"/>
    <n v="0"/>
    <n v="1"/>
    <x v="7"/>
  </r>
  <r>
    <x v="2"/>
    <x v="0"/>
    <s v="USD"/>
    <n v="1433298676"/>
    <n v="1429410676"/>
    <b v="0"/>
    <n v="118"/>
    <b v="0"/>
    <s v="food/food trucks"/>
    <n v="11"/>
    <n v="72.760000000000005"/>
    <x v="7"/>
  </r>
  <r>
    <x v="2"/>
    <x v="5"/>
    <s v="CAD"/>
    <n v="1431278557"/>
    <n v="1427390557"/>
    <b v="0"/>
    <n v="2"/>
    <b v="0"/>
    <s v="food/food trucks"/>
    <n v="0"/>
    <n v="17.5"/>
    <x v="7"/>
  </r>
  <r>
    <x v="2"/>
    <x v="0"/>
    <s v="USD"/>
    <n v="1427266860"/>
    <n v="1424678460"/>
    <b v="0"/>
    <n v="1"/>
    <b v="0"/>
    <s v="food/food trucks"/>
    <n v="1"/>
    <n v="25"/>
    <x v="7"/>
  </r>
  <r>
    <x v="2"/>
    <x v="0"/>
    <s v="USD"/>
    <n v="1407899966"/>
    <n v="1405307966"/>
    <b v="0"/>
    <n v="3"/>
    <b v="0"/>
    <s v="food/food trucks"/>
    <n v="1"/>
    <n v="13.33"/>
    <x v="7"/>
  </r>
  <r>
    <x v="2"/>
    <x v="0"/>
    <s v="USD"/>
    <n v="1411701739"/>
    <n v="1409109739"/>
    <b v="0"/>
    <n v="1"/>
    <b v="0"/>
    <s v="food/food trucks"/>
    <n v="0"/>
    <n v="1"/>
    <x v="7"/>
  </r>
  <r>
    <x v="2"/>
    <x v="0"/>
    <s v="USD"/>
    <n v="1428981718"/>
    <n v="1423801318"/>
    <b v="0"/>
    <n v="3"/>
    <b v="0"/>
    <s v="food/food trucks"/>
    <n v="0"/>
    <n v="23.67"/>
    <x v="7"/>
  </r>
  <r>
    <x v="2"/>
    <x v="0"/>
    <s v="USD"/>
    <n v="1419538560"/>
    <n v="1416600960"/>
    <b v="0"/>
    <n v="38"/>
    <b v="0"/>
    <s v="food/food trucks"/>
    <n v="6"/>
    <n v="89.21"/>
    <x v="7"/>
  </r>
  <r>
    <x v="2"/>
    <x v="0"/>
    <s v="USD"/>
    <n v="1438552800"/>
    <n v="1435876423"/>
    <b v="0"/>
    <n v="52"/>
    <b v="0"/>
    <s v="food/food trucks"/>
    <n v="26"/>
    <n v="116.56"/>
    <x v="7"/>
  </r>
  <r>
    <x v="2"/>
    <x v="0"/>
    <s v="USD"/>
    <n v="1403904808"/>
    <n v="1401312808"/>
    <b v="0"/>
    <n v="2"/>
    <b v="0"/>
    <s v="food/food trucks"/>
    <n v="0"/>
    <n v="13.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1"/>
    <n v="17.5"/>
    <x v="7"/>
  </r>
  <r>
    <x v="3"/>
    <x v="17"/>
    <s v="EUR"/>
    <n v="1491586534"/>
    <n v="1488911734"/>
    <b v="0"/>
    <n v="46"/>
    <b v="0"/>
    <s v="theater/spaces"/>
    <n v="46"/>
    <n v="34.130000000000003"/>
    <x v="1"/>
  </r>
  <r>
    <x v="3"/>
    <x v="0"/>
    <s v="USD"/>
    <n v="1491416077"/>
    <n v="1488827677"/>
    <b v="1"/>
    <n v="26"/>
    <b v="0"/>
    <s v="theater/spaces"/>
    <n v="34"/>
    <n v="132.35"/>
    <x v="1"/>
  </r>
  <r>
    <x v="3"/>
    <x v="14"/>
    <s v="MXN"/>
    <n v="1490196830"/>
    <n v="1485016430"/>
    <b v="0"/>
    <n v="45"/>
    <b v="0"/>
    <s v="theater/spaces"/>
    <n v="104"/>
    <n v="922.22"/>
    <x v="1"/>
  </r>
  <r>
    <x v="3"/>
    <x v="0"/>
    <s v="USD"/>
    <n v="1491421314"/>
    <n v="1487709714"/>
    <b v="0"/>
    <n v="7"/>
    <b v="0"/>
    <s v="theater/spaces"/>
    <n v="6"/>
    <n v="163.57"/>
    <x v="1"/>
  </r>
  <r>
    <x v="3"/>
    <x v="0"/>
    <s v="USD"/>
    <n v="1490389158"/>
    <n v="1486504758"/>
    <b v="0"/>
    <n v="8"/>
    <b v="0"/>
    <s v="theater/spaces"/>
    <n v="11"/>
    <n v="217.38"/>
    <x v="1"/>
  </r>
  <r>
    <x v="0"/>
    <x v="0"/>
    <s v="USD"/>
    <n v="1413442740"/>
    <n v="1410937483"/>
    <b v="1"/>
    <n v="263"/>
    <b v="1"/>
    <s v="theater/spaces"/>
    <n v="112"/>
    <n v="149.44"/>
    <x v="1"/>
  </r>
  <r>
    <x v="0"/>
    <x v="0"/>
    <s v="USD"/>
    <n v="1369637940"/>
    <n v="1367088443"/>
    <b v="1"/>
    <n v="394"/>
    <b v="1"/>
    <s v="theater/spaces"/>
    <n v="351"/>
    <n v="71.239999999999995"/>
    <x v="1"/>
  </r>
  <r>
    <x v="0"/>
    <x v="1"/>
    <s v="GBP"/>
    <n v="1469119526"/>
    <n v="1463935526"/>
    <b v="1"/>
    <n v="1049"/>
    <b v="1"/>
    <s v="theater/spaces"/>
    <n v="233"/>
    <n v="44.46"/>
    <x v="1"/>
  </r>
  <r>
    <x v="0"/>
    <x v="0"/>
    <s v="USD"/>
    <n v="1475553540"/>
    <n v="1472528141"/>
    <b v="1"/>
    <n v="308"/>
    <b v="1"/>
    <s v="theater/spaces"/>
    <n v="102"/>
    <n v="164.94"/>
    <x v="1"/>
  </r>
  <r>
    <x v="0"/>
    <x v="0"/>
    <s v="USD"/>
    <n v="1407549600"/>
    <n v="1404797428"/>
    <b v="1"/>
    <n v="1088"/>
    <b v="1"/>
    <s v="theater/spaces"/>
    <n v="154"/>
    <n v="84.87"/>
    <x v="1"/>
  </r>
  <r>
    <x v="0"/>
    <x v="1"/>
    <s v="GBP"/>
    <n v="1403301660"/>
    <n v="1400694790"/>
    <b v="1"/>
    <n v="73"/>
    <b v="1"/>
    <s v="theater/spaces"/>
    <n v="101"/>
    <n v="53.95"/>
    <x v="1"/>
  </r>
  <r>
    <x v="0"/>
    <x v="0"/>
    <s v="USD"/>
    <n v="1373738400"/>
    <n v="1370568560"/>
    <b v="1"/>
    <n v="143"/>
    <b v="1"/>
    <s v="theater/spaces"/>
    <n v="131"/>
    <n v="50.53"/>
    <x v="1"/>
  </r>
  <r>
    <x v="0"/>
    <x v="0"/>
    <s v="USD"/>
    <n v="1450971684"/>
    <n v="1447515684"/>
    <b v="1"/>
    <n v="1420"/>
    <b v="1"/>
    <s v="theater/spaces"/>
    <n v="102"/>
    <n v="108"/>
    <x v="1"/>
  </r>
  <r>
    <x v="0"/>
    <x v="0"/>
    <s v="USD"/>
    <n v="1476486000"/>
    <n v="1474040596"/>
    <b v="1"/>
    <n v="305"/>
    <b v="1"/>
    <s v="theater/spaces"/>
    <n v="116"/>
    <n v="95.37"/>
    <x v="1"/>
  </r>
  <r>
    <x v="0"/>
    <x v="0"/>
    <s v="USD"/>
    <n v="1456047228"/>
    <n v="1453109628"/>
    <b v="1"/>
    <n v="551"/>
    <b v="1"/>
    <s v="theater/spaces"/>
    <n v="265"/>
    <n v="57.63"/>
    <x v="1"/>
  </r>
  <r>
    <x v="0"/>
    <x v="12"/>
    <s v="EUR"/>
    <n v="1444291193"/>
    <n v="1441699193"/>
    <b v="1"/>
    <n v="187"/>
    <b v="1"/>
    <s v="theater/spaces"/>
    <n v="120"/>
    <n v="64.16"/>
    <x v="1"/>
  </r>
  <r>
    <x v="0"/>
    <x v="0"/>
    <s v="USD"/>
    <n v="1417906649"/>
    <n v="1414015049"/>
    <b v="1"/>
    <n v="325"/>
    <b v="1"/>
    <s v="theater/spaces"/>
    <n v="120"/>
    <n v="92.39"/>
    <x v="1"/>
  </r>
  <r>
    <x v="0"/>
    <x v="0"/>
    <s v="USD"/>
    <n v="1462316400"/>
    <n v="1459865945"/>
    <b v="1"/>
    <n v="148"/>
    <b v="1"/>
    <s v="theater/spaces"/>
    <n v="104"/>
    <n v="125.98"/>
    <x v="1"/>
  </r>
  <r>
    <x v="0"/>
    <x v="0"/>
    <s v="USD"/>
    <n v="1460936694"/>
    <n v="1455756294"/>
    <b v="0"/>
    <n v="69"/>
    <b v="1"/>
    <s v="theater/spaces"/>
    <n v="109"/>
    <n v="94.64"/>
    <x v="1"/>
  </r>
  <r>
    <x v="0"/>
    <x v="0"/>
    <s v="USD"/>
    <n v="1478866253"/>
    <n v="1476270653"/>
    <b v="0"/>
    <n v="173"/>
    <b v="1"/>
    <s v="theater/spaces"/>
    <n v="118"/>
    <n v="170.7"/>
    <x v="1"/>
  </r>
  <r>
    <x v="0"/>
    <x v="1"/>
    <s v="GBP"/>
    <n v="1378494000"/>
    <n v="1375880598"/>
    <b v="0"/>
    <n v="269"/>
    <b v="1"/>
    <s v="technology/hardware"/>
    <n v="1462"/>
    <n v="40.76"/>
    <x v="2"/>
  </r>
  <r>
    <x v="0"/>
    <x v="0"/>
    <s v="USD"/>
    <n v="1485722053"/>
    <n v="1480538053"/>
    <b v="0"/>
    <n v="185"/>
    <b v="1"/>
    <s v="technology/hardware"/>
    <n v="253"/>
    <n v="68.25"/>
    <x v="2"/>
  </r>
  <r>
    <x v="0"/>
    <x v="0"/>
    <s v="USD"/>
    <n v="1420060088"/>
    <n v="1414872488"/>
    <b v="0"/>
    <n v="176"/>
    <b v="1"/>
    <s v="technology/hardware"/>
    <n v="140"/>
    <n v="95.49"/>
    <x v="2"/>
  </r>
  <r>
    <x v="0"/>
    <x v="1"/>
    <s v="GBP"/>
    <n v="1439625059"/>
    <n v="1436860259"/>
    <b v="0"/>
    <n v="1019"/>
    <b v="1"/>
    <s v="technology/hardware"/>
    <n v="297"/>
    <n v="7.19"/>
    <x v="2"/>
  </r>
  <r>
    <x v="0"/>
    <x v="5"/>
    <s v="CAD"/>
    <n v="1488390735"/>
    <n v="1484070735"/>
    <b v="0"/>
    <n v="113"/>
    <b v="1"/>
    <s v="technology/hardware"/>
    <n v="145"/>
    <n v="511.65"/>
    <x v="2"/>
  </r>
  <r>
    <x v="0"/>
    <x v="0"/>
    <s v="USD"/>
    <n v="1461333311"/>
    <n v="1458741311"/>
    <b v="0"/>
    <n v="404"/>
    <b v="1"/>
    <s v="technology/hardware"/>
    <n v="106"/>
    <n v="261.75"/>
    <x v="2"/>
  </r>
  <r>
    <x v="0"/>
    <x v="0"/>
    <s v="USD"/>
    <n v="1438964063"/>
    <n v="1436804063"/>
    <b v="0"/>
    <n v="707"/>
    <b v="1"/>
    <s v="technology/hardware"/>
    <n v="493"/>
    <n v="69.760000000000005"/>
    <x v="2"/>
  </r>
  <r>
    <x v="0"/>
    <x v="0"/>
    <s v="USD"/>
    <n v="1451485434"/>
    <n v="1448461434"/>
    <b v="0"/>
    <n v="392"/>
    <b v="1"/>
    <s v="technology/hardware"/>
    <n v="202"/>
    <n v="77.23"/>
    <x v="2"/>
  </r>
  <r>
    <x v="0"/>
    <x v="0"/>
    <s v="USD"/>
    <n v="1430459197"/>
    <n v="1427867197"/>
    <b v="0"/>
    <n v="23"/>
    <b v="1"/>
    <s v="technology/hardware"/>
    <n v="104"/>
    <n v="340.57"/>
    <x v="2"/>
  </r>
  <r>
    <x v="0"/>
    <x v="0"/>
    <s v="USD"/>
    <n v="1366635575"/>
    <n v="1363611575"/>
    <b v="0"/>
    <n v="682"/>
    <b v="1"/>
    <s v="technology/hardware"/>
    <n v="170"/>
    <n v="67.42"/>
    <x v="2"/>
  </r>
  <r>
    <x v="0"/>
    <x v="0"/>
    <s v="USD"/>
    <n v="1413604800"/>
    <n v="1408624622"/>
    <b v="0"/>
    <n v="37"/>
    <b v="1"/>
    <s v="technology/hardware"/>
    <n v="104"/>
    <n v="845.7"/>
    <x v="2"/>
  </r>
  <r>
    <x v="0"/>
    <x v="0"/>
    <s v="USD"/>
    <n v="1369699200"/>
    <n v="1366917828"/>
    <b v="0"/>
    <n v="146"/>
    <b v="1"/>
    <s v="technology/hardware"/>
    <n v="118"/>
    <n v="97.19"/>
    <x v="2"/>
  </r>
  <r>
    <x v="0"/>
    <x v="0"/>
    <s v="USD"/>
    <n v="1428643974"/>
    <n v="1423463574"/>
    <b v="0"/>
    <n v="119"/>
    <b v="1"/>
    <s v="technology/hardware"/>
    <n v="108"/>
    <n v="451.84"/>
    <x v="2"/>
  </r>
  <r>
    <x v="0"/>
    <x v="0"/>
    <s v="USD"/>
    <n v="1476395940"/>
    <n v="1473782592"/>
    <b v="0"/>
    <n v="163"/>
    <b v="1"/>
    <s v="technology/hardware"/>
    <n v="2260300"/>
    <n v="138.66999999999999"/>
    <x v="2"/>
  </r>
  <r>
    <x v="0"/>
    <x v="1"/>
    <s v="GBP"/>
    <n v="1363204800"/>
    <n v="1360551250"/>
    <b v="0"/>
    <n v="339"/>
    <b v="1"/>
    <s v="technology/hardware"/>
    <n v="978"/>
    <n v="21.64"/>
    <x v="2"/>
  </r>
  <r>
    <x v="0"/>
    <x v="5"/>
    <s v="CAD"/>
    <n v="1398268773"/>
    <n v="1395676773"/>
    <b v="0"/>
    <n v="58"/>
    <b v="1"/>
    <s v="technology/hardware"/>
    <n v="123"/>
    <n v="169.52"/>
    <x v="2"/>
  </r>
  <r>
    <x v="0"/>
    <x v="0"/>
    <s v="USD"/>
    <n v="1389812400"/>
    <n v="1386108087"/>
    <b v="0"/>
    <n v="456"/>
    <b v="1"/>
    <s v="technology/hardware"/>
    <n v="246"/>
    <n v="161.88"/>
    <x v="2"/>
  </r>
  <r>
    <x v="0"/>
    <x v="0"/>
    <s v="USD"/>
    <n v="1478402804"/>
    <n v="1473218804"/>
    <b v="0"/>
    <n v="15"/>
    <b v="1"/>
    <s v="technology/hardware"/>
    <n v="148"/>
    <n v="493.13"/>
    <x v="2"/>
  </r>
  <r>
    <x v="0"/>
    <x v="1"/>
    <s v="GBP"/>
    <n v="1399324717"/>
    <n v="1395436717"/>
    <b v="0"/>
    <n v="191"/>
    <b v="1"/>
    <s v="technology/hardware"/>
    <n v="384"/>
    <n v="22.12"/>
    <x v="2"/>
  </r>
  <r>
    <x v="0"/>
    <x v="0"/>
    <s v="USD"/>
    <n v="1426117552"/>
    <n v="1423529152"/>
    <b v="0"/>
    <n v="17"/>
    <b v="1"/>
    <s v="technology/hardware"/>
    <n v="103"/>
    <n v="18.239999999999998"/>
    <x v="2"/>
  </r>
  <r>
    <x v="2"/>
    <x v="0"/>
    <s v="USD"/>
    <n v="1413770820"/>
    <n v="1412005602"/>
    <b v="0"/>
    <n v="4"/>
    <b v="0"/>
    <s v="publishing/children's books"/>
    <n v="0"/>
    <n v="8.75"/>
    <x v="3"/>
  </r>
  <r>
    <x v="2"/>
    <x v="0"/>
    <s v="USD"/>
    <n v="1337102187"/>
    <n v="1335892587"/>
    <b v="0"/>
    <n v="18"/>
    <b v="0"/>
    <s v="publishing/children's books"/>
    <n v="29"/>
    <n v="40.61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"/>
    <n v="37.950000000000003"/>
    <x v="3"/>
  </r>
  <r>
    <x v="2"/>
    <x v="0"/>
    <s v="USD"/>
    <n v="1342309368"/>
    <n v="1337125368"/>
    <b v="0"/>
    <n v="49"/>
    <b v="0"/>
    <s v="publishing/children's books"/>
    <n v="22"/>
    <n v="35.729999999999997"/>
    <x v="3"/>
  </r>
  <r>
    <x v="2"/>
    <x v="0"/>
    <s v="USD"/>
    <n v="1409337911"/>
    <n v="1406745911"/>
    <b v="0"/>
    <n v="19"/>
    <b v="0"/>
    <s v="publishing/children's books"/>
    <n v="27"/>
    <n v="42.16"/>
    <x v="3"/>
  </r>
  <r>
    <x v="2"/>
    <x v="0"/>
    <s v="USD"/>
    <n v="1339816200"/>
    <n v="1337095997"/>
    <b v="0"/>
    <n v="4"/>
    <b v="0"/>
    <s v="publishing/children's books"/>
    <n v="28"/>
    <n v="35"/>
    <x v="3"/>
  </r>
  <r>
    <x v="2"/>
    <x v="0"/>
    <s v="USD"/>
    <n v="1472835802"/>
    <n v="1470243802"/>
    <b v="0"/>
    <n v="4"/>
    <b v="0"/>
    <s v="publishing/children's books"/>
    <n v="1"/>
    <n v="13.25"/>
    <x v="3"/>
  </r>
  <r>
    <x v="2"/>
    <x v="0"/>
    <s v="USD"/>
    <n v="1428171037"/>
    <n v="1425582637"/>
    <b v="0"/>
    <n v="2"/>
    <b v="0"/>
    <s v="publishing/children's books"/>
    <n v="1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11"/>
    <n v="39.29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52"/>
    <n v="17.329999999999998"/>
    <x v="3"/>
  </r>
  <r>
    <x v="2"/>
    <x v="0"/>
    <s v="USD"/>
    <n v="1389476201"/>
    <n v="1386884201"/>
    <b v="0"/>
    <n v="33"/>
    <b v="0"/>
    <s v="publishing/children's books"/>
    <n v="10"/>
    <n v="31.76"/>
    <x v="3"/>
  </r>
  <r>
    <x v="2"/>
    <x v="0"/>
    <s v="USD"/>
    <n v="1470498332"/>
    <n v="1469202332"/>
    <b v="0"/>
    <n v="2"/>
    <b v="0"/>
    <s v="publishing/children's books"/>
    <n v="1"/>
    <n v="5"/>
    <x v="3"/>
  </r>
  <r>
    <x v="2"/>
    <x v="2"/>
    <s v="AUD"/>
    <n v="1476095783"/>
    <n v="1474886183"/>
    <b v="0"/>
    <n v="6"/>
    <b v="0"/>
    <s v="publishing/children's books"/>
    <n v="12"/>
    <n v="39"/>
    <x v="3"/>
  </r>
  <r>
    <x v="2"/>
    <x v="2"/>
    <s v="AUD"/>
    <n v="1468658866"/>
    <n v="1464943666"/>
    <b v="0"/>
    <n v="2"/>
    <b v="0"/>
    <s v="publishing/children's books"/>
    <n v="11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1"/>
    <n v="9"/>
    <x v="3"/>
  </r>
  <r>
    <x v="2"/>
    <x v="0"/>
    <s v="USD"/>
    <n v="1332114795"/>
    <n v="1326934395"/>
    <b v="0"/>
    <n v="1"/>
    <b v="0"/>
    <s v="publishing/children's books"/>
    <n v="1"/>
    <n v="25"/>
    <x v="3"/>
  </r>
  <r>
    <x v="2"/>
    <x v="0"/>
    <s v="USD"/>
    <n v="1369403684"/>
    <n v="1365515684"/>
    <b v="0"/>
    <n v="3"/>
    <b v="0"/>
    <s v="publishing/children's books"/>
    <n v="0"/>
    <n v="30"/>
    <x v="3"/>
  </r>
  <r>
    <x v="2"/>
    <x v="0"/>
    <s v="USD"/>
    <n v="1338404400"/>
    <n v="1335855631"/>
    <b v="0"/>
    <n v="4"/>
    <b v="0"/>
    <s v="publishing/children's books"/>
    <n v="1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1"/>
    <n v="11.33"/>
    <x v="3"/>
  </r>
  <r>
    <x v="2"/>
    <x v="0"/>
    <s v="USD"/>
    <n v="1333028723"/>
    <n v="1330440323"/>
    <b v="0"/>
    <n v="34"/>
    <b v="0"/>
    <s v="publishing/children's books"/>
    <n v="14"/>
    <n v="29.47"/>
    <x v="3"/>
  </r>
  <r>
    <x v="2"/>
    <x v="1"/>
    <s v="GBP"/>
    <n v="1401997790"/>
    <n v="1397677790"/>
    <b v="0"/>
    <n v="2"/>
    <b v="0"/>
    <s v="publishing/children's books"/>
    <n v="0"/>
    <n v="1"/>
    <x v="3"/>
  </r>
  <r>
    <x v="2"/>
    <x v="0"/>
    <s v="USD"/>
    <n v="1395158130"/>
    <n v="1392569730"/>
    <b v="0"/>
    <n v="33"/>
    <b v="0"/>
    <s v="publishing/children's books"/>
    <n v="10"/>
    <n v="63.1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0"/>
    <n v="1"/>
    <x v="3"/>
  </r>
  <r>
    <x v="2"/>
    <x v="0"/>
    <s v="USD"/>
    <n v="1362711728"/>
    <n v="1360119728"/>
    <b v="0"/>
    <n v="13"/>
    <b v="0"/>
    <s v="publishing/children's books"/>
    <n v="14"/>
    <n v="43.85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8"/>
    <n v="45.97"/>
    <x v="3"/>
  </r>
  <r>
    <x v="2"/>
    <x v="0"/>
    <s v="USD"/>
    <n v="1437149004"/>
    <n v="1434557004"/>
    <b v="0"/>
    <n v="1"/>
    <b v="0"/>
    <s v="publishing/children's books"/>
    <n v="0"/>
    <n v="10"/>
    <x v="3"/>
  </r>
  <r>
    <x v="2"/>
    <x v="0"/>
    <s v="USD"/>
    <n v="1409009306"/>
    <n v="1406417306"/>
    <b v="0"/>
    <n v="15"/>
    <b v="0"/>
    <s v="publishing/children's books"/>
    <n v="26"/>
    <n v="93.67"/>
    <x v="3"/>
  </r>
  <r>
    <x v="2"/>
    <x v="0"/>
    <s v="USD"/>
    <n v="1448204621"/>
    <n v="1445609021"/>
    <b v="0"/>
    <n v="1"/>
    <b v="0"/>
    <s v="publishing/children's books"/>
    <n v="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05"/>
    <n v="47"/>
    <x v="1"/>
  </r>
  <r>
    <x v="0"/>
    <x v="0"/>
    <s v="USD"/>
    <n v="1424149140"/>
    <n v="1421964718"/>
    <b v="0"/>
    <n v="18"/>
    <b v="1"/>
    <s v="theater/plays"/>
    <n v="120"/>
    <n v="66.67"/>
    <x v="1"/>
  </r>
  <r>
    <x v="0"/>
    <x v="1"/>
    <s v="GBP"/>
    <n v="1429793446"/>
    <n v="1428583846"/>
    <b v="0"/>
    <n v="61"/>
    <b v="1"/>
    <s v="theater/plays"/>
    <n v="115"/>
    <n v="18.77"/>
    <x v="1"/>
  </r>
  <r>
    <x v="0"/>
    <x v="0"/>
    <s v="USD"/>
    <n v="1414608843"/>
    <n v="1412794443"/>
    <b v="0"/>
    <n v="108"/>
    <b v="1"/>
    <s v="theater/plays"/>
    <n v="119"/>
    <n v="66.11"/>
    <x v="1"/>
  </r>
  <r>
    <x v="0"/>
    <x v="0"/>
    <s v="USD"/>
    <n v="1470430800"/>
    <n v="1467865967"/>
    <b v="0"/>
    <n v="142"/>
    <b v="1"/>
    <s v="theater/plays"/>
    <n v="105"/>
    <n v="36.86"/>
    <x v="1"/>
  </r>
  <r>
    <x v="0"/>
    <x v="1"/>
    <s v="GBP"/>
    <n v="1404913180"/>
    <n v="1403703580"/>
    <b v="0"/>
    <n v="74"/>
    <b v="1"/>
    <s v="theater/plays"/>
    <n v="118"/>
    <n v="39.81"/>
    <x v="1"/>
  </r>
  <r>
    <x v="0"/>
    <x v="0"/>
    <s v="USD"/>
    <n v="1405658752"/>
    <n v="1403066752"/>
    <b v="0"/>
    <n v="38"/>
    <b v="1"/>
    <s v="theater/plays"/>
    <n v="120"/>
    <n v="31.5"/>
    <x v="1"/>
  </r>
  <r>
    <x v="0"/>
    <x v="0"/>
    <s v="USD"/>
    <n v="1469811043"/>
    <n v="1467219043"/>
    <b v="0"/>
    <n v="20"/>
    <b v="1"/>
    <s v="theater/plays"/>
    <n v="103"/>
    <n v="102.5"/>
    <x v="1"/>
  </r>
  <r>
    <x v="0"/>
    <x v="0"/>
    <s v="USD"/>
    <n v="1426132800"/>
    <n v="1424477934"/>
    <b v="0"/>
    <n v="24"/>
    <b v="1"/>
    <s v="theater/plays"/>
    <n v="101"/>
    <n v="126.46"/>
    <x v="1"/>
  </r>
  <r>
    <x v="0"/>
    <x v="0"/>
    <s v="USD"/>
    <n v="1423693903"/>
    <n v="1421101903"/>
    <b v="0"/>
    <n v="66"/>
    <b v="1"/>
    <s v="theater/plays"/>
    <n v="105"/>
    <n v="47.88"/>
    <x v="1"/>
  </r>
  <r>
    <x v="0"/>
    <x v="0"/>
    <s v="USD"/>
    <n v="1473393600"/>
    <n v="1470778559"/>
    <b v="0"/>
    <n v="28"/>
    <b v="1"/>
    <s v="theater/plays"/>
    <n v="103"/>
    <n v="73.209999999999994"/>
    <x v="1"/>
  </r>
  <r>
    <x v="0"/>
    <x v="0"/>
    <s v="USD"/>
    <n v="1439357559"/>
    <n v="1435469559"/>
    <b v="0"/>
    <n v="24"/>
    <b v="1"/>
    <s v="theater/plays"/>
    <n v="108"/>
    <n v="89.67"/>
    <x v="1"/>
  </r>
  <r>
    <x v="0"/>
    <x v="2"/>
    <s v="AUD"/>
    <n v="1437473005"/>
    <n v="1434881005"/>
    <b v="0"/>
    <n v="73"/>
    <b v="1"/>
    <s v="theater/plays"/>
    <n v="111"/>
    <n v="151.46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"/>
    <n v="36.5"/>
    <x v="1"/>
  </r>
  <r>
    <x v="0"/>
    <x v="1"/>
    <s v="GBP"/>
    <n v="1404564028"/>
    <n v="1401972028"/>
    <b v="0"/>
    <n v="21"/>
    <b v="1"/>
    <s v="theater/plays"/>
    <n v="116"/>
    <n v="44"/>
    <x v="1"/>
  </r>
  <r>
    <x v="0"/>
    <x v="1"/>
    <s v="GBP"/>
    <n v="1404858840"/>
    <n v="1402266840"/>
    <b v="0"/>
    <n v="94"/>
    <b v="1"/>
    <s v="theater/plays"/>
    <n v="103"/>
    <n v="87.36"/>
    <x v="1"/>
  </r>
  <r>
    <x v="0"/>
    <x v="1"/>
    <s v="GBP"/>
    <n v="1438358400"/>
    <n v="1437063121"/>
    <b v="0"/>
    <n v="139"/>
    <b v="1"/>
    <s v="theater/plays"/>
    <n v="101"/>
    <n v="36.47"/>
    <x v="1"/>
  </r>
  <r>
    <x v="0"/>
    <x v="1"/>
    <s v="GBP"/>
    <n v="1466179200"/>
    <n v="1463466070"/>
    <b v="0"/>
    <n v="130"/>
    <b v="1"/>
    <s v="theater/plays"/>
    <n v="117"/>
    <n v="44.86"/>
    <x v="1"/>
  </r>
  <r>
    <x v="0"/>
    <x v="1"/>
    <s v="GBP"/>
    <n v="1420377366"/>
    <n v="1415193366"/>
    <b v="0"/>
    <n v="31"/>
    <b v="1"/>
    <s v="theater/plays"/>
    <n v="133"/>
    <n v="42.9"/>
    <x v="1"/>
  </r>
  <r>
    <x v="0"/>
    <x v="2"/>
    <s v="AUD"/>
    <n v="1412938800"/>
    <n v="1411019409"/>
    <b v="0"/>
    <n v="13"/>
    <b v="1"/>
    <s v="theater/plays"/>
    <n v="133"/>
    <n v="51.23"/>
    <x v="1"/>
  </r>
  <r>
    <x v="0"/>
    <x v="1"/>
    <s v="GBP"/>
    <n v="1438875107"/>
    <n v="1436283107"/>
    <b v="0"/>
    <n v="90"/>
    <b v="1"/>
    <s v="theater/plays"/>
    <n v="102"/>
    <n v="33.94"/>
    <x v="1"/>
  </r>
  <r>
    <x v="0"/>
    <x v="0"/>
    <s v="USD"/>
    <n v="1437004800"/>
    <n v="1433295276"/>
    <b v="0"/>
    <n v="141"/>
    <b v="1"/>
    <s v="theater/plays"/>
    <n v="128"/>
    <n v="90.74"/>
    <x v="1"/>
  </r>
  <r>
    <x v="0"/>
    <x v="1"/>
    <s v="GBP"/>
    <n v="1411987990"/>
    <n v="1409395990"/>
    <b v="0"/>
    <n v="23"/>
    <b v="1"/>
    <s v="theater/plays"/>
    <n v="115"/>
    <n v="50"/>
    <x v="1"/>
  </r>
  <r>
    <x v="0"/>
    <x v="1"/>
    <s v="GBP"/>
    <n v="1440245273"/>
    <n v="1438085273"/>
    <b v="0"/>
    <n v="18"/>
    <b v="1"/>
    <s v="theater/plays"/>
    <n v="110"/>
    <n v="24.44"/>
    <x v="1"/>
  </r>
  <r>
    <x v="0"/>
    <x v="1"/>
    <s v="GBP"/>
    <n v="1438772400"/>
    <n v="1435645490"/>
    <b v="0"/>
    <n v="76"/>
    <b v="1"/>
    <s v="theater/plays"/>
    <n v="112"/>
    <n v="44.25"/>
    <x v="1"/>
  </r>
  <r>
    <x v="0"/>
    <x v="0"/>
    <s v="USD"/>
    <n v="1435611438"/>
    <n v="1433019438"/>
    <b v="0"/>
    <n v="93"/>
    <b v="1"/>
    <s v="theater/plays"/>
    <n v="126"/>
    <n v="67.739999999999995"/>
    <x v="1"/>
  </r>
  <r>
    <x v="0"/>
    <x v="0"/>
    <s v="USD"/>
    <n v="1440274735"/>
    <n v="1437682735"/>
    <b v="0"/>
    <n v="69"/>
    <b v="1"/>
    <s v="theater/plays"/>
    <n v="100"/>
    <n v="65.38"/>
    <x v="1"/>
  </r>
  <r>
    <x v="0"/>
    <x v="0"/>
    <s v="USD"/>
    <n v="1459348740"/>
    <n v="1458647725"/>
    <b v="0"/>
    <n v="21"/>
    <b v="1"/>
    <s v="theater/plays"/>
    <n v="102"/>
    <n v="121.9"/>
    <x v="1"/>
  </r>
  <r>
    <x v="0"/>
    <x v="0"/>
    <s v="USD"/>
    <n v="1401595140"/>
    <n v="1398828064"/>
    <b v="0"/>
    <n v="57"/>
    <b v="1"/>
    <s v="theater/plays"/>
    <n v="108"/>
    <n v="47.46"/>
    <x v="1"/>
  </r>
  <r>
    <x v="0"/>
    <x v="1"/>
    <s v="GBP"/>
    <n v="1424692503"/>
    <n v="1422100503"/>
    <b v="0"/>
    <n v="108"/>
    <b v="1"/>
    <s v="theater/plays"/>
    <n v="100"/>
    <n v="92.84"/>
    <x v="1"/>
  </r>
  <r>
    <x v="0"/>
    <x v="5"/>
    <s v="CAD"/>
    <n v="1428292800"/>
    <n v="1424368298"/>
    <b v="0"/>
    <n v="83"/>
    <b v="1"/>
    <s v="theater/plays"/>
    <n v="113"/>
    <n v="68.25"/>
    <x v="1"/>
  </r>
  <r>
    <x v="0"/>
    <x v="0"/>
    <s v="USD"/>
    <n v="1481737761"/>
    <n v="1479577761"/>
    <b v="0"/>
    <n v="96"/>
    <b v="1"/>
    <s v="theater/plays"/>
    <n v="128"/>
    <n v="37.21"/>
    <x v="1"/>
  </r>
  <r>
    <x v="0"/>
    <x v="1"/>
    <s v="GBP"/>
    <n v="1431164115"/>
    <n v="1428572115"/>
    <b v="0"/>
    <n v="64"/>
    <b v="1"/>
    <s v="theater/plays"/>
    <n v="108"/>
    <n v="25.25"/>
    <x v="1"/>
  </r>
  <r>
    <x v="0"/>
    <x v="5"/>
    <s v="CAD"/>
    <n v="1470595109"/>
    <n v="1468003109"/>
    <b v="0"/>
    <n v="14"/>
    <b v="1"/>
    <s v="theater/plays"/>
    <n v="242"/>
    <n v="43.21"/>
    <x v="1"/>
  </r>
  <r>
    <x v="0"/>
    <x v="1"/>
    <s v="GBP"/>
    <n v="1438531200"/>
    <n v="1435921992"/>
    <b v="0"/>
    <n v="169"/>
    <b v="1"/>
    <s v="theater/plays"/>
    <n v="142"/>
    <n v="25.13"/>
    <x v="1"/>
  </r>
  <r>
    <x v="0"/>
    <x v="1"/>
    <s v="GBP"/>
    <n v="1425136462"/>
    <n v="1421680462"/>
    <b v="0"/>
    <n v="33"/>
    <b v="1"/>
    <s v="theater/plays"/>
    <n v="130"/>
    <n v="23.64"/>
    <x v="1"/>
  </r>
  <r>
    <x v="0"/>
    <x v="0"/>
    <s v="USD"/>
    <n v="1443018086"/>
    <n v="1441290086"/>
    <b v="0"/>
    <n v="102"/>
    <b v="1"/>
    <s v="theater/plays"/>
    <n v="106"/>
    <n v="103.95"/>
    <x v="1"/>
  </r>
  <r>
    <x v="0"/>
    <x v="1"/>
    <s v="GBP"/>
    <n v="1434285409"/>
    <n v="1431693409"/>
    <b v="0"/>
    <n v="104"/>
    <b v="1"/>
    <s v="theater/plays"/>
    <n v="105"/>
    <n v="50.38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"/>
    <x v="1"/>
  </r>
  <r>
    <x v="0"/>
    <x v="0"/>
    <s v="USD"/>
    <n v="1427469892"/>
    <n v="1424881492"/>
    <b v="0"/>
    <n v="94"/>
    <b v="1"/>
    <s v="theater/plays"/>
    <n v="100"/>
    <n v="63.83"/>
    <x v="1"/>
  </r>
  <r>
    <x v="0"/>
    <x v="1"/>
    <s v="GBP"/>
    <n v="1427842740"/>
    <n v="1425428206"/>
    <b v="0"/>
    <n v="14"/>
    <b v="1"/>
    <s v="theater/plays"/>
    <n v="124"/>
    <n v="8.86"/>
    <x v="1"/>
  </r>
  <r>
    <x v="0"/>
    <x v="0"/>
    <s v="USD"/>
    <n v="1434159780"/>
    <n v="1431412196"/>
    <b v="0"/>
    <n v="15"/>
    <b v="1"/>
    <s v="theater/plays"/>
    <n v="117"/>
    <n v="50.67"/>
    <x v="1"/>
  </r>
  <r>
    <x v="0"/>
    <x v="1"/>
    <s v="GBP"/>
    <n v="1449255686"/>
    <n v="1446663686"/>
    <b v="0"/>
    <n v="51"/>
    <b v="1"/>
    <s v="theater/plays"/>
    <n v="103"/>
    <n v="60.78"/>
    <x v="1"/>
  </r>
  <r>
    <x v="0"/>
    <x v="0"/>
    <s v="USD"/>
    <n v="1436511600"/>
    <n v="1434415812"/>
    <b v="0"/>
    <n v="19"/>
    <b v="1"/>
    <s v="theater/plays"/>
    <n v="108"/>
    <n v="113.42"/>
    <x v="1"/>
  </r>
  <r>
    <x v="0"/>
    <x v="0"/>
    <s v="USD"/>
    <n v="1464971400"/>
    <n v="1462379066"/>
    <b v="0"/>
    <n v="23"/>
    <b v="1"/>
    <s v="theater/plays"/>
    <n v="120"/>
    <n v="104.57"/>
    <x v="1"/>
  </r>
  <r>
    <x v="0"/>
    <x v="1"/>
    <s v="GBP"/>
    <n v="1443826800"/>
    <n v="1441606869"/>
    <b v="0"/>
    <n v="97"/>
    <b v="1"/>
    <s v="theater/plays"/>
    <n v="100"/>
    <n v="98.31"/>
    <x v="1"/>
  </r>
  <r>
    <x v="0"/>
    <x v="1"/>
    <s v="GBP"/>
    <n v="1464863118"/>
    <n v="1462443918"/>
    <b v="0"/>
    <n v="76"/>
    <b v="1"/>
    <s v="theater/plays"/>
    <n v="107"/>
    <n v="35.04"/>
    <x v="1"/>
  </r>
  <r>
    <x v="0"/>
    <x v="0"/>
    <s v="USD"/>
    <n v="1399867140"/>
    <n v="1398802148"/>
    <b v="0"/>
    <n v="11"/>
    <b v="1"/>
    <s v="theater/plays"/>
    <n v="100"/>
    <n v="272.73"/>
    <x v="1"/>
  </r>
  <r>
    <x v="0"/>
    <x v="0"/>
    <s v="USD"/>
    <n v="1437076070"/>
    <n v="1434484070"/>
    <b v="0"/>
    <n v="52"/>
    <b v="1"/>
    <s v="theater/plays"/>
    <n v="111"/>
    <n v="63.85"/>
    <x v="1"/>
  </r>
  <r>
    <x v="0"/>
    <x v="1"/>
    <s v="GBP"/>
    <n v="1416780000"/>
    <n v="1414342894"/>
    <b v="0"/>
    <n v="95"/>
    <b v="1"/>
    <s v="theater/plays"/>
    <n v="115"/>
    <n v="30.19"/>
    <x v="1"/>
  </r>
  <r>
    <x v="0"/>
    <x v="0"/>
    <s v="USD"/>
    <n v="1444528800"/>
    <n v="1442804633"/>
    <b v="0"/>
    <n v="35"/>
    <b v="1"/>
    <s v="theater/plays"/>
    <n v="108"/>
    <n v="83.51"/>
    <x v="1"/>
  </r>
  <r>
    <x v="0"/>
    <x v="1"/>
    <s v="GBP"/>
    <n v="1422658930"/>
    <n v="1421362930"/>
    <b v="0"/>
    <n v="21"/>
    <b v="1"/>
    <s v="theater/plays"/>
    <n v="170"/>
    <n v="64.760000000000005"/>
    <x v="1"/>
  </r>
  <r>
    <x v="0"/>
    <x v="1"/>
    <s v="GBP"/>
    <n v="1449273600"/>
    <n v="1446742417"/>
    <b v="0"/>
    <n v="93"/>
    <b v="1"/>
    <s v="theater/plays"/>
    <n v="187"/>
    <n v="20.12"/>
    <x v="1"/>
  </r>
  <r>
    <x v="0"/>
    <x v="0"/>
    <s v="USD"/>
    <n v="1487393940"/>
    <n v="1484115418"/>
    <b v="0"/>
    <n v="11"/>
    <b v="1"/>
    <s v="theater/plays"/>
    <n v="108"/>
    <n v="44.09"/>
    <x v="1"/>
  </r>
  <r>
    <x v="0"/>
    <x v="5"/>
    <s v="CAD"/>
    <n v="1449701284"/>
    <n v="1446241684"/>
    <b v="0"/>
    <n v="21"/>
    <b v="1"/>
    <s v="theater/plays"/>
    <n v="100"/>
    <n v="40.479999999999997"/>
    <x v="1"/>
  </r>
  <r>
    <x v="0"/>
    <x v="0"/>
    <s v="USD"/>
    <n v="1407967200"/>
    <n v="1406039696"/>
    <b v="0"/>
    <n v="54"/>
    <b v="1"/>
    <s v="theater/plays"/>
    <n v="120"/>
    <n v="44.54"/>
    <x v="1"/>
  </r>
  <r>
    <x v="0"/>
    <x v="0"/>
    <s v="USD"/>
    <n v="1408942740"/>
    <n v="1406958354"/>
    <b v="0"/>
    <n v="31"/>
    <b v="1"/>
    <s v="theater/plays"/>
    <n v="111"/>
    <n v="125.81"/>
    <x v="1"/>
  </r>
  <r>
    <x v="0"/>
    <x v="1"/>
    <s v="GBP"/>
    <n v="1426698000"/>
    <n v="1424825479"/>
    <b v="0"/>
    <n v="132"/>
    <b v="1"/>
    <s v="theater/plays"/>
    <n v="104"/>
    <n v="19.7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"/>
    <n v="30"/>
    <x v="1"/>
  </r>
  <r>
    <x v="2"/>
    <x v="0"/>
    <s v="USD"/>
    <n v="1433723033"/>
    <n v="1428539033"/>
    <b v="0"/>
    <n v="39"/>
    <b v="0"/>
    <s v="theater/plays"/>
    <n v="32"/>
    <n v="60.67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0"/>
    <n v="23.33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4"/>
    <n v="23.92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2"/>
    <n v="15.8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42"/>
    <n v="29.79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5"/>
    <n v="24.33"/>
    <x v="1"/>
  </r>
  <r>
    <x v="2"/>
    <x v="14"/>
    <s v="MXN"/>
    <n v="1487613600"/>
    <n v="1482444295"/>
    <b v="0"/>
    <n v="15"/>
    <b v="0"/>
    <s v="theater/plays"/>
    <n v="20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2"/>
    <n v="35"/>
    <x v="1"/>
  </r>
  <r>
    <x v="2"/>
    <x v="0"/>
    <s v="USD"/>
    <n v="1466363576"/>
    <n v="1461179576"/>
    <b v="0"/>
    <n v="9"/>
    <b v="0"/>
    <s v="theater/plays"/>
    <n v="7"/>
    <n v="29.56"/>
    <x v="1"/>
  </r>
  <r>
    <x v="2"/>
    <x v="2"/>
    <s v="AUD"/>
    <n v="1443103848"/>
    <n v="1441894248"/>
    <b v="0"/>
    <n v="3"/>
    <b v="0"/>
    <s v="theater/plays"/>
    <n v="32"/>
    <n v="26.67"/>
    <x v="1"/>
  </r>
  <r>
    <x v="2"/>
    <x v="0"/>
    <s v="USD"/>
    <n v="1403636229"/>
    <n v="1401044229"/>
    <b v="0"/>
    <n v="3"/>
    <b v="0"/>
    <s v="theater/plays"/>
    <n v="0"/>
    <n v="18.329999999999998"/>
    <x v="1"/>
  </r>
  <r>
    <x v="2"/>
    <x v="0"/>
    <s v="USD"/>
    <n v="1410279123"/>
    <n v="1405095123"/>
    <b v="0"/>
    <n v="1"/>
    <b v="0"/>
    <s v="theater/plays"/>
    <n v="0"/>
    <n v="20"/>
    <x v="1"/>
  </r>
  <r>
    <x v="2"/>
    <x v="1"/>
    <s v="GBP"/>
    <n v="1437139080"/>
    <n v="1434552207"/>
    <b v="0"/>
    <n v="3"/>
    <b v="0"/>
    <s v="theater/plays"/>
    <n v="2"/>
    <n v="13.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1"/>
    <n v="22.5"/>
    <x v="1"/>
  </r>
  <r>
    <x v="2"/>
    <x v="0"/>
    <s v="USD"/>
    <n v="1467604800"/>
    <n v="1465533672"/>
    <b v="0"/>
    <n v="10"/>
    <b v="0"/>
    <s v="theater/plays"/>
    <n v="20"/>
    <n v="50.4"/>
    <x v="1"/>
  </r>
  <r>
    <x v="2"/>
    <x v="0"/>
    <s v="USD"/>
    <n v="1475697054"/>
    <n v="1473105054"/>
    <b v="0"/>
    <n v="60"/>
    <b v="0"/>
    <s v="theater/plays"/>
    <n v="42"/>
    <n v="105.03"/>
    <x v="1"/>
  </r>
  <r>
    <x v="2"/>
    <x v="0"/>
    <s v="USD"/>
    <n v="1468937681"/>
    <n v="1466345681"/>
    <b v="0"/>
    <n v="5"/>
    <b v="0"/>
    <s v="theater/plays"/>
    <n v="1"/>
    <n v="35.4"/>
    <x v="1"/>
  </r>
  <r>
    <x v="2"/>
    <x v="0"/>
    <s v="USD"/>
    <n v="1400301165"/>
    <n v="1397709165"/>
    <b v="0"/>
    <n v="9"/>
    <b v="0"/>
    <s v="theater/plays"/>
    <n v="15"/>
    <n v="83.33"/>
    <x v="1"/>
  </r>
  <r>
    <x v="2"/>
    <x v="0"/>
    <s v="USD"/>
    <n v="1419183813"/>
    <n v="1417455813"/>
    <b v="0"/>
    <n v="13"/>
    <b v="0"/>
    <s v="theater/plays"/>
    <n v="5"/>
    <n v="35.9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38"/>
    <n v="119.13"/>
    <x v="1"/>
  </r>
  <r>
    <x v="2"/>
    <x v="0"/>
    <s v="USD"/>
    <n v="1484684186"/>
    <n v="1482092186"/>
    <b v="0"/>
    <n v="3"/>
    <b v="0"/>
    <s v="theater/plays"/>
    <n v="5"/>
    <n v="90.33"/>
    <x v="1"/>
  </r>
  <r>
    <x v="2"/>
    <x v="0"/>
    <s v="USD"/>
    <n v="1462417493"/>
    <n v="1459825493"/>
    <b v="0"/>
    <n v="3"/>
    <b v="0"/>
    <s v="theater/plays"/>
    <n v="0"/>
    <n v="2.33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11"/>
    <n v="108.33"/>
    <x v="1"/>
  </r>
  <r>
    <x v="2"/>
    <x v="1"/>
    <s v="GBP"/>
    <n v="1435934795"/>
    <n v="1430750795"/>
    <b v="0"/>
    <n v="4"/>
    <b v="0"/>
    <s v="theater/plays"/>
    <n v="2"/>
    <n v="15.75"/>
    <x v="1"/>
  </r>
  <r>
    <x v="2"/>
    <x v="0"/>
    <s v="USD"/>
    <n v="1453310661"/>
    <n v="1450718661"/>
    <b v="0"/>
    <n v="1"/>
    <b v="0"/>
    <s v="theater/plays"/>
    <n v="0"/>
    <n v="29"/>
    <x v="1"/>
  </r>
  <r>
    <x v="2"/>
    <x v="0"/>
    <s v="USD"/>
    <n v="1440090300"/>
    <n v="1436305452"/>
    <b v="0"/>
    <n v="29"/>
    <b v="0"/>
    <s v="theater/plays"/>
    <n v="23"/>
    <n v="96.55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34"/>
    <n v="63"/>
    <x v="1"/>
  </r>
  <r>
    <x v="2"/>
    <x v="0"/>
    <s v="USD"/>
    <n v="1454734740"/>
    <n v="1451684437"/>
    <b v="0"/>
    <n v="5"/>
    <b v="0"/>
    <s v="theater/plays"/>
    <n v="19"/>
    <n v="381.6"/>
    <x v="1"/>
  </r>
  <r>
    <x v="2"/>
    <x v="0"/>
    <s v="USD"/>
    <n v="1417800435"/>
    <n v="1415208435"/>
    <b v="0"/>
    <n v="4"/>
    <b v="0"/>
    <s v="theater/plays"/>
    <n v="0"/>
    <n v="46.25"/>
    <x v="1"/>
  </r>
  <r>
    <x v="2"/>
    <x v="0"/>
    <s v="USD"/>
    <n v="1426294201"/>
    <n v="1423705801"/>
    <b v="0"/>
    <n v="5"/>
    <b v="0"/>
    <s v="theater/plays"/>
    <n v="33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38"/>
    <n v="81.569999999999993"/>
    <x v="1"/>
  </r>
  <r>
    <x v="2"/>
    <x v="0"/>
    <s v="USD"/>
    <n v="1407553200"/>
    <n v="1405100992"/>
    <b v="0"/>
    <n v="3"/>
    <b v="0"/>
    <s v="theater/plays"/>
    <n v="1"/>
    <n v="7"/>
    <x v="1"/>
  </r>
  <r>
    <x v="2"/>
    <x v="0"/>
    <s v="USD"/>
    <n v="1460751128"/>
    <n v="1455570728"/>
    <b v="0"/>
    <n v="10"/>
    <b v="0"/>
    <s v="theater/plays"/>
    <n v="3"/>
    <n v="27.3"/>
    <x v="1"/>
  </r>
  <r>
    <x v="2"/>
    <x v="0"/>
    <s v="USD"/>
    <n v="1409000400"/>
    <n v="1408381704"/>
    <b v="0"/>
    <n v="17"/>
    <b v="0"/>
    <s v="theater/plays"/>
    <n v="9"/>
    <n v="29.41"/>
    <x v="1"/>
  </r>
  <r>
    <x v="2"/>
    <x v="0"/>
    <s v="USD"/>
    <n v="1420768800"/>
    <n v="1415644395"/>
    <b v="0"/>
    <n v="2"/>
    <b v="0"/>
    <s v="theater/plays"/>
    <n v="1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5"/>
    <n v="5.75"/>
    <x v="1"/>
  </r>
  <r>
    <x v="2"/>
    <x v="0"/>
    <s v="USD"/>
    <n v="1481522400"/>
    <n v="1480283321"/>
    <b v="0"/>
    <n v="12"/>
    <b v="0"/>
    <s v="theater/plays"/>
    <n v="21"/>
    <n v="52.08"/>
    <x v="1"/>
  </r>
  <r>
    <x v="2"/>
    <x v="0"/>
    <s v="USD"/>
    <n v="1444577345"/>
    <n v="1441985458"/>
    <b v="0"/>
    <n v="3"/>
    <b v="0"/>
    <s v="theater/plays"/>
    <n v="5"/>
    <n v="183.33"/>
    <x v="1"/>
  </r>
  <r>
    <x v="2"/>
    <x v="0"/>
    <s v="USD"/>
    <n v="1446307053"/>
    <n v="1443715053"/>
    <b v="0"/>
    <n v="12"/>
    <b v="0"/>
    <s v="theater/plays"/>
    <n v="4"/>
    <n v="26.33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62"/>
    <n v="486.43"/>
    <x v="1"/>
  </r>
  <r>
    <x v="2"/>
    <x v="0"/>
    <s v="USD"/>
    <n v="1423345339"/>
    <n v="1418161339"/>
    <b v="0"/>
    <n v="2"/>
    <b v="0"/>
    <s v="theater/plays"/>
    <n v="1"/>
    <n v="3"/>
    <x v="1"/>
  </r>
  <r>
    <x v="2"/>
    <x v="0"/>
    <s v="USD"/>
    <n v="1440412396"/>
    <n v="1437820396"/>
    <b v="0"/>
    <n v="1"/>
    <b v="0"/>
    <s v="theater/plays"/>
    <n v="0"/>
    <n v="25"/>
    <x v="1"/>
  </r>
  <r>
    <x v="2"/>
    <x v="0"/>
    <s v="USD"/>
    <n v="1441771218"/>
    <n v="1436587218"/>
    <b v="0"/>
    <n v="4"/>
    <b v="0"/>
    <s v="theater/plays"/>
    <n v="1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8"/>
    <n v="36.590000000000003"/>
    <x v="1"/>
  </r>
  <r>
    <x v="2"/>
    <x v="0"/>
    <s v="USD"/>
    <n v="1438390800"/>
    <n v="1436888066"/>
    <b v="0"/>
    <n v="7"/>
    <b v="0"/>
    <s v="theater/plays"/>
    <n v="9"/>
    <n v="80.709999999999994"/>
    <x v="1"/>
  </r>
  <r>
    <x v="2"/>
    <x v="0"/>
    <s v="USD"/>
    <n v="1463259837"/>
    <n v="1458075837"/>
    <b v="0"/>
    <n v="2"/>
    <b v="0"/>
    <s v="theater/plays"/>
    <n v="0"/>
    <n v="1"/>
    <x v="1"/>
  </r>
  <r>
    <x v="2"/>
    <x v="0"/>
    <s v="USD"/>
    <n v="1465407219"/>
    <n v="1462815219"/>
    <b v="0"/>
    <n v="5"/>
    <b v="0"/>
    <s v="theater/plays"/>
    <n v="3"/>
    <n v="52.8"/>
    <x v="1"/>
  </r>
  <r>
    <x v="2"/>
    <x v="0"/>
    <s v="USD"/>
    <n v="1416944760"/>
    <n v="1413527001"/>
    <b v="0"/>
    <n v="1"/>
    <b v="0"/>
    <s v="theater/plays"/>
    <n v="0"/>
    <n v="20"/>
    <x v="1"/>
  </r>
  <r>
    <x v="2"/>
    <x v="1"/>
    <s v="GBP"/>
    <n v="1434139887"/>
    <n v="1428955887"/>
    <b v="0"/>
    <n v="1"/>
    <b v="0"/>
    <s v="theater/plays"/>
    <n v="0"/>
    <n v="1"/>
    <x v="1"/>
  </r>
  <r>
    <x v="2"/>
    <x v="0"/>
    <s v="USD"/>
    <n v="1435429626"/>
    <n v="1431973626"/>
    <b v="0"/>
    <n v="14"/>
    <b v="0"/>
    <s v="theater/plays"/>
    <n v="37"/>
    <n v="46.93"/>
    <x v="1"/>
  </r>
  <r>
    <x v="2"/>
    <x v="0"/>
    <s v="USD"/>
    <n v="1452827374"/>
    <n v="1450235374"/>
    <b v="0"/>
    <n v="26"/>
    <b v="0"/>
    <s v="theater/plays"/>
    <n v="14"/>
    <n v="78.08"/>
    <x v="1"/>
  </r>
  <r>
    <x v="2"/>
    <x v="0"/>
    <s v="USD"/>
    <n v="1410041339"/>
    <n v="1404857339"/>
    <b v="0"/>
    <n v="2"/>
    <b v="0"/>
    <s v="theater/plays"/>
    <n v="0"/>
    <n v="1"/>
    <x v="1"/>
  </r>
  <r>
    <x v="2"/>
    <x v="1"/>
    <s v="GBP"/>
    <n v="1426365994"/>
    <n v="1421185594"/>
    <b v="0"/>
    <n v="1"/>
    <b v="0"/>
    <s v="theater/plays"/>
    <n v="0"/>
    <n v="1"/>
    <x v="1"/>
  </r>
  <r>
    <x v="2"/>
    <x v="1"/>
    <s v="GBP"/>
    <n v="1458117190"/>
    <n v="1455528790"/>
    <b v="0"/>
    <n v="3"/>
    <b v="0"/>
    <s v="theater/plays"/>
    <n v="61"/>
    <n v="203.67"/>
    <x v="1"/>
  </r>
  <r>
    <x v="2"/>
    <x v="1"/>
    <s v="GBP"/>
    <n v="1400498789"/>
    <n v="1398511589"/>
    <b v="0"/>
    <n v="7"/>
    <b v="0"/>
    <s v="theater/plays"/>
    <n v="8"/>
    <n v="20.71"/>
    <x v="1"/>
  </r>
  <r>
    <x v="2"/>
    <x v="0"/>
    <s v="USD"/>
    <n v="1442381847"/>
    <n v="1440826647"/>
    <b v="0"/>
    <n v="9"/>
    <b v="0"/>
    <s v="theater/plays"/>
    <n v="22"/>
    <n v="48.56"/>
    <x v="1"/>
  </r>
  <r>
    <x v="2"/>
    <x v="0"/>
    <s v="USD"/>
    <n v="1446131207"/>
    <n v="1443712007"/>
    <b v="0"/>
    <n v="20"/>
    <b v="0"/>
    <s v="theater/plays"/>
    <n v="27"/>
    <n v="68.099999999999994"/>
    <x v="1"/>
  </r>
  <r>
    <x v="2"/>
    <x v="0"/>
    <s v="USD"/>
    <n v="1407250329"/>
    <n v="1404658329"/>
    <b v="0"/>
    <n v="6"/>
    <b v="0"/>
    <s v="theater/plays"/>
    <n v="9"/>
    <n v="8.5"/>
    <x v="1"/>
  </r>
  <r>
    <x v="2"/>
    <x v="5"/>
    <s v="CAD"/>
    <n v="1427306470"/>
    <n v="1424718070"/>
    <b v="0"/>
    <n v="13"/>
    <b v="0"/>
    <s v="theater/plays"/>
    <n v="27"/>
    <n v="51.62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"/>
    <n v="175.51"/>
    <x v="1"/>
  </r>
  <r>
    <x v="0"/>
    <x v="0"/>
    <s v="USD"/>
    <n v="1410444068"/>
    <n v="1407852068"/>
    <b v="0"/>
    <n v="199"/>
    <b v="1"/>
    <s v="theater/musical"/>
    <n v="102"/>
    <n v="231.66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1"/>
    <n v="112.14"/>
    <x v="1"/>
  </r>
  <r>
    <x v="0"/>
    <x v="0"/>
    <s v="USD"/>
    <n v="1457135846"/>
    <n v="1454543846"/>
    <b v="0"/>
    <n v="24"/>
    <b v="1"/>
    <s v="theater/musical"/>
    <n v="100"/>
    <n v="41.67"/>
    <x v="1"/>
  </r>
  <r>
    <x v="0"/>
    <x v="0"/>
    <s v="USD"/>
    <n v="1401024758"/>
    <n v="1398432758"/>
    <b v="0"/>
    <n v="32"/>
    <b v="1"/>
    <s v="theater/musical"/>
    <n v="102"/>
    <n v="255.17"/>
    <x v="1"/>
  </r>
  <r>
    <x v="0"/>
    <x v="1"/>
    <s v="GBP"/>
    <n v="1431007264"/>
    <n v="1428415264"/>
    <b v="0"/>
    <n v="62"/>
    <b v="1"/>
    <s v="theater/musical"/>
    <n v="101"/>
    <n v="162.77000000000001"/>
    <x v="1"/>
  </r>
  <r>
    <x v="0"/>
    <x v="5"/>
    <s v="CAD"/>
    <n v="1410761280"/>
    <n v="1408604363"/>
    <b v="0"/>
    <n v="9"/>
    <b v="1"/>
    <s v="theater/musical"/>
    <n v="106"/>
    <n v="88.33"/>
    <x v="1"/>
  </r>
  <r>
    <x v="0"/>
    <x v="2"/>
    <s v="AUD"/>
    <n v="1424516400"/>
    <n v="1421812637"/>
    <b v="0"/>
    <n v="38"/>
    <b v="1"/>
    <s v="theater/musical"/>
    <n v="105"/>
    <n v="85.74"/>
    <x v="1"/>
  </r>
  <r>
    <x v="0"/>
    <x v="0"/>
    <s v="USD"/>
    <n v="1465081053"/>
    <n v="1462489053"/>
    <b v="0"/>
    <n v="54"/>
    <b v="1"/>
    <s v="theater/musical"/>
    <n v="103"/>
    <n v="47.57"/>
    <x v="1"/>
  </r>
  <r>
    <x v="0"/>
    <x v="5"/>
    <s v="CAD"/>
    <n v="1402845364"/>
    <n v="1400253364"/>
    <b v="0"/>
    <n v="37"/>
    <b v="1"/>
    <s v="theater/musical"/>
    <n v="108"/>
    <n v="72.97"/>
    <x v="1"/>
  </r>
  <r>
    <x v="0"/>
    <x v="0"/>
    <s v="USD"/>
    <n v="1472490000"/>
    <n v="1467468008"/>
    <b v="0"/>
    <n v="39"/>
    <b v="1"/>
    <s v="theater/musical"/>
    <n v="101"/>
    <n v="90.54"/>
    <x v="1"/>
  </r>
  <r>
    <x v="0"/>
    <x v="0"/>
    <s v="USD"/>
    <n v="1413176340"/>
    <n v="1412091423"/>
    <b v="0"/>
    <n v="34"/>
    <b v="1"/>
    <s v="theater/musical"/>
    <n v="128"/>
    <n v="37.65"/>
    <x v="1"/>
  </r>
  <r>
    <x v="0"/>
    <x v="1"/>
    <s v="GBP"/>
    <n v="1405249113"/>
    <n v="1402657113"/>
    <b v="0"/>
    <n v="55"/>
    <b v="1"/>
    <s v="theater/musical"/>
    <n v="133"/>
    <n v="36.36"/>
    <x v="1"/>
  </r>
  <r>
    <x v="0"/>
    <x v="0"/>
    <s v="USD"/>
    <n v="1422636814"/>
    <n v="1420044814"/>
    <b v="0"/>
    <n v="32"/>
    <b v="1"/>
    <s v="theater/musical"/>
    <n v="101"/>
    <n v="126.72"/>
    <x v="1"/>
  </r>
  <r>
    <x v="0"/>
    <x v="0"/>
    <s v="USD"/>
    <n v="1409187600"/>
    <n v="1406316312"/>
    <b v="0"/>
    <n v="25"/>
    <b v="1"/>
    <s v="theater/musical"/>
    <n v="103"/>
    <n v="329.2"/>
    <x v="1"/>
  </r>
  <r>
    <x v="0"/>
    <x v="0"/>
    <s v="USD"/>
    <n v="1421606018"/>
    <n v="1418150018"/>
    <b v="0"/>
    <n v="33"/>
    <b v="1"/>
    <s v="theater/musical"/>
    <n v="107"/>
    <n v="81.239999999999995"/>
    <x v="1"/>
  </r>
  <r>
    <x v="2"/>
    <x v="0"/>
    <s v="USD"/>
    <n v="1425250955"/>
    <n v="1422658955"/>
    <b v="0"/>
    <n v="1"/>
    <b v="0"/>
    <s v="theater/spaces"/>
    <n v="0"/>
    <n v="1"/>
    <x v="1"/>
  </r>
  <r>
    <x v="2"/>
    <x v="5"/>
    <s v="CAD"/>
    <n v="1450297080"/>
    <n v="1448565459"/>
    <b v="0"/>
    <n v="202"/>
    <b v="0"/>
    <s v="theater/spaces"/>
    <n v="20"/>
    <n v="202.23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0"/>
    <n v="1"/>
    <x v="1"/>
  </r>
  <r>
    <x v="2"/>
    <x v="0"/>
    <s v="USD"/>
    <n v="1480007460"/>
    <n v="1475760567"/>
    <b v="0"/>
    <n v="13"/>
    <b v="0"/>
    <s v="theater/spaces"/>
    <n v="4"/>
    <n v="82.46"/>
    <x v="1"/>
  </r>
  <r>
    <x v="2"/>
    <x v="0"/>
    <s v="USD"/>
    <n v="1433259293"/>
    <n v="1428075293"/>
    <b v="0"/>
    <n v="9"/>
    <b v="0"/>
    <s v="theater/spaces"/>
    <n v="0"/>
    <n v="2.67"/>
    <x v="1"/>
  </r>
  <r>
    <x v="2"/>
    <x v="0"/>
    <s v="USD"/>
    <n v="1447965917"/>
    <n v="1445370317"/>
    <b v="0"/>
    <n v="2"/>
    <b v="0"/>
    <s v="theater/spaces"/>
    <n v="3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"/>
    <n v="18.899999999999999"/>
    <x v="1"/>
  </r>
  <r>
    <x v="1"/>
    <x v="0"/>
    <s v="USD"/>
    <n v="1476676800"/>
    <n v="1473957239"/>
    <b v="0"/>
    <n v="8"/>
    <b v="0"/>
    <s v="theater/spaces"/>
    <n v="8"/>
    <n v="200.63"/>
    <x v="1"/>
  </r>
  <r>
    <x v="1"/>
    <x v="0"/>
    <s v="USD"/>
    <n v="1444330821"/>
    <n v="1441738821"/>
    <b v="0"/>
    <n v="3"/>
    <b v="0"/>
    <s v="theater/spaces"/>
    <n v="0"/>
    <n v="201.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60"/>
    <n v="65"/>
    <x v="1"/>
  </r>
  <r>
    <x v="1"/>
    <x v="0"/>
    <s v="USD"/>
    <n v="1462402850"/>
    <n v="1459810850"/>
    <b v="0"/>
    <n v="20"/>
    <b v="0"/>
    <s v="theater/spaces"/>
    <n v="17"/>
    <n v="66.099999999999994"/>
    <x v="1"/>
  </r>
  <r>
    <x v="1"/>
    <x v="0"/>
    <s v="USD"/>
    <n v="1427498172"/>
    <n v="1422317772"/>
    <b v="0"/>
    <n v="3"/>
    <b v="0"/>
    <s v="theater/spaces"/>
    <n v="2"/>
    <n v="93.33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10"/>
    <n v="50.75"/>
    <x v="1"/>
  </r>
  <r>
    <x v="0"/>
    <x v="0"/>
    <s v="USD"/>
    <n v="1425193140"/>
    <n v="1422769906"/>
    <b v="0"/>
    <n v="20"/>
    <b v="1"/>
    <s v="theater/plays"/>
    <n v="122"/>
    <n v="60.9"/>
    <x v="1"/>
  </r>
  <r>
    <x v="0"/>
    <x v="0"/>
    <s v="USD"/>
    <n v="1435835824"/>
    <n v="1433243824"/>
    <b v="0"/>
    <n v="98"/>
    <b v="1"/>
    <s v="theater/plays"/>
    <n v="107"/>
    <n v="109.03"/>
    <x v="1"/>
  </r>
  <r>
    <x v="0"/>
    <x v="0"/>
    <s v="USD"/>
    <n v="1407360720"/>
    <n v="1404769819"/>
    <b v="0"/>
    <n v="196"/>
    <b v="1"/>
    <s v="theater/plays"/>
    <n v="101"/>
    <n v="25.69"/>
    <x v="1"/>
  </r>
  <r>
    <x v="0"/>
    <x v="0"/>
    <s v="USD"/>
    <n v="1436290233"/>
    <n v="1433698233"/>
    <b v="0"/>
    <n v="39"/>
    <b v="1"/>
    <s v="theater/plays"/>
    <n v="109"/>
    <n v="41.92"/>
    <x v="1"/>
  </r>
  <r>
    <x v="0"/>
    <x v="0"/>
    <s v="USD"/>
    <n v="1442425412"/>
    <n v="1439833412"/>
    <b v="0"/>
    <n v="128"/>
    <b v="1"/>
    <s v="theater/plays"/>
    <n v="114"/>
    <n v="88.77"/>
    <x v="1"/>
  </r>
  <r>
    <x v="0"/>
    <x v="0"/>
    <s v="USD"/>
    <n v="1425872692"/>
    <n v="1423284292"/>
    <b v="0"/>
    <n v="71"/>
    <b v="1"/>
    <s v="theater/plays"/>
    <n v="114"/>
    <n v="80.23"/>
    <x v="1"/>
  </r>
  <r>
    <x v="0"/>
    <x v="0"/>
    <s v="USD"/>
    <n v="1471406340"/>
    <n v="1470227660"/>
    <b v="0"/>
    <n v="47"/>
    <b v="1"/>
    <s v="theater/plays"/>
    <n v="106"/>
    <n v="78.94"/>
    <x v="1"/>
  </r>
  <r>
    <x v="0"/>
    <x v="5"/>
    <s v="CAD"/>
    <n v="1430693460"/>
    <n v="1428087153"/>
    <b v="0"/>
    <n v="17"/>
    <b v="1"/>
    <s v="theater/plays"/>
    <n v="163"/>
    <n v="95.59"/>
    <x v="1"/>
  </r>
  <r>
    <x v="0"/>
    <x v="0"/>
    <s v="USD"/>
    <n v="1405699451"/>
    <n v="1403107451"/>
    <b v="0"/>
    <n v="91"/>
    <b v="1"/>
    <s v="theater/plays"/>
    <n v="106"/>
    <n v="69.89"/>
    <x v="1"/>
  </r>
  <r>
    <x v="0"/>
    <x v="0"/>
    <s v="USD"/>
    <n v="1409500078"/>
    <n v="1406908078"/>
    <b v="0"/>
    <n v="43"/>
    <b v="1"/>
    <s v="theater/plays"/>
    <n v="100"/>
    <n v="74.53"/>
    <x v="1"/>
  </r>
  <r>
    <x v="0"/>
    <x v="0"/>
    <s v="USD"/>
    <n v="1480899600"/>
    <n v="1479609520"/>
    <b v="0"/>
    <n v="17"/>
    <b v="1"/>
    <s v="theater/plays"/>
    <n v="105"/>
    <n v="123.94"/>
    <x v="1"/>
  </r>
  <r>
    <x v="0"/>
    <x v="0"/>
    <s v="USD"/>
    <n v="1451620800"/>
    <n v="1449171508"/>
    <b v="0"/>
    <n v="33"/>
    <b v="1"/>
    <s v="theater/plays"/>
    <n v="175"/>
    <n v="264.85000000000002"/>
    <x v="1"/>
  </r>
  <r>
    <x v="0"/>
    <x v="0"/>
    <s v="USD"/>
    <n v="1411695300"/>
    <n v="1409275671"/>
    <b v="0"/>
    <n v="87"/>
    <b v="1"/>
    <s v="theater/plays"/>
    <n v="102"/>
    <n v="58.62"/>
    <x v="1"/>
  </r>
  <r>
    <x v="0"/>
    <x v="0"/>
    <s v="USD"/>
    <n v="1417057200"/>
    <n v="1414599886"/>
    <b v="0"/>
    <n v="113"/>
    <b v="1"/>
    <s v="theater/plays"/>
    <n v="100"/>
    <n v="70.88"/>
    <x v="1"/>
  </r>
  <r>
    <x v="0"/>
    <x v="1"/>
    <s v="GBP"/>
    <n v="1457870400"/>
    <n v="1456421530"/>
    <b v="0"/>
    <n v="14"/>
    <b v="1"/>
    <s v="theater/plays"/>
    <n v="171"/>
    <n v="8.57"/>
    <x v="1"/>
  </r>
  <r>
    <x v="0"/>
    <x v="0"/>
    <s v="USD"/>
    <n v="1427076840"/>
    <n v="1421960934"/>
    <b v="0"/>
    <n v="30"/>
    <b v="1"/>
    <s v="theater/plays"/>
    <n v="114"/>
    <n v="113.57"/>
    <x v="1"/>
  </r>
  <r>
    <x v="0"/>
    <x v="0"/>
    <s v="USD"/>
    <n v="1413784740"/>
    <n v="1412954547"/>
    <b v="0"/>
    <n v="16"/>
    <b v="1"/>
    <s v="theater/plays"/>
    <n v="129"/>
    <n v="60.69"/>
    <x v="1"/>
  </r>
  <r>
    <x v="0"/>
    <x v="0"/>
    <s v="USD"/>
    <n v="1420524000"/>
    <n v="1419104823"/>
    <b v="0"/>
    <n v="46"/>
    <b v="1"/>
    <s v="theater/plays"/>
    <n v="101"/>
    <n v="110.22"/>
    <x v="1"/>
  </r>
  <r>
    <x v="0"/>
    <x v="0"/>
    <s v="USD"/>
    <n v="1440381600"/>
    <n v="1438639130"/>
    <b v="0"/>
    <n v="24"/>
    <b v="1"/>
    <s v="theater/plays"/>
    <n v="109"/>
    <n v="136.46"/>
    <x v="1"/>
  </r>
  <r>
    <x v="0"/>
    <x v="17"/>
    <s v="EUR"/>
    <n v="1443014756"/>
    <n v="1439126756"/>
    <b v="1"/>
    <n v="97"/>
    <b v="1"/>
    <s v="theater/spaces"/>
    <n v="129"/>
    <n v="53.16"/>
    <x v="1"/>
  </r>
  <r>
    <x v="0"/>
    <x v="1"/>
    <s v="GBP"/>
    <n v="1455208143"/>
    <n v="1452616143"/>
    <b v="1"/>
    <n v="59"/>
    <b v="1"/>
    <s v="theater/spaces"/>
    <n v="102"/>
    <n v="86.49"/>
    <x v="1"/>
  </r>
  <r>
    <x v="0"/>
    <x v="0"/>
    <s v="USD"/>
    <n v="1415722236"/>
    <n v="1410534636"/>
    <b v="1"/>
    <n v="1095"/>
    <b v="1"/>
    <s v="theater/spaces"/>
    <n v="147"/>
    <n v="155.24"/>
    <x v="1"/>
  </r>
  <r>
    <x v="0"/>
    <x v="0"/>
    <s v="USD"/>
    <n v="1472020881"/>
    <n v="1469428881"/>
    <b v="1"/>
    <n v="218"/>
    <b v="1"/>
    <s v="theater/spaces"/>
    <n v="100"/>
    <n v="115.08"/>
    <x v="1"/>
  </r>
  <r>
    <x v="0"/>
    <x v="4"/>
    <s v="NZD"/>
    <n v="1477886400"/>
    <n v="1476228128"/>
    <b v="0"/>
    <n v="111"/>
    <b v="1"/>
    <s v="theater/spaces"/>
    <n v="122"/>
    <n v="109.59"/>
    <x v="1"/>
  </r>
  <r>
    <x v="0"/>
    <x v="1"/>
    <s v="GBP"/>
    <n v="1462100406"/>
    <n v="1456920006"/>
    <b v="0"/>
    <n v="56"/>
    <b v="1"/>
    <s v="theater/spaces"/>
    <n v="106"/>
    <n v="45.21"/>
    <x v="1"/>
  </r>
  <r>
    <x v="0"/>
    <x v="0"/>
    <s v="USD"/>
    <n v="1476316800"/>
    <n v="1473837751"/>
    <b v="0"/>
    <n v="265"/>
    <b v="1"/>
    <s v="theater/spaces"/>
    <n v="110"/>
    <n v="104.15"/>
    <x v="1"/>
  </r>
  <r>
    <x v="0"/>
    <x v="1"/>
    <s v="GBP"/>
    <n v="1466412081"/>
    <n v="1463820081"/>
    <b v="0"/>
    <n v="28"/>
    <b v="1"/>
    <s v="theater/spaces"/>
    <n v="100"/>
    <n v="35.71"/>
    <x v="1"/>
  </r>
  <r>
    <x v="0"/>
    <x v="0"/>
    <s v="USD"/>
    <n v="1450673940"/>
    <n v="1448756962"/>
    <b v="0"/>
    <n v="364"/>
    <b v="1"/>
    <s v="theater/spaces"/>
    <n v="177"/>
    <n v="97"/>
    <x v="1"/>
  </r>
  <r>
    <x v="0"/>
    <x v="0"/>
    <s v="USD"/>
    <n v="1452174420"/>
    <n v="1449150420"/>
    <b v="0"/>
    <n v="27"/>
    <b v="1"/>
    <s v="theater/spaces"/>
    <n v="100"/>
    <n v="370.37"/>
    <x v="1"/>
  </r>
  <r>
    <x v="0"/>
    <x v="0"/>
    <s v="USD"/>
    <n v="1485547530"/>
    <n v="1483646730"/>
    <b v="0"/>
    <n v="93"/>
    <b v="1"/>
    <s v="theater/spaces"/>
    <n v="103"/>
    <n v="94.41"/>
    <x v="1"/>
  </r>
  <r>
    <x v="0"/>
    <x v="0"/>
    <s v="USD"/>
    <n v="1476037510"/>
    <n v="1473445510"/>
    <b v="0"/>
    <n v="64"/>
    <b v="1"/>
    <s v="theater/spaces"/>
    <n v="105"/>
    <n v="48.98"/>
    <x v="1"/>
  </r>
  <r>
    <x v="0"/>
    <x v="0"/>
    <s v="USD"/>
    <n v="1455998867"/>
    <n v="1453406867"/>
    <b v="0"/>
    <n v="22"/>
    <b v="1"/>
    <s v="theater/spaces"/>
    <n v="100"/>
    <n v="45.59"/>
    <x v="1"/>
  </r>
  <r>
    <x v="0"/>
    <x v="1"/>
    <s v="GBP"/>
    <n v="1412335772"/>
    <n v="1409743772"/>
    <b v="0"/>
    <n v="59"/>
    <b v="1"/>
    <s v="theater/spaces"/>
    <n v="458"/>
    <n v="23.28"/>
    <x v="1"/>
  </r>
  <r>
    <x v="0"/>
    <x v="0"/>
    <s v="USD"/>
    <n v="1484841471"/>
    <n v="1482249471"/>
    <b v="0"/>
    <n v="249"/>
    <b v="1"/>
    <s v="theater/spaces"/>
    <n v="105"/>
    <n v="63.23"/>
    <x v="1"/>
  </r>
  <r>
    <x v="0"/>
    <x v="0"/>
    <s v="USD"/>
    <n v="1432677240"/>
    <n v="1427493240"/>
    <b v="0"/>
    <n v="392"/>
    <b v="1"/>
    <s v="theater/spaces"/>
    <n v="172"/>
    <n v="153.52000000000001"/>
    <x v="1"/>
  </r>
  <r>
    <x v="0"/>
    <x v="0"/>
    <s v="USD"/>
    <n v="1488171540"/>
    <n v="1486661793"/>
    <b v="0"/>
    <n v="115"/>
    <b v="1"/>
    <s v="theater/spaces"/>
    <n v="104"/>
    <n v="90.2"/>
    <x v="1"/>
  </r>
  <r>
    <x v="0"/>
    <x v="0"/>
    <s v="USD"/>
    <n v="1402892700"/>
    <n v="1400474329"/>
    <b v="0"/>
    <n v="433"/>
    <b v="1"/>
    <s v="theater/spaces"/>
    <n v="103"/>
    <n v="118.97"/>
    <x v="1"/>
  </r>
  <r>
    <x v="0"/>
    <x v="0"/>
    <s v="USD"/>
    <n v="1488333600"/>
    <n v="1487094360"/>
    <b v="0"/>
    <n v="20"/>
    <b v="1"/>
    <s v="theater/spaces"/>
    <n v="11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9"/>
    <n v="131.38"/>
    <x v="1"/>
  </r>
  <r>
    <x v="0"/>
    <x v="0"/>
    <s v="USD"/>
    <n v="1356552252"/>
    <n v="1353960252"/>
    <b v="0"/>
    <n v="104"/>
    <b v="1"/>
    <s v="theater/spaces"/>
    <n v="109"/>
    <n v="73.03"/>
    <x v="1"/>
  </r>
  <r>
    <x v="0"/>
    <x v="0"/>
    <s v="USD"/>
    <n v="1456811940"/>
    <n v="1454098976"/>
    <b v="0"/>
    <n v="17"/>
    <b v="1"/>
    <s v="theater/spaces"/>
    <n v="101"/>
    <n v="178.53"/>
    <x v="1"/>
  </r>
  <r>
    <x v="0"/>
    <x v="0"/>
    <s v="USD"/>
    <n v="1416089324"/>
    <n v="1413493724"/>
    <b v="0"/>
    <n v="277"/>
    <b v="1"/>
    <s v="theater/spaces"/>
    <n v="113"/>
    <n v="162.91"/>
    <x v="1"/>
  </r>
  <r>
    <x v="0"/>
    <x v="0"/>
    <s v="USD"/>
    <n v="1412611905"/>
    <n v="1410019905"/>
    <b v="0"/>
    <n v="118"/>
    <b v="1"/>
    <s v="theater/spaces"/>
    <n v="120"/>
    <n v="108.24"/>
    <x v="1"/>
  </r>
  <r>
    <x v="0"/>
    <x v="5"/>
    <s v="CAD"/>
    <n v="1418580591"/>
    <n v="1415988591"/>
    <b v="0"/>
    <n v="97"/>
    <b v="1"/>
    <s v="theater/spaces"/>
    <n v="108"/>
    <n v="88.87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"/>
    <n v="116.73"/>
    <x v="1"/>
  </r>
  <r>
    <x v="0"/>
    <x v="0"/>
    <s v="USD"/>
    <n v="1417012840"/>
    <n v="1414417240"/>
    <b v="0"/>
    <n v="128"/>
    <b v="1"/>
    <s v="theater/spaces"/>
    <n v="120"/>
    <n v="233.9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4"/>
    <n v="14.84"/>
    <x v="1"/>
  </r>
  <r>
    <x v="0"/>
    <x v="0"/>
    <s v="USD"/>
    <n v="1423587130"/>
    <n v="1421772730"/>
    <b v="0"/>
    <n v="55"/>
    <b v="1"/>
    <s v="theater/spaces"/>
    <n v="117"/>
    <n v="85.18"/>
    <x v="1"/>
  </r>
  <r>
    <x v="0"/>
    <x v="0"/>
    <s v="USD"/>
    <n v="1434917049"/>
    <n v="1432325049"/>
    <b v="0"/>
    <n v="107"/>
    <b v="1"/>
    <s v="theater/spaces"/>
    <n v="157"/>
    <n v="146.69"/>
    <x v="1"/>
  </r>
  <r>
    <x v="0"/>
    <x v="0"/>
    <s v="USD"/>
    <n v="1415163600"/>
    <n v="1412737080"/>
    <b v="0"/>
    <n v="557"/>
    <b v="1"/>
    <s v="theater/spaces"/>
    <n v="113"/>
    <n v="50.76"/>
    <x v="1"/>
  </r>
  <r>
    <x v="0"/>
    <x v="0"/>
    <s v="USD"/>
    <n v="1402459200"/>
    <n v="1401125238"/>
    <b v="0"/>
    <n v="40"/>
    <b v="1"/>
    <s v="theater/spaces"/>
    <n v="103"/>
    <n v="87.7"/>
    <x v="1"/>
  </r>
  <r>
    <x v="0"/>
    <x v="0"/>
    <s v="USD"/>
    <n v="1405688952"/>
    <n v="1400504952"/>
    <b v="0"/>
    <n v="36"/>
    <b v="1"/>
    <s v="theater/spaces"/>
    <n v="103"/>
    <n v="242.28"/>
    <x v="1"/>
  </r>
  <r>
    <x v="0"/>
    <x v="0"/>
    <s v="USD"/>
    <n v="1408566243"/>
    <n v="1405974243"/>
    <b v="0"/>
    <n v="159"/>
    <b v="1"/>
    <s v="theater/spaces"/>
    <n v="106"/>
    <n v="146.44999999999999"/>
    <x v="1"/>
  </r>
  <r>
    <x v="0"/>
    <x v="6"/>
    <s v="EUR"/>
    <n v="1437429600"/>
    <n v="1433747376"/>
    <b v="0"/>
    <n v="41"/>
    <b v="1"/>
    <s v="theater/spaces"/>
    <n v="101"/>
    <n v="103.17"/>
    <x v="1"/>
  </r>
  <r>
    <x v="0"/>
    <x v="0"/>
    <s v="USD"/>
    <n v="1401159600"/>
    <n v="1398801620"/>
    <b v="0"/>
    <n v="226"/>
    <b v="1"/>
    <s v="theater/spaces"/>
    <n v="121"/>
    <n v="80.459999999999994"/>
    <x v="1"/>
  </r>
  <r>
    <x v="0"/>
    <x v="0"/>
    <s v="USD"/>
    <n v="1439583533"/>
    <n v="1434399533"/>
    <b v="0"/>
    <n v="30"/>
    <b v="1"/>
    <s v="theater/spaces"/>
    <n v="101"/>
    <n v="234.67"/>
    <x v="1"/>
  </r>
  <r>
    <x v="0"/>
    <x v="0"/>
    <s v="USD"/>
    <n v="1479794340"/>
    <n v="1476715869"/>
    <b v="0"/>
    <n v="103"/>
    <b v="1"/>
    <s v="theater/spaces"/>
    <n v="116"/>
    <n v="50.69"/>
    <x v="1"/>
  </r>
  <r>
    <x v="0"/>
    <x v="0"/>
    <s v="USD"/>
    <n v="1472338409"/>
    <n v="1468450409"/>
    <b v="0"/>
    <n v="62"/>
    <b v="1"/>
    <s v="theater/spaces"/>
    <n v="101"/>
    <n v="162.71"/>
    <x v="1"/>
  </r>
  <r>
    <x v="0"/>
    <x v="1"/>
    <s v="GBP"/>
    <n v="1434039186"/>
    <n v="1430151186"/>
    <b v="0"/>
    <n v="6"/>
    <b v="1"/>
    <s v="theater/spaces"/>
    <n v="103"/>
    <n v="120.17"/>
    <x v="1"/>
  </r>
  <r>
    <x v="0"/>
    <x v="0"/>
    <s v="USD"/>
    <n v="1349567475"/>
    <n v="1346975475"/>
    <b v="0"/>
    <n v="182"/>
    <b v="1"/>
    <s v="theater/spaces"/>
    <n v="246"/>
    <n v="67.7"/>
    <x v="1"/>
  </r>
  <r>
    <x v="0"/>
    <x v="1"/>
    <s v="GBP"/>
    <n v="1401465600"/>
    <n v="1399032813"/>
    <b v="0"/>
    <n v="145"/>
    <b v="1"/>
    <s v="theater/spaces"/>
    <n v="302"/>
    <n v="52.1"/>
    <x v="1"/>
  </r>
  <r>
    <x v="0"/>
    <x v="1"/>
    <s v="GBP"/>
    <n v="1488538892"/>
    <n v="1487329292"/>
    <b v="0"/>
    <n v="25"/>
    <b v="1"/>
    <s v="theater/spaces"/>
    <n v="143"/>
    <n v="51.6"/>
    <x v="1"/>
  </r>
  <r>
    <x v="0"/>
    <x v="0"/>
    <s v="USD"/>
    <n v="1426866851"/>
    <n v="1424278451"/>
    <b v="0"/>
    <n v="320"/>
    <b v="1"/>
    <s v="theater/spaces"/>
    <n v="131"/>
    <n v="164.3"/>
    <x v="1"/>
  </r>
  <r>
    <x v="0"/>
    <x v="0"/>
    <s v="USD"/>
    <n v="1471242025"/>
    <n v="1468650025"/>
    <b v="0"/>
    <n v="99"/>
    <b v="1"/>
    <s v="theater/spaces"/>
    <n v="168"/>
    <n v="84.86"/>
    <x v="1"/>
  </r>
  <r>
    <x v="0"/>
    <x v="0"/>
    <s v="USD"/>
    <n v="1416285300"/>
    <n v="1413824447"/>
    <b v="0"/>
    <n v="348"/>
    <b v="1"/>
    <s v="theater/spaces"/>
    <n v="110"/>
    <n v="94.55"/>
    <x v="1"/>
  </r>
  <r>
    <x v="0"/>
    <x v="0"/>
    <s v="USD"/>
    <n v="1442426171"/>
    <n v="1439834171"/>
    <b v="0"/>
    <n v="41"/>
    <b v="1"/>
    <s v="theater/spaces"/>
    <n v="107"/>
    <n v="45.54"/>
    <x v="1"/>
  </r>
  <r>
    <x v="0"/>
    <x v="0"/>
    <s v="USD"/>
    <n v="1476479447"/>
    <n v="1471295447"/>
    <b v="0"/>
    <n v="29"/>
    <b v="1"/>
    <s v="theater/spaces"/>
    <n v="100"/>
    <n v="51.72"/>
    <x v="1"/>
  </r>
  <r>
    <x v="0"/>
    <x v="0"/>
    <s v="USD"/>
    <n v="1441933459"/>
    <n v="1439341459"/>
    <b v="0"/>
    <n v="25"/>
    <b v="1"/>
    <s v="theater/spaces"/>
    <n v="127"/>
    <n v="50.88"/>
    <x v="1"/>
  </r>
  <r>
    <x v="0"/>
    <x v="0"/>
    <s v="USD"/>
    <n v="1471487925"/>
    <n v="1468895925"/>
    <b v="0"/>
    <n v="23"/>
    <b v="1"/>
    <s v="theater/spaces"/>
    <n v="147"/>
    <n v="191.13"/>
    <x v="1"/>
  </r>
  <r>
    <x v="0"/>
    <x v="0"/>
    <s v="USD"/>
    <n v="1477972740"/>
    <n v="1475326255"/>
    <b v="0"/>
    <n v="1260"/>
    <b v="1"/>
    <s v="theater/spaces"/>
    <n v="113"/>
    <n v="89.31"/>
    <x v="1"/>
  </r>
  <r>
    <x v="0"/>
    <x v="0"/>
    <s v="USD"/>
    <n v="1367674009"/>
    <n v="1365082009"/>
    <b v="0"/>
    <n v="307"/>
    <b v="1"/>
    <s v="theater/spaces"/>
    <n v="109"/>
    <n v="88.59"/>
    <x v="1"/>
  </r>
  <r>
    <x v="0"/>
    <x v="0"/>
    <s v="USD"/>
    <n v="1376654340"/>
    <n v="1373568644"/>
    <b v="0"/>
    <n v="329"/>
    <b v="1"/>
    <s v="theater/spaces"/>
    <n v="127"/>
    <n v="96.3"/>
    <x v="1"/>
  </r>
  <r>
    <x v="0"/>
    <x v="0"/>
    <s v="USD"/>
    <n v="1285995540"/>
    <n v="1279574773"/>
    <b v="0"/>
    <n v="32"/>
    <b v="1"/>
    <s v="theater/spaces"/>
    <n v="213"/>
    <n v="33.31"/>
    <x v="1"/>
  </r>
  <r>
    <x v="0"/>
    <x v="0"/>
    <s v="USD"/>
    <n v="1457071397"/>
    <n v="1451887397"/>
    <b v="0"/>
    <n v="27"/>
    <b v="1"/>
    <s v="theater/spaces"/>
    <n v="101"/>
    <n v="37.22"/>
    <x v="1"/>
  </r>
  <r>
    <x v="0"/>
    <x v="0"/>
    <s v="USD"/>
    <n v="1388303940"/>
    <n v="1386011038"/>
    <b v="0"/>
    <n v="236"/>
    <b v="1"/>
    <s v="theater/spaces"/>
    <n v="109"/>
    <n v="92.13"/>
    <x v="1"/>
  </r>
  <r>
    <x v="0"/>
    <x v="0"/>
    <s v="USD"/>
    <n v="1435359600"/>
    <n v="1434999621"/>
    <b v="0"/>
    <n v="42"/>
    <b v="1"/>
    <s v="theater/spaces"/>
    <n v="108"/>
    <n v="76.790000000000006"/>
    <x v="1"/>
  </r>
  <r>
    <x v="0"/>
    <x v="0"/>
    <s v="USD"/>
    <n v="1453323048"/>
    <n v="1450731048"/>
    <b v="0"/>
    <n v="95"/>
    <b v="1"/>
    <s v="theater/spaces"/>
    <n v="110"/>
    <n v="96.53"/>
    <x v="1"/>
  </r>
  <r>
    <x v="0"/>
    <x v="1"/>
    <s v="GBP"/>
    <n v="1444149047"/>
    <n v="1441557047"/>
    <b v="0"/>
    <n v="37"/>
    <b v="1"/>
    <s v="theater/spaces"/>
    <n v="128"/>
    <n v="51.89"/>
    <x v="1"/>
  </r>
  <r>
    <x v="0"/>
    <x v="5"/>
    <s v="CAD"/>
    <n v="1429152600"/>
    <n v="1426815699"/>
    <b v="0"/>
    <n v="128"/>
    <b v="1"/>
    <s v="theater/spaces"/>
    <n v="110"/>
    <n v="128.91"/>
    <x v="1"/>
  </r>
  <r>
    <x v="0"/>
    <x v="0"/>
    <s v="USD"/>
    <n v="1454433998"/>
    <n v="1453137998"/>
    <b v="0"/>
    <n v="156"/>
    <b v="1"/>
    <s v="theater/spaces"/>
    <n v="109"/>
    <n v="84.11"/>
    <x v="1"/>
  </r>
  <r>
    <x v="0"/>
    <x v="0"/>
    <s v="USD"/>
    <n v="1408679055"/>
    <n v="1406087055"/>
    <b v="0"/>
    <n v="64"/>
    <b v="1"/>
    <s v="theater/spaces"/>
    <n v="133"/>
    <n v="82.94"/>
    <x v="1"/>
  </r>
  <r>
    <x v="0"/>
    <x v="0"/>
    <s v="USD"/>
    <n v="1410324720"/>
    <n v="1407784586"/>
    <b v="0"/>
    <n v="58"/>
    <b v="1"/>
    <s v="theater/spaces"/>
    <n v="191"/>
    <n v="259.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"/>
    <n v="177.02"/>
    <x v="1"/>
  </r>
  <r>
    <x v="0"/>
    <x v="0"/>
    <s v="USD"/>
    <n v="1434241255"/>
    <n v="1431649255"/>
    <b v="0"/>
    <n v="54"/>
    <b v="1"/>
    <s v="theater/spaces"/>
    <n v="107"/>
    <n v="74.069999999999993"/>
    <x v="1"/>
  </r>
  <r>
    <x v="0"/>
    <x v="0"/>
    <s v="USD"/>
    <n v="1462420960"/>
    <n v="1459828960"/>
    <b v="0"/>
    <n v="9"/>
    <b v="1"/>
    <s v="theater/spaces"/>
    <n v="106"/>
    <n v="70.67"/>
    <x v="1"/>
  </r>
  <r>
    <x v="2"/>
    <x v="1"/>
    <s v="GBP"/>
    <n v="1486547945"/>
    <n v="1483955945"/>
    <b v="1"/>
    <n v="35"/>
    <b v="0"/>
    <s v="theater/spaces"/>
    <n v="24"/>
    <n v="23.63"/>
    <x v="1"/>
  </r>
  <r>
    <x v="2"/>
    <x v="0"/>
    <s v="USD"/>
    <n v="1432828740"/>
    <n v="1430237094"/>
    <b v="0"/>
    <n v="2"/>
    <b v="0"/>
    <s v="theater/spaces"/>
    <n v="0"/>
    <n v="37.5"/>
    <x v="1"/>
  </r>
  <r>
    <x v="2"/>
    <x v="0"/>
    <s v="USD"/>
    <n v="1412222340"/>
    <n v="1407781013"/>
    <b v="0"/>
    <n v="3"/>
    <b v="0"/>
    <s v="theater/spaces"/>
    <n v="0"/>
    <n v="13.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0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0"/>
    <n v="1"/>
    <x v="1"/>
  </r>
  <r>
    <x v="2"/>
    <x v="0"/>
    <s v="USD"/>
    <n v="1407536846"/>
    <n v="1404944846"/>
    <b v="0"/>
    <n v="11"/>
    <b v="0"/>
    <s v="theater/spaces"/>
    <n v="3"/>
    <n v="41"/>
    <x v="1"/>
  </r>
  <r>
    <x v="2"/>
    <x v="0"/>
    <s v="USD"/>
    <n v="1443422134"/>
    <n v="1440830134"/>
    <b v="0"/>
    <n v="6"/>
    <b v="0"/>
    <s v="theater/spaces"/>
    <n v="0"/>
    <n v="55.83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67"/>
    <n v="99.76"/>
    <x v="1"/>
  </r>
  <r>
    <x v="2"/>
    <x v="0"/>
    <s v="USD"/>
    <n v="1477174138"/>
    <n v="1474150138"/>
    <b v="0"/>
    <n v="23"/>
    <b v="0"/>
    <s v="theater/spaces"/>
    <n v="20"/>
    <n v="25.52"/>
    <x v="1"/>
  </r>
  <r>
    <x v="2"/>
    <x v="0"/>
    <s v="USD"/>
    <n v="1448175540"/>
    <n v="1445483246"/>
    <b v="0"/>
    <n v="72"/>
    <b v="0"/>
    <s v="theater/spaces"/>
    <n v="11"/>
    <n v="117.65"/>
    <x v="1"/>
  </r>
  <r>
    <x v="2"/>
    <x v="0"/>
    <s v="USD"/>
    <n v="1406683172"/>
    <n v="1404523172"/>
    <b v="0"/>
    <n v="2"/>
    <b v="0"/>
    <s v="theater/spaces"/>
    <n v="0"/>
    <n v="5"/>
    <x v="1"/>
  </r>
  <r>
    <x v="2"/>
    <x v="2"/>
    <s v="AUD"/>
    <n v="1468128537"/>
    <n v="1465536537"/>
    <b v="0"/>
    <n v="15"/>
    <b v="0"/>
    <s v="theater/spaces"/>
    <n v="12"/>
    <n v="2796.67"/>
    <x v="1"/>
  </r>
  <r>
    <x v="2"/>
    <x v="4"/>
    <s v="NZD"/>
    <n v="1441837879"/>
    <n v="1439245879"/>
    <b v="0"/>
    <n v="1"/>
    <b v="0"/>
    <s v="theater/spaces"/>
    <n v="3"/>
    <n v="200"/>
    <x v="1"/>
  </r>
  <r>
    <x v="2"/>
    <x v="0"/>
    <s v="USD"/>
    <n v="1445013352"/>
    <n v="1442421352"/>
    <b v="0"/>
    <n v="2"/>
    <b v="0"/>
    <s v="theater/spaces"/>
    <n v="0"/>
    <n v="87.5"/>
    <x v="1"/>
  </r>
  <r>
    <x v="2"/>
    <x v="0"/>
    <s v="USD"/>
    <n v="1418587234"/>
    <n v="1415995234"/>
    <b v="0"/>
    <n v="7"/>
    <b v="0"/>
    <s v="theater/spaces"/>
    <n v="14"/>
    <n v="20.14"/>
    <x v="1"/>
  </r>
  <r>
    <x v="2"/>
    <x v="1"/>
    <s v="GBP"/>
    <n v="1481132169"/>
    <n v="1479317769"/>
    <b v="0"/>
    <n v="16"/>
    <b v="0"/>
    <s v="theater/spaces"/>
    <n v="3"/>
    <n v="20.88"/>
    <x v="1"/>
  </r>
  <r>
    <x v="2"/>
    <x v="0"/>
    <s v="USD"/>
    <n v="1429595940"/>
    <n v="1428082481"/>
    <b v="0"/>
    <n v="117"/>
    <b v="0"/>
    <s v="theater/spaces"/>
    <n v="60"/>
    <n v="61.31"/>
    <x v="1"/>
  </r>
  <r>
    <x v="2"/>
    <x v="0"/>
    <s v="USD"/>
    <n v="1477791960"/>
    <n v="1476549262"/>
    <b v="0"/>
    <n v="2"/>
    <b v="0"/>
    <s v="theater/spaces"/>
    <n v="0"/>
    <n v="1"/>
    <x v="1"/>
  </r>
  <r>
    <x v="2"/>
    <x v="0"/>
    <s v="USD"/>
    <n v="1434309540"/>
    <n v="1429287900"/>
    <b v="0"/>
    <n v="7"/>
    <b v="0"/>
    <s v="theater/spaces"/>
    <n v="0"/>
    <n v="92.14"/>
    <x v="1"/>
  </r>
  <r>
    <x v="2"/>
    <x v="6"/>
    <s v="EUR"/>
    <n v="1457617359"/>
    <n v="1455025359"/>
    <b v="0"/>
    <n v="3"/>
    <b v="0"/>
    <s v="theater/spaces"/>
    <n v="0"/>
    <n v="7.33"/>
    <x v="1"/>
  </r>
  <r>
    <x v="2"/>
    <x v="0"/>
    <s v="USD"/>
    <n v="1471573640"/>
    <n v="1467253640"/>
    <b v="0"/>
    <n v="20"/>
    <b v="0"/>
    <s v="theater/spaces"/>
    <n v="9"/>
    <n v="64.8"/>
    <x v="1"/>
  </r>
  <r>
    <x v="2"/>
    <x v="0"/>
    <s v="USD"/>
    <n v="1444405123"/>
    <n v="1439221123"/>
    <b v="0"/>
    <n v="50"/>
    <b v="0"/>
    <s v="theater/spaces"/>
    <n v="15"/>
    <n v="30.12"/>
    <x v="1"/>
  </r>
  <r>
    <x v="2"/>
    <x v="5"/>
    <s v="CAD"/>
    <n v="1488495478"/>
    <n v="1485903478"/>
    <b v="0"/>
    <n v="2"/>
    <b v="0"/>
    <s v="theater/spaces"/>
    <n v="0"/>
    <n v="52.5"/>
    <x v="1"/>
  </r>
  <r>
    <x v="2"/>
    <x v="0"/>
    <s v="USD"/>
    <n v="1424920795"/>
    <n v="1422328795"/>
    <b v="0"/>
    <n v="3"/>
    <b v="0"/>
    <s v="theater/spaces"/>
    <n v="0"/>
    <n v="23.67"/>
    <x v="1"/>
  </r>
  <r>
    <x v="2"/>
    <x v="0"/>
    <s v="USD"/>
    <n v="1427040435"/>
    <n v="1424452035"/>
    <b v="0"/>
    <n v="27"/>
    <b v="0"/>
    <s v="theater/spaces"/>
    <n v="1"/>
    <n v="415.78"/>
    <x v="1"/>
  </r>
  <r>
    <x v="2"/>
    <x v="0"/>
    <s v="USD"/>
    <n v="1419644444"/>
    <n v="1414456844"/>
    <b v="0"/>
    <n v="7"/>
    <b v="0"/>
    <s v="theater/spaces"/>
    <n v="0"/>
    <n v="53.71"/>
    <x v="1"/>
  </r>
  <r>
    <x v="2"/>
    <x v="0"/>
    <s v="USD"/>
    <n v="1442722891"/>
    <n v="1440130891"/>
    <b v="0"/>
    <n v="5"/>
    <b v="0"/>
    <s v="theater/spaces"/>
    <n v="0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0"/>
    <n v="18.670000000000002"/>
    <x v="1"/>
  </r>
  <r>
    <x v="2"/>
    <x v="0"/>
    <s v="USD"/>
    <n v="1430851680"/>
    <n v="1428340931"/>
    <b v="0"/>
    <n v="6"/>
    <b v="0"/>
    <s v="theater/spaces"/>
    <n v="12"/>
    <n v="78.33"/>
    <x v="1"/>
  </r>
  <r>
    <x v="2"/>
    <x v="0"/>
    <s v="USD"/>
    <n v="1443561159"/>
    <n v="1440969159"/>
    <b v="0"/>
    <n v="9"/>
    <b v="0"/>
    <s v="theater/spaces"/>
    <n v="2"/>
    <n v="67.78"/>
    <x v="1"/>
  </r>
  <r>
    <x v="2"/>
    <x v="13"/>
    <s v="EUR"/>
    <n v="1439827559"/>
    <n v="1434643559"/>
    <b v="0"/>
    <n v="3"/>
    <b v="0"/>
    <s v="theater/spaces"/>
    <n v="0"/>
    <n v="16.670000000000002"/>
    <x v="1"/>
  </r>
  <r>
    <x v="2"/>
    <x v="0"/>
    <s v="USD"/>
    <n v="1482294990"/>
    <n v="1477107390"/>
    <b v="0"/>
    <n v="2"/>
    <b v="0"/>
    <s v="theater/spaces"/>
    <n v="1"/>
    <n v="62.5"/>
    <x v="1"/>
  </r>
  <r>
    <x v="2"/>
    <x v="0"/>
    <s v="USD"/>
    <n v="1420724460"/>
    <n v="1418046247"/>
    <b v="0"/>
    <n v="3"/>
    <b v="0"/>
    <s v="theater/spaces"/>
    <n v="0"/>
    <n v="42"/>
    <x v="1"/>
  </r>
  <r>
    <x v="2"/>
    <x v="0"/>
    <s v="USD"/>
    <n v="1468029540"/>
    <n v="1465304483"/>
    <b v="0"/>
    <n v="45"/>
    <b v="0"/>
    <s v="theater/spaces"/>
    <n v="23"/>
    <n v="130.09"/>
    <x v="1"/>
  </r>
  <r>
    <x v="2"/>
    <x v="0"/>
    <s v="USD"/>
    <n v="1430505545"/>
    <n v="1425325145"/>
    <b v="0"/>
    <n v="9"/>
    <b v="0"/>
    <s v="theater/spaces"/>
    <n v="5"/>
    <n v="1270.22"/>
    <x v="1"/>
  </r>
  <r>
    <x v="2"/>
    <x v="0"/>
    <s v="USD"/>
    <n v="1471214743"/>
    <n v="1468622743"/>
    <b v="0"/>
    <n v="9"/>
    <b v="0"/>
    <s v="theater/spaces"/>
    <n v="16"/>
    <n v="88.44"/>
    <x v="1"/>
  </r>
  <r>
    <x v="2"/>
    <x v="0"/>
    <s v="USD"/>
    <n v="1444946400"/>
    <n v="1441723912"/>
    <b v="0"/>
    <n v="21"/>
    <b v="0"/>
    <s v="theater/spaces"/>
    <n v="1"/>
    <n v="56.34"/>
    <x v="1"/>
  </r>
  <r>
    <x v="2"/>
    <x v="5"/>
    <s v="CAD"/>
    <n v="1401595140"/>
    <n v="1398980941"/>
    <b v="0"/>
    <n v="17"/>
    <b v="0"/>
    <s v="theater/spaces"/>
    <n v="23"/>
    <n v="53.53"/>
    <x v="1"/>
  </r>
  <r>
    <x v="2"/>
    <x v="0"/>
    <s v="USD"/>
    <n v="1442775956"/>
    <n v="1437591956"/>
    <b v="0"/>
    <n v="1"/>
    <b v="0"/>
    <s v="theater/spaces"/>
    <n v="0"/>
    <n v="25"/>
    <x v="1"/>
  </r>
  <r>
    <x v="2"/>
    <x v="0"/>
    <s v="USD"/>
    <n v="1470011780"/>
    <n v="1464827780"/>
    <b v="0"/>
    <n v="1"/>
    <b v="0"/>
    <s v="theater/spaces"/>
    <n v="0"/>
    <n v="50"/>
    <x v="1"/>
  </r>
  <r>
    <x v="2"/>
    <x v="0"/>
    <s v="USD"/>
    <n v="1432151326"/>
    <n v="1429559326"/>
    <b v="0"/>
    <n v="14"/>
    <b v="0"/>
    <s v="theater/spaces"/>
    <n v="4"/>
    <n v="56.79"/>
    <x v="1"/>
  </r>
  <r>
    <x v="2"/>
    <x v="1"/>
    <s v="GBP"/>
    <n v="1475848800"/>
    <n v="1474027501"/>
    <b v="0"/>
    <n v="42"/>
    <b v="0"/>
    <s v="theater/spaces"/>
    <n v="17"/>
    <n v="40.83"/>
    <x v="1"/>
  </r>
  <r>
    <x v="2"/>
    <x v="0"/>
    <s v="USD"/>
    <n v="1454890620"/>
    <n v="1450724449"/>
    <b v="0"/>
    <n v="27"/>
    <b v="0"/>
    <s v="theater/spaces"/>
    <n v="4"/>
    <n v="65.11"/>
    <x v="1"/>
  </r>
  <r>
    <x v="2"/>
    <x v="0"/>
    <s v="USD"/>
    <n v="1455251591"/>
    <n v="1452659591"/>
    <b v="0"/>
    <n v="5"/>
    <b v="0"/>
    <s v="theater/spaces"/>
    <n v="14"/>
    <n v="55.6"/>
    <x v="1"/>
  </r>
  <r>
    <x v="2"/>
    <x v="0"/>
    <s v="USD"/>
    <n v="1413816975"/>
    <n v="1411224975"/>
    <b v="0"/>
    <n v="13"/>
    <b v="0"/>
    <s v="theater/spaces"/>
    <n v="15"/>
    <n v="140.54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"/>
    <n v="69.53"/>
    <x v="1"/>
  </r>
  <r>
    <x v="2"/>
    <x v="0"/>
    <s v="USD"/>
    <n v="1434080706"/>
    <n v="1428896706"/>
    <b v="0"/>
    <n v="2"/>
    <b v="0"/>
    <s v="theater/spaces"/>
    <n v="0"/>
    <n v="5.5"/>
    <x v="1"/>
  </r>
  <r>
    <x v="2"/>
    <x v="2"/>
    <s v="AUD"/>
    <n v="1422928800"/>
    <n v="1420235311"/>
    <b v="0"/>
    <n v="5"/>
    <b v="0"/>
    <s v="theater/spaces"/>
    <n v="30"/>
    <n v="237"/>
    <x v="1"/>
  </r>
  <r>
    <x v="2"/>
    <x v="0"/>
    <s v="USD"/>
    <n v="1413694800"/>
    <n v="1408986916"/>
    <b v="0"/>
    <n v="31"/>
    <b v="0"/>
    <s v="theater/spaces"/>
    <n v="42"/>
    <n v="79.87"/>
    <x v="1"/>
  </r>
  <r>
    <x v="2"/>
    <x v="1"/>
    <s v="GBP"/>
    <n v="1442440800"/>
    <n v="1440497876"/>
    <b v="0"/>
    <n v="4"/>
    <b v="0"/>
    <s v="theater/spaces"/>
    <n v="4"/>
    <n v="10.25"/>
    <x v="1"/>
  </r>
  <r>
    <x v="2"/>
    <x v="0"/>
    <s v="USD"/>
    <n v="1431372751"/>
    <n v="1430767951"/>
    <b v="0"/>
    <n v="29"/>
    <b v="0"/>
    <s v="theater/spaces"/>
    <n v="20"/>
    <n v="272.58999999999997"/>
    <x v="1"/>
  </r>
  <r>
    <x v="2"/>
    <x v="0"/>
    <s v="USD"/>
    <n v="1430234394"/>
    <n v="1425053994"/>
    <b v="0"/>
    <n v="2"/>
    <b v="0"/>
    <s v="theater/spaces"/>
    <n v="0"/>
    <n v="13"/>
    <x v="1"/>
  </r>
  <r>
    <x v="2"/>
    <x v="0"/>
    <s v="USD"/>
    <n v="1409194810"/>
    <n v="1406170810"/>
    <b v="0"/>
    <n v="114"/>
    <b v="0"/>
    <s v="theater/spaces"/>
    <n v="25"/>
    <n v="58.18"/>
    <x v="1"/>
  </r>
  <r>
    <x v="2"/>
    <x v="0"/>
    <s v="USD"/>
    <n v="1487465119"/>
    <n v="1484009119"/>
    <b v="0"/>
    <n v="1"/>
    <b v="0"/>
    <s v="theater/spaces"/>
    <n v="0"/>
    <n v="10"/>
    <x v="1"/>
  </r>
  <r>
    <x v="2"/>
    <x v="0"/>
    <s v="USD"/>
    <n v="1412432220"/>
    <n v="1409753820"/>
    <b v="0"/>
    <n v="76"/>
    <b v="0"/>
    <s v="theater/spaces"/>
    <n v="27"/>
    <n v="70.11"/>
    <x v="1"/>
  </r>
  <r>
    <x v="2"/>
    <x v="0"/>
    <s v="USD"/>
    <n v="1477968934"/>
    <n v="1472784934"/>
    <b v="0"/>
    <n v="9"/>
    <b v="0"/>
    <s v="theater/spaces"/>
    <n v="5"/>
    <n v="57.89"/>
    <x v="1"/>
  </r>
  <r>
    <x v="2"/>
    <x v="0"/>
    <s v="USD"/>
    <n v="1429291982"/>
    <n v="1426699982"/>
    <b v="0"/>
    <n v="37"/>
    <b v="0"/>
    <s v="theater/spaces"/>
    <n v="4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"/>
    <n v="43"/>
    <x v="1"/>
  </r>
  <r>
    <x v="2"/>
    <x v="1"/>
    <s v="GBP"/>
    <n v="1464354720"/>
    <n v="1463648360"/>
    <b v="0"/>
    <n v="1"/>
    <b v="0"/>
    <s v="theater/spaces"/>
    <n v="0"/>
    <n v="1"/>
    <x v="1"/>
  </r>
  <r>
    <x v="2"/>
    <x v="11"/>
    <s v="SEK"/>
    <n v="1467473723"/>
    <n v="1465832123"/>
    <b v="0"/>
    <n v="2"/>
    <b v="0"/>
    <s v="theater/spaces"/>
    <n v="0"/>
    <n v="775"/>
    <x v="1"/>
  </r>
  <r>
    <x v="2"/>
    <x v="0"/>
    <s v="USD"/>
    <n v="1427414732"/>
    <n v="1424826332"/>
    <b v="0"/>
    <n v="1"/>
    <b v="0"/>
    <s v="theater/spaces"/>
    <n v="0"/>
    <n v="5"/>
    <x v="1"/>
  </r>
  <r>
    <x v="2"/>
    <x v="9"/>
    <s v="EUR"/>
    <n v="1462484196"/>
    <n v="1457303796"/>
    <b v="0"/>
    <n v="10"/>
    <b v="0"/>
    <s v="theater/spaces"/>
    <n v="0"/>
    <n v="12.8"/>
    <x v="1"/>
  </r>
  <r>
    <x v="1"/>
    <x v="5"/>
    <s v="CAD"/>
    <n v="1411748335"/>
    <n v="1406564335"/>
    <b v="0"/>
    <n v="1"/>
    <b v="0"/>
    <s v="theater/spaces"/>
    <n v="1"/>
    <n v="10"/>
    <x v="1"/>
  </r>
  <r>
    <x v="1"/>
    <x v="0"/>
    <s v="USD"/>
    <n v="1478733732"/>
    <n v="1478298132"/>
    <b v="0"/>
    <n v="2"/>
    <b v="0"/>
    <s v="theater/spaces"/>
    <n v="58"/>
    <n v="58"/>
    <x v="1"/>
  </r>
  <r>
    <x v="1"/>
    <x v="0"/>
    <s v="USD"/>
    <n v="1468108198"/>
    <n v="1465516198"/>
    <b v="0"/>
    <n v="348"/>
    <b v="0"/>
    <s v="theater/spaces"/>
    <n v="68"/>
    <n v="244.8"/>
    <x v="1"/>
  </r>
  <r>
    <x v="1"/>
    <x v="0"/>
    <s v="USD"/>
    <n v="1422902601"/>
    <n v="1417718601"/>
    <b v="0"/>
    <n v="4"/>
    <b v="0"/>
    <s v="theater/spaces"/>
    <n v="0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"/>
    <n v="61.18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09"/>
    <n v="139.24"/>
    <x v="1"/>
  </r>
  <r>
    <x v="3"/>
    <x v="0"/>
    <s v="USD"/>
    <n v="1492542819"/>
    <n v="1489090419"/>
    <b v="0"/>
    <n v="1"/>
    <b v="0"/>
    <s v="theater/plays"/>
    <n v="1"/>
    <n v="10"/>
    <x v="1"/>
  </r>
  <r>
    <x v="3"/>
    <x v="0"/>
    <s v="USD"/>
    <n v="1492145940"/>
    <n v="1489504916"/>
    <b v="0"/>
    <n v="4"/>
    <b v="0"/>
    <s v="theater/plays"/>
    <n v="4"/>
    <n v="93.75"/>
    <x v="1"/>
  </r>
  <r>
    <x v="3"/>
    <x v="0"/>
    <s v="USD"/>
    <n v="1491656045"/>
    <n v="1489067645"/>
    <b v="0"/>
    <n v="12"/>
    <b v="0"/>
    <s v="theater/plays"/>
    <n v="16"/>
    <n v="53.75"/>
    <x v="1"/>
  </r>
  <r>
    <x v="3"/>
    <x v="0"/>
    <s v="USD"/>
    <n v="1492759460"/>
    <n v="1487579060"/>
    <b v="0"/>
    <n v="1"/>
    <b v="0"/>
    <s v="theater/plays"/>
    <n v="0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3"/>
    <n v="18.75"/>
    <x v="1"/>
  </r>
  <r>
    <x v="3"/>
    <x v="0"/>
    <s v="USD"/>
    <n v="1491277121"/>
    <n v="1489376321"/>
    <b v="0"/>
    <n v="7"/>
    <b v="0"/>
    <s v="theater/plays"/>
    <n v="21"/>
    <n v="23.14"/>
    <x v="1"/>
  </r>
  <r>
    <x v="3"/>
    <x v="1"/>
    <s v="GBP"/>
    <n v="1491001140"/>
    <n v="1487847954"/>
    <b v="0"/>
    <n v="22"/>
    <b v="0"/>
    <s v="theater/plays"/>
    <n v="128"/>
    <n v="29.05"/>
    <x v="1"/>
  </r>
  <r>
    <x v="3"/>
    <x v="0"/>
    <s v="USD"/>
    <n v="1493838720"/>
    <n v="1489439669"/>
    <b v="0"/>
    <n v="1"/>
    <b v="0"/>
    <s v="theater/plays"/>
    <n v="3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"/>
    <n v="450"/>
    <x v="1"/>
  </r>
  <r>
    <x v="3"/>
    <x v="6"/>
    <s v="EUR"/>
    <n v="1491581703"/>
    <n v="1488993303"/>
    <b v="0"/>
    <n v="4"/>
    <b v="0"/>
    <s v="theater/plays"/>
    <n v="1"/>
    <n v="24"/>
    <x v="1"/>
  </r>
  <r>
    <x v="3"/>
    <x v="9"/>
    <s v="EUR"/>
    <n v="1492372800"/>
    <n v="1488823488"/>
    <b v="0"/>
    <n v="8"/>
    <b v="0"/>
    <s v="theater/plays"/>
    <n v="52"/>
    <n v="32.25"/>
    <x v="1"/>
  </r>
  <r>
    <x v="3"/>
    <x v="1"/>
    <s v="GBP"/>
    <n v="1489922339"/>
    <n v="1487333939"/>
    <b v="0"/>
    <n v="3"/>
    <b v="0"/>
    <s v="theater/plays"/>
    <n v="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75"/>
    <n v="251.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11"/>
    <n v="437.5"/>
    <x v="1"/>
  </r>
  <r>
    <x v="0"/>
    <x v="0"/>
    <s v="USD"/>
    <n v="1415319355"/>
    <n v="1411859755"/>
    <b v="1"/>
    <n v="213"/>
    <b v="1"/>
    <s v="theater/plays"/>
    <n v="118"/>
    <n v="110.35"/>
    <x v="1"/>
  </r>
  <r>
    <x v="0"/>
    <x v="0"/>
    <s v="USD"/>
    <n v="1412136000"/>
    <n v="1410278284"/>
    <b v="1"/>
    <n v="57"/>
    <b v="1"/>
    <s v="theater/plays"/>
    <n v="131"/>
    <n v="41.42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"/>
    <x v="1"/>
  </r>
  <r>
    <x v="0"/>
    <x v="0"/>
    <s v="USD"/>
    <n v="1410379774"/>
    <n v="1407787774"/>
    <b v="1"/>
    <n v="34"/>
    <b v="1"/>
    <s v="theater/plays"/>
    <n v="100"/>
    <n v="103.35"/>
    <x v="1"/>
  </r>
  <r>
    <x v="0"/>
    <x v="1"/>
    <s v="GBP"/>
    <n v="1383425367"/>
    <n v="1380833367"/>
    <b v="1"/>
    <n v="67"/>
    <b v="1"/>
    <s v="theater/plays"/>
    <n v="106"/>
    <n v="34.79"/>
    <x v="1"/>
  </r>
  <r>
    <x v="0"/>
    <x v="0"/>
    <s v="USD"/>
    <n v="1304225940"/>
    <n v="1301542937"/>
    <b v="1"/>
    <n v="241"/>
    <b v="1"/>
    <s v="theater/plays"/>
    <n v="336"/>
    <n v="41.77"/>
    <x v="1"/>
  </r>
  <r>
    <x v="0"/>
    <x v="0"/>
    <s v="USD"/>
    <n v="1333310458"/>
    <n v="1330722058"/>
    <b v="1"/>
    <n v="123"/>
    <b v="1"/>
    <s v="theater/plays"/>
    <n v="113"/>
    <n v="64.27"/>
    <x v="1"/>
  </r>
  <r>
    <x v="0"/>
    <x v="1"/>
    <s v="GBP"/>
    <n v="1356004725"/>
    <n v="1353412725"/>
    <b v="1"/>
    <n v="302"/>
    <b v="1"/>
    <s v="theater/plays"/>
    <n v="189"/>
    <n v="31.21"/>
    <x v="1"/>
  </r>
  <r>
    <x v="0"/>
    <x v="0"/>
    <s v="USD"/>
    <n v="1338591144"/>
    <n v="1335567144"/>
    <b v="1"/>
    <n v="89"/>
    <b v="1"/>
    <s v="theater/plays"/>
    <n v="102"/>
    <n v="62.92"/>
    <x v="1"/>
  </r>
  <r>
    <x v="0"/>
    <x v="0"/>
    <s v="USD"/>
    <n v="1405746000"/>
    <n v="1404932105"/>
    <b v="1"/>
    <n v="41"/>
    <b v="1"/>
    <s v="theater/plays"/>
    <n v="101"/>
    <n v="98.54"/>
    <x v="1"/>
  </r>
  <r>
    <x v="0"/>
    <x v="0"/>
    <s v="USD"/>
    <n v="1374523752"/>
    <n v="1371931752"/>
    <b v="1"/>
    <n v="69"/>
    <b v="1"/>
    <s v="theater/plays"/>
    <n v="114"/>
    <n v="82.61"/>
    <x v="1"/>
  </r>
  <r>
    <x v="0"/>
    <x v="0"/>
    <s v="USD"/>
    <n v="1326927600"/>
    <n v="1323221761"/>
    <b v="1"/>
    <n v="52"/>
    <b v="1"/>
    <s v="theater/plays"/>
    <n v="133"/>
    <n v="38.5"/>
    <x v="1"/>
  </r>
  <r>
    <x v="0"/>
    <x v="0"/>
    <s v="USD"/>
    <n v="1407905940"/>
    <n v="1405923687"/>
    <b v="1"/>
    <n v="57"/>
    <b v="1"/>
    <s v="theater/plays"/>
    <n v="102"/>
    <n v="80.16"/>
    <x v="1"/>
  </r>
  <r>
    <x v="0"/>
    <x v="1"/>
    <s v="GBP"/>
    <n v="1413377522"/>
    <n v="1410785522"/>
    <b v="1"/>
    <n v="74"/>
    <b v="1"/>
    <s v="theater/plays"/>
    <n v="105"/>
    <n v="28.41"/>
    <x v="1"/>
  </r>
  <r>
    <x v="0"/>
    <x v="0"/>
    <s v="USD"/>
    <n v="1404698400"/>
    <n v="1402331262"/>
    <b v="1"/>
    <n v="63"/>
    <b v="1"/>
    <s v="theater/plays"/>
    <n v="127"/>
    <n v="80.73"/>
    <x v="1"/>
  </r>
  <r>
    <x v="0"/>
    <x v="0"/>
    <s v="USD"/>
    <n v="1402855525"/>
    <n v="1400263525"/>
    <b v="1"/>
    <n v="72"/>
    <b v="1"/>
    <s v="theater/plays"/>
    <n v="111"/>
    <n v="200.69"/>
    <x v="1"/>
  </r>
  <r>
    <x v="0"/>
    <x v="0"/>
    <s v="USD"/>
    <n v="1402341615"/>
    <n v="1399490415"/>
    <b v="1"/>
    <n v="71"/>
    <b v="1"/>
    <s v="theater/plays"/>
    <n v="107"/>
    <n v="37.590000000000003"/>
    <x v="1"/>
  </r>
  <r>
    <x v="0"/>
    <x v="0"/>
    <s v="USD"/>
    <n v="1304395140"/>
    <n v="1302493760"/>
    <b v="1"/>
    <n v="21"/>
    <b v="1"/>
    <s v="theater/plays"/>
    <n v="163"/>
    <n v="58.1"/>
    <x v="1"/>
  </r>
  <r>
    <x v="0"/>
    <x v="0"/>
    <s v="USD"/>
    <n v="1416988740"/>
    <n v="1414514153"/>
    <b v="1"/>
    <n v="930"/>
    <b v="1"/>
    <s v="theater/plays"/>
    <n v="160"/>
    <n v="60.3"/>
    <x v="1"/>
  </r>
  <r>
    <x v="0"/>
    <x v="0"/>
    <s v="USD"/>
    <n v="1406952781"/>
    <n v="1405743181"/>
    <b v="1"/>
    <n v="55"/>
    <b v="1"/>
    <s v="theater/plays"/>
    <n v="116"/>
    <n v="63.36"/>
    <x v="1"/>
  </r>
  <r>
    <x v="0"/>
    <x v="0"/>
    <s v="USD"/>
    <n v="1402696800"/>
    <n v="1399948353"/>
    <b v="1"/>
    <n v="61"/>
    <b v="1"/>
    <s v="theater/plays"/>
    <n v="124"/>
    <n v="50.9"/>
    <x v="1"/>
  </r>
  <r>
    <x v="0"/>
    <x v="0"/>
    <s v="USD"/>
    <n v="1386910740"/>
    <n v="1384364561"/>
    <b v="1"/>
    <n v="82"/>
    <b v="1"/>
    <s v="theater/plays"/>
    <n v="103"/>
    <n v="100.5"/>
    <x v="1"/>
  </r>
  <r>
    <x v="0"/>
    <x v="0"/>
    <s v="USD"/>
    <n v="1404273600"/>
    <n v="1401414944"/>
    <b v="1"/>
    <n v="71"/>
    <b v="1"/>
    <s v="theater/plays"/>
    <n v="112"/>
    <n v="31.62"/>
    <x v="1"/>
  </r>
  <r>
    <x v="0"/>
    <x v="1"/>
    <s v="GBP"/>
    <n v="1462545358"/>
    <n v="1459953358"/>
    <b v="1"/>
    <n v="117"/>
    <b v="1"/>
    <s v="theater/plays"/>
    <n v="109"/>
    <n v="65.099999999999994"/>
    <x v="1"/>
  </r>
  <r>
    <x v="0"/>
    <x v="0"/>
    <s v="USD"/>
    <n v="1329240668"/>
    <n v="1326648668"/>
    <b v="1"/>
    <n v="29"/>
    <b v="1"/>
    <s v="theater/plays"/>
    <n v="115"/>
    <n v="79.31"/>
    <x v="1"/>
  </r>
  <r>
    <x v="0"/>
    <x v="0"/>
    <s v="USD"/>
    <n v="1411765492"/>
    <n v="1409173492"/>
    <b v="1"/>
    <n v="74"/>
    <b v="1"/>
    <s v="theater/plays"/>
    <n v="103"/>
    <n v="139.19"/>
    <x v="1"/>
  </r>
  <r>
    <x v="0"/>
    <x v="0"/>
    <s v="USD"/>
    <n v="1408999508"/>
    <n v="1407789908"/>
    <b v="1"/>
    <n v="23"/>
    <b v="1"/>
    <s v="theater/plays"/>
    <n v="101"/>
    <n v="131.91"/>
    <x v="1"/>
  </r>
  <r>
    <x v="0"/>
    <x v="0"/>
    <s v="USD"/>
    <n v="1297977427"/>
    <n v="1292793427"/>
    <b v="1"/>
    <n v="60"/>
    <b v="1"/>
    <s v="theater/plays"/>
    <n v="110"/>
    <n v="91.3"/>
    <x v="1"/>
  </r>
  <r>
    <x v="0"/>
    <x v="0"/>
    <s v="USD"/>
    <n v="1376838000"/>
    <n v="1374531631"/>
    <b v="1"/>
    <n v="55"/>
    <b v="1"/>
    <s v="theater/plays"/>
    <n v="115"/>
    <n v="39.67"/>
    <x v="1"/>
  </r>
  <r>
    <x v="0"/>
    <x v="0"/>
    <s v="USD"/>
    <n v="1403366409"/>
    <n v="1400774409"/>
    <b v="1"/>
    <n v="51"/>
    <b v="1"/>
    <s v="theater/plays"/>
    <n v="117"/>
    <n v="57.55"/>
    <x v="1"/>
  </r>
  <r>
    <x v="0"/>
    <x v="1"/>
    <s v="GBP"/>
    <n v="1405521075"/>
    <n v="1402929075"/>
    <b v="1"/>
    <n v="78"/>
    <b v="1"/>
    <s v="theater/plays"/>
    <n v="172"/>
    <n v="33.03"/>
    <x v="1"/>
  </r>
  <r>
    <x v="0"/>
    <x v="0"/>
    <s v="USD"/>
    <n v="1367859071"/>
    <n v="1365699071"/>
    <b v="1"/>
    <n v="62"/>
    <b v="1"/>
    <s v="theater/plays"/>
    <n v="114"/>
    <n v="77.34"/>
    <x v="1"/>
  </r>
  <r>
    <x v="0"/>
    <x v="1"/>
    <s v="GBP"/>
    <n v="1403258049"/>
    <n v="1400666049"/>
    <b v="1"/>
    <n v="45"/>
    <b v="1"/>
    <s v="theater/plays"/>
    <n v="120"/>
    <n v="31.93"/>
    <x v="1"/>
  </r>
  <r>
    <x v="0"/>
    <x v="1"/>
    <s v="GBP"/>
    <n v="1402848000"/>
    <n v="1400570787"/>
    <b v="1"/>
    <n v="15"/>
    <b v="1"/>
    <s v="theater/plays"/>
    <n v="109"/>
    <n v="36.33"/>
    <x v="1"/>
  </r>
  <r>
    <x v="0"/>
    <x v="0"/>
    <s v="USD"/>
    <n v="1328029200"/>
    <n v="1323211621"/>
    <b v="1"/>
    <n v="151"/>
    <b v="1"/>
    <s v="theater/plays"/>
    <n v="101"/>
    <n v="46.77"/>
    <x v="1"/>
  </r>
  <r>
    <x v="0"/>
    <x v="0"/>
    <s v="USD"/>
    <n v="1377284669"/>
    <n v="1375729469"/>
    <b v="1"/>
    <n v="68"/>
    <b v="1"/>
    <s v="theater/plays"/>
    <n v="109"/>
    <n v="40.07"/>
    <x v="1"/>
  </r>
  <r>
    <x v="0"/>
    <x v="0"/>
    <s v="USD"/>
    <n v="1404258631"/>
    <n v="1401666631"/>
    <b v="1"/>
    <n v="46"/>
    <b v="1"/>
    <s v="theater/plays"/>
    <n v="107"/>
    <n v="100.22"/>
    <x v="1"/>
  </r>
  <r>
    <x v="0"/>
    <x v="1"/>
    <s v="GBP"/>
    <n v="1405553241"/>
    <n v="1404948441"/>
    <b v="1"/>
    <n v="24"/>
    <b v="1"/>
    <s v="theater/plays"/>
    <n v="100"/>
    <n v="41.67"/>
    <x v="1"/>
  </r>
  <r>
    <x v="0"/>
    <x v="1"/>
    <s v="GBP"/>
    <n v="1410901200"/>
    <n v="1408313438"/>
    <b v="1"/>
    <n v="70"/>
    <b v="1"/>
    <s v="theater/plays"/>
    <n v="102"/>
    <n v="46.71"/>
    <x v="1"/>
  </r>
  <r>
    <x v="0"/>
    <x v="0"/>
    <s v="USD"/>
    <n v="1407167973"/>
    <n v="1405439973"/>
    <b v="1"/>
    <n v="244"/>
    <b v="1"/>
    <s v="theater/plays"/>
    <n v="116"/>
    <n v="71.489999999999995"/>
    <x v="1"/>
  </r>
  <r>
    <x v="2"/>
    <x v="1"/>
    <s v="GBP"/>
    <n v="1433930302"/>
    <n v="1432115902"/>
    <b v="0"/>
    <n v="9"/>
    <b v="0"/>
    <s v="theater/musical"/>
    <n v="65"/>
    <n v="14.44"/>
    <x v="1"/>
  </r>
  <r>
    <x v="2"/>
    <x v="11"/>
    <s v="SEK"/>
    <n v="1432455532"/>
    <n v="1429863532"/>
    <b v="0"/>
    <n v="19"/>
    <b v="0"/>
    <s v="theater/musical"/>
    <n v="12"/>
    <n v="356.84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"/>
    <n v="37.75"/>
    <x v="1"/>
  </r>
  <r>
    <x v="2"/>
    <x v="1"/>
    <s v="GBP"/>
    <n v="1425160800"/>
    <n v="1421274859"/>
    <b v="0"/>
    <n v="8"/>
    <b v="0"/>
    <s v="theater/musical"/>
    <n v="1"/>
    <n v="12.75"/>
    <x v="1"/>
  </r>
  <r>
    <x v="2"/>
    <x v="1"/>
    <s v="GBP"/>
    <n v="1424474056"/>
    <n v="1420586056"/>
    <b v="0"/>
    <n v="24"/>
    <b v="0"/>
    <s v="theater/musical"/>
    <n v="12"/>
    <n v="24.46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59"/>
    <n v="53.08"/>
    <x v="1"/>
  </r>
  <r>
    <x v="2"/>
    <x v="0"/>
    <s v="USD"/>
    <n v="1438437600"/>
    <n v="1433254875"/>
    <b v="0"/>
    <n v="6"/>
    <b v="0"/>
    <s v="theater/musical"/>
    <n v="0"/>
    <n v="300"/>
    <x v="1"/>
  </r>
  <r>
    <x v="2"/>
    <x v="10"/>
    <s v="NOK"/>
    <n v="1423050618"/>
    <n v="1420458618"/>
    <b v="0"/>
    <n v="4"/>
    <b v="0"/>
    <s v="theater/musical"/>
    <n v="11"/>
    <n v="286.25"/>
    <x v="1"/>
  </r>
  <r>
    <x v="2"/>
    <x v="8"/>
    <s v="DKK"/>
    <n v="1424081477"/>
    <n v="1420798277"/>
    <b v="0"/>
    <n v="3"/>
    <b v="0"/>
    <s v="theater/musical"/>
    <n v="0"/>
    <n v="36.67"/>
    <x v="1"/>
  </r>
  <r>
    <x v="2"/>
    <x v="0"/>
    <s v="USD"/>
    <n v="1410037200"/>
    <n v="1407435418"/>
    <b v="0"/>
    <n v="53"/>
    <b v="0"/>
    <s v="theater/musical"/>
    <n v="52"/>
    <n v="49.21"/>
    <x v="1"/>
  </r>
  <r>
    <x v="2"/>
    <x v="0"/>
    <s v="USD"/>
    <n v="1461994440"/>
    <n v="1459410101"/>
    <b v="0"/>
    <n v="1"/>
    <b v="0"/>
    <s v="theater/musical"/>
    <n v="0"/>
    <n v="1"/>
    <x v="1"/>
  </r>
  <r>
    <x v="2"/>
    <x v="1"/>
    <s v="GBP"/>
    <n v="1409509477"/>
    <n v="1407695077"/>
    <b v="0"/>
    <n v="2"/>
    <b v="0"/>
    <s v="theater/musical"/>
    <n v="1"/>
    <n v="12.5"/>
    <x v="1"/>
  </r>
  <r>
    <x v="2"/>
    <x v="0"/>
    <s v="USD"/>
    <n v="1450072740"/>
    <n v="1445027346"/>
    <b v="0"/>
    <n v="25"/>
    <b v="0"/>
    <s v="theater/musical"/>
    <n v="55"/>
    <n v="109.04"/>
    <x v="1"/>
  </r>
  <r>
    <x v="2"/>
    <x v="0"/>
    <s v="USD"/>
    <n v="1443224622"/>
    <n v="1440632622"/>
    <b v="0"/>
    <n v="6"/>
    <b v="0"/>
    <s v="theater/musical"/>
    <n v="25"/>
    <n v="41.67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46"/>
    <n v="70.83"/>
    <x v="1"/>
  </r>
  <r>
    <x v="0"/>
    <x v="0"/>
    <s v="USD"/>
    <n v="1406557877"/>
    <n v="1404743477"/>
    <b v="1"/>
    <n v="82"/>
    <b v="1"/>
    <s v="theater/plays"/>
    <n v="104"/>
    <n v="63.11"/>
    <x v="1"/>
  </r>
  <r>
    <x v="0"/>
    <x v="0"/>
    <s v="USD"/>
    <n v="1403305200"/>
    <n v="1400512658"/>
    <b v="1"/>
    <n v="226"/>
    <b v="1"/>
    <s v="theater/plays"/>
    <n v="119"/>
    <n v="50.16"/>
    <x v="1"/>
  </r>
  <r>
    <x v="0"/>
    <x v="0"/>
    <s v="USD"/>
    <n v="1338523140"/>
    <n v="1334442519"/>
    <b v="1"/>
    <n v="60"/>
    <b v="1"/>
    <s v="theater/plays"/>
    <n v="126"/>
    <n v="62.88"/>
    <x v="1"/>
  </r>
  <r>
    <x v="0"/>
    <x v="0"/>
    <s v="USD"/>
    <n v="1408068000"/>
    <n v="1405346680"/>
    <b v="1"/>
    <n v="322"/>
    <b v="1"/>
    <s v="theater/plays"/>
    <n v="120"/>
    <n v="85.53"/>
    <x v="1"/>
  </r>
  <r>
    <x v="0"/>
    <x v="0"/>
    <s v="USD"/>
    <n v="1407524751"/>
    <n v="1404932751"/>
    <b v="1"/>
    <n v="94"/>
    <b v="1"/>
    <s v="theater/plays"/>
    <n v="126"/>
    <n v="53.72"/>
    <x v="1"/>
  </r>
  <r>
    <x v="0"/>
    <x v="1"/>
    <s v="GBP"/>
    <n v="1437934759"/>
    <n v="1434478759"/>
    <b v="1"/>
    <n v="47"/>
    <b v="1"/>
    <s v="theater/plays"/>
    <n v="100"/>
    <n v="127.81"/>
    <x v="1"/>
  </r>
  <r>
    <x v="0"/>
    <x v="1"/>
    <s v="GBP"/>
    <n v="1452038100"/>
    <n v="1448823673"/>
    <b v="1"/>
    <n v="115"/>
    <b v="1"/>
    <s v="theater/plays"/>
    <n v="102"/>
    <n v="106.57"/>
    <x v="1"/>
  </r>
  <r>
    <x v="0"/>
    <x v="0"/>
    <s v="USD"/>
    <n v="1441857540"/>
    <n v="1438617471"/>
    <b v="1"/>
    <n v="134"/>
    <b v="1"/>
    <s v="theater/plays"/>
    <n v="100"/>
    <n v="262.11"/>
    <x v="1"/>
  </r>
  <r>
    <x v="0"/>
    <x v="1"/>
    <s v="GBP"/>
    <n v="1436625000"/>
    <n v="1433934371"/>
    <b v="1"/>
    <n v="35"/>
    <b v="1"/>
    <s v="theater/plays"/>
    <n v="100"/>
    <n v="57.17"/>
    <x v="1"/>
  </r>
  <r>
    <x v="0"/>
    <x v="0"/>
    <s v="USD"/>
    <n v="1478264784"/>
    <n v="1475672784"/>
    <b v="1"/>
    <n v="104"/>
    <b v="1"/>
    <s v="theater/plays"/>
    <n v="116"/>
    <n v="50.2"/>
    <x v="1"/>
  </r>
  <r>
    <x v="0"/>
    <x v="1"/>
    <s v="GBP"/>
    <n v="1419984000"/>
    <n v="1417132986"/>
    <b v="1"/>
    <n v="184"/>
    <b v="1"/>
    <s v="theater/plays"/>
    <n v="102"/>
    <n v="66.59"/>
    <x v="1"/>
  </r>
  <r>
    <x v="0"/>
    <x v="0"/>
    <s v="USD"/>
    <n v="1427063747"/>
    <n v="1424043347"/>
    <b v="1"/>
    <n v="119"/>
    <b v="1"/>
    <s v="theater/plays"/>
    <n v="100"/>
    <n v="168.25"/>
    <x v="1"/>
  </r>
  <r>
    <x v="0"/>
    <x v="0"/>
    <s v="USD"/>
    <n v="1489352400"/>
    <n v="1486411204"/>
    <b v="1"/>
    <n v="59"/>
    <b v="1"/>
    <s v="theater/plays"/>
    <n v="101"/>
    <n v="256.37"/>
    <x v="1"/>
  </r>
  <r>
    <x v="0"/>
    <x v="1"/>
    <s v="GBP"/>
    <n v="1436114603"/>
    <n v="1433090603"/>
    <b v="1"/>
    <n v="113"/>
    <b v="1"/>
    <s v="theater/plays"/>
    <n v="103"/>
    <n v="36.61"/>
    <x v="1"/>
  </r>
  <r>
    <x v="0"/>
    <x v="0"/>
    <s v="USD"/>
    <n v="1445722140"/>
    <n v="1443016697"/>
    <b v="1"/>
    <n v="84"/>
    <b v="1"/>
    <s v="theater/plays"/>
    <n v="125"/>
    <n v="37.14"/>
    <x v="1"/>
  </r>
  <r>
    <x v="0"/>
    <x v="0"/>
    <s v="USD"/>
    <n v="1440100976"/>
    <n v="1437508976"/>
    <b v="1"/>
    <n v="74"/>
    <b v="1"/>
    <s v="theater/plays"/>
    <n v="110"/>
    <n v="45.88"/>
    <x v="1"/>
  </r>
  <r>
    <x v="0"/>
    <x v="0"/>
    <s v="USD"/>
    <n v="1484024400"/>
    <n v="1479932713"/>
    <b v="1"/>
    <n v="216"/>
    <b v="1"/>
    <s v="theater/plays"/>
    <n v="102"/>
    <n v="141.71"/>
    <x v="1"/>
  </r>
  <r>
    <x v="0"/>
    <x v="0"/>
    <s v="USD"/>
    <n v="1464987600"/>
    <n v="1463145938"/>
    <b v="1"/>
    <n v="39"/>
    <b v="1"/>
    <s v="theater/plays"/>
    <n v="102"/>
    <n v="52.49"/>
    <x v="1"/>
  </r>
  <r>
    <x v="0"/>
    <x v="1"/>
    <s v="GBP"/>
    <n v="1446213612"/>
    <n v="1443621612"/>
    <b v="1"/>
    <n v="21"/>
    <b v="1"/>
    <s v="theater/plays"/>
    <n v="104"/>
    <n v="59.52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"/>
    <n v="193.62"/>
    <x v="1"/>
  </r>
  <r>
    <x v="0"/>
    <x v="0"/>
    <s v="USD"/>
    <n v="1416470398"/>
    <n v="1413874798"/>
    <b v="1"/>
    <n v="202"/>
    <b v="1"/>
    <s v="theater/plays"/>
    <n v="108"/>
    <n v="106.8"/>
    <x v="1"/>
  </r>
  <r>
    <x v="0"/>
    <x v="0"/>
    <s v="USD"/>
    <n v="1412135940"/>
    <n v="1410840126"/>
    <b v="1"/>
    <n v="37"/>
    <b v="1"/>
    <s v="theater/plays"/>
    <n v="110"/>
    <n v="77.22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"/>
    <n v="50.46"/>
    <x v="1"/>
  </r>
  <r>
    <x v="0"/>
    <x v="0"/>
    <s v="USD"/>
    <n v="1488482355"/>
    <n v="1485890355"/>
    <b v="0"/>
    <n v="61"/>
    <b v="1"/>
    <s v="theater/plays"/>
    <n v="119"/>
    <n v="97.38"/>
    <x v="1"/>
  </r>
  <r>
    <x v="0"/>
    <x v="1"/>
    <s v="GBP"/>
    <n v="1485991860"/>
    <n v="1483124208"/>
    <b v="0"/>
    <n v="115"/>
    <b v="1"/>
    <s v="theater/plays"/>
    <n v="100"/>
    <n v="34.92"/>
    <x v="1"/>
  </r>
  <r>
    <x v="0"/>
    <x v="0"/>
    <s v="USD"/>
    <n v="1467361251"/>
    <n v="1464769251"/>
    <b v="1"/>
    <n v="181"/>
    <b v="1"/>
    <s v="theater/plays"/>
    <n v="103"/>
    <n v="85.53"/>
    <x v="1"/>
  </r>
  <r>
    <x v="0"/>
    <x v="0"/>
    <s v="USD"/>
    <n v="1482962433"/>
    <n v="1480370433"/>
    <b v="0"/>
    <n v="110"/>
    <b v="1"/>
    <s v="theater/plays"/>
    <n v="101"/>
    <n v="182.91"/>
    <x v="1"/>
  </r>
  <r>
    <x v="0"/>
    <x v="0"/>
    <s v="USD"/>
    <n v="1443499140"/>
    <n v="1441452184"/>
    <b v="1"/>
    <n v="269"/>
    <b v="1"/>
    <s v="theater/plays"/>
    <n v="101"/>
    <n v="131.13999999999999"/>
    <x v="1"/>
  </r>
  <r>
    <x v="0"/>
    <x v="1"/>
    <s v="GBP"/>
    <n v="1435752898"/>
    <n v="1433160898"/>
    <b v="1"/>
    <n v="79"/>
    <b v="1"/>
    <s v="theater/plays"/>
    <n v="112"/>
    <n v="39.81"/>
    <x v="1"/>
  </r>
  <r>
    <x v="0"/>
    <x v="1"/>
    <s v="GBP"/>
    <n v="1445817540"/>
    <n v="1443665293"/>
    <b v="1"/>
    <n v="104"/>
    <b v="1"/>
    <s v="theater/plays"/>
    <n v="106"/>
    <n v="59.7"/>
    <x v="1"/>
  </r>
  <r>
    <x v="0"/>
    <x v="1"/>
    <s v="GBP"/>
    <n v="1487286000"/>
    <n v="1484843948"/>
    <b v="0"/>
    <n v="34"/>
    <b v="1"/>
    <s v="theater/plays"/>
    <n v="101"/>
    <n v="88.74"/>
    <x v="1"/>
  </r>
  <r>
    <x v="0"/>
    <x v="0"/>
    <s v="USD"/>
    <n v="1413269940"/>
    <n v="1410421670"/>
    <b v="1"/>
    <n v="167"/>
    <b v="1"/>
    <s v="theater/plays"/>
    <n v="115"/>
    <n v="58.69"/>
    <x v="1"/>
  </r>
  <r>
    <x v="0"/>
    <x v="0"/>
    <s v="USD"/>
    <n v="1411150092"/>
    <n v="1408558092"/>
    <b v="1"/>
    <n v="183"/>
    <b v="1"/>
    <s v="theater/plays"/>
    <n v="127"/>
    <n v="69.569999999999993"/>
    <x v="1"/>
  </r>
  <r>
    <x v="0"/>
    <x v="0"/>
    <s v="USD"/>
    <n v="1444348800"/>
    <n v="1442283562"/>
    <b v="1"/>
    <n v="71"/>
    <b v="1"/>
    <s v="theater/plays"/>
    <n v="103"/>
    <n v="115.87"/>
    <x v="1"/>
  </r>
  <r>
    <x v="0"/>
    <x v="1"/>
    <s v="GBP"/>
    <n v="1480613982"/>
    <n v="1478018382"/>
    <b v="0"/>
    <n v="69"/>
    <b v="1"/>
    <s v="theater/plays"/>
    <n v="103"/>
    <n v="23.87"/>
    <x v="1"/>
  </r>
  <r>
    <x v="0"/>
    <x v="0"/>
    <s v="USD"/>
    <n v="1434074400"/>
    <n v="1431354258"/>
    <b v="0"/>
    <n v="270"/>
    <b v="1"/>
    <s v="theater/plays"/>
    <n v="104"/>
    <n v="81.13"/>
    <x v="1"/>
  </r>
  <r>
    <x v="0"/>
    <x v="0"/>
    <s v="USD"/>
    <n v="1442030340"/>
    <n v="1439551200"/>
    <b v="1"/>
    <n v="193"/>
    <b v="1"/>
    <s v="theater/plays"/>
    <n v="111"/>
    <n v="57.63"/>
    <x v="1"/>
  </r>
  <r>
    <x v="0"/>
    <x v="1"/>
    <s v="GBP"/>
    <n v="1436696712"/>
    <n v="1434104712"/>
    <b v="1"/>
    <n v="57"/>
    <b v="1"/>
    <s v="theater/plays"/>
    <n v="106"/>
    <n v="46.43"/>
    <x v="1"/>
  </r>
  <r>
    <x v="0"/>
    <x v="0"/>
    <s v="USD"/>
    <n v="1428178757"/>
    <n v="1425590357"/>
    <b v="1"/>
    <n v="200"/>
    <b v="1"/>
    <s v="theater/plays"/>
    <n v="101"/>
    <n v="60.48"/>
    <x v="1"/>
  </r>
  <r>
    <x v="0"/>
    <x v="0"/>
    <s v="USD"/>
    <n v="1434822914"/>
    <n v="1432230914"/>
    <b v="1"/>
    <n v="88"/>
    <b v="1"/>
    <s v="theater/plays"/>
    <n v="105"/>
    <n v="65.58"/>
    <x v="1"/>
  </r>
  <r>
    <x v="0"/>
    <x v="0"/>
    <s v="USD"/>
    <n v="1415213324"/>
    <n v="1412617724"/>
    <b v="1"/>
    <n v="213"/>
    <b v="1"/>
    <s v="theater/plays"/>
    <n v="102"/>
    <n v="119.19"/>
    <x v="1"/>
  </r>
  <r>
    <x v="0"/>
    <x v="0"/>
    <s v="USD"/>
    <n v="1434907966"/>
    <n v="1432315966"/>
    <b v="1"/>
    <n v="20"/>
    <b v="1"/>
    <s v="theater/plays"/>
    <n v="111"/>
    <n v="83.05"/>
    <x v="1"/>
  </r>
  <r>
    <x v="0"/>
    <x v="1"/>
    <s v="GBP"/>
    <n v="1473247240"/>
    <n v="1470655240"/>
    <b v="1"/>
    <n v="50"/>
    <b v="1"/>
    <s v="theater/plays"/>
    <n v="128"/>
    <n v="57.52"/>
    <x v="1"/>
  </r>
  <r>
    <x v="0"/>
    <x v="0"/>
    <s v="USD"/>
    <n v="1473306300"/>
    <n v="1471701028"/>
    <b v="1"/>
    <n v="115"/>
    <b v="1"/>
    <s v="theater/plays"/>
    <n v="102"/>
    <n v="177.09"/>
    <x v="1"/>
  </r>
  <r>
    <x v="0"/>
    <x v="1"/>
    <s v="GBP"/>
    <n v="1427331809"/>
    <n v="1424743409"/>
    <b v="1"/>
    <n v="186"/>
    <b v="1"/>
    <s v="theater/plays"/>
    <n v="101"/>
    <n v="70.77"/>
    <x v="1"/>
  </r>
  <r>
    <x v="0"/>
    <x v="1"/>
    <s v="GBP"/>
    <n v="1412706375"/>
    <n v="1410114375"/>
    <b v="1"/>
    <n v="18"/>
    <b v="1"/>
    <s v="theater/plays"/>
    <n v="175"/>
    <n v="29.17"/>
    <x v="1"/>
  </r>
  <r>
    <x v="0"/>
    <x v="0"/>
    <s v="USD"/>
    <n v="1433995140"/>
    <n v="1432129577"/>
    <b v="1"/>
    <n v="176"/>
    <b v="1"/>
    <s v="theater/plays"/>
    <n v="128"/>
    <n v="72.760000000000005"/>
    <x v="1"/>
  </r>
  <r>
    <x v="0"/>
    <x v="1"/>
    <s v="GBP"/>
    <n v="1487769952"/>
    <n v="1485177952"/>
    <b v="0"/>
    <n v="41"/>
    <b v="1"/>
    <s v="theater/plays"/>
    <n v="106"/>
    <n v="51.85"/>
    <x v="1"/>
  </r>
  <r>
    <x v="0"/>
    <x v="0"/>
    <s v="USD"/>
    <n v="1420751861"/>
    <n v="1418159861"/>
    <b v="1"/>
    <n v="75"/>
    <b v="1"/>
    <s v="theater/plays"/>
    <n v="105"/>
    <n v="98.2"/>
    <x v="1"/>
  </r>
  <r>
    <x v="0"/>
    <x v="0"/>
    <s v="USD"/>
    <n v="1475294340"/>
    <n v="1472753745"/>
    <b v="1"/>
    <n v="97"/>
    <b v="1"/>
    <s v="theater/plays"/>
    <n v="106"/>
    <n v="251.74"/>
    <x v="1"/>
  </r>
  <r>
    <x v="0"/>
    <x v="0"/>
    <s v="USD"/>
    <n v="1448903318"/>
    <n v="1445875718"/>
    <b v="1"/>
    <n v="73"/>
    <b v="1"/>
    <s v="theater/plays"/>
    <n v="109"/>
    <n v="74.819999999999993"/>
    <x v="1"/>
  </r>
  <r>
    <x v="0"/>
    <x v="0"/>
    <s v="USD"/>
    <n v="1437067476"/>
    <n v="1434475476"/>
    <b v="1"/>
    <n v="49"/>
    <b v="1"/>
    <s v="theater/plays"/>
    <n v="100"/>
    <n v="67.650000000000006"/>
    <x v="1"/>
  </r>
  <r>
    <x v="0"/>
    <x v="0"/>
    <s v="USD"/>
    <n v="1419220800"/>
    <n v="1416555262"/>
    <b v="1"/>
    <n v="134"/>
    <b v="1"/>
    <s v="theater/plays"/>
    <n v="103"/>
    <n v="93.81"/>
    <x v="1"/>
  </r>
  <r>
    <x v="0"/>
    <x v="0"/>
    <s v="USD"/>
    <n v="1446238800"/>
    <n v="1444220588"/>
    <b v="1"/>
    <n v="68"/>
    <b v="1"/>
    <s v="theater/plays"/>
    <n v="112"/>
    <n v="41.24"/>
    <x v="1"/>
  </r>
  <r>
    <x v="0"/>
    <x v="0"/>
    <s v="USD"/>
    <n v="1422482400"/>
    <n v="1421089938"/>
    <b v="1"/>
    <n v="49"/>
    <b v="1"/>
    <s v="theater/plays"/>
    <n v="103"/>
    <n v="52.55"/>
    <x v="1"/>
  </r>
  <r>
    <x v="0"/>
    <x v="17"/>
    <s v="EUR"/>
    <n v="1449162000"/>
    <n v="1446570315"/>
    <b v="1"/>
    <n v="63"/>
    <b v="1"/>
    <s v="theater/plays"/>
    <n v="164"/>
    <n v="70.290000000000006"/>
    <x v="1"/>
  </r>
  <r>
    <x v="0"/>
    <x v="0"/>
    <s v="USD"/>
    <n v="1434142800"/>
    <n v="1431435122"/>
    <b v="1"/>
    <n v="163"/>
    <b v="1"/>
    <s v="theater/plays"/>
    <n v="131"/>
    <n v="48.33"/>
    <x v="1"/>
  </r>
  <r>
    <x v="0"/>
    <x v="0"/>
    <s v="USD"/>
    <n v="1437156660"/>
    <n v="1434564660"/>
    <b v="1"/>
    <n v="288"/>
    <b v="1"/>
    <s v="theater/plays"/>
    <n v="102"/>
    <n v="53.18"/>
    <x v="1"/>
  </r>
  <r>
    <x v="0"/>
    <x v="0"/>
    <s v="USD"/>
    <n v="1472074928"/>
    <n v="1470692528"/>
    <b v="1"/>
    <n v="42"/>
    <b v="1"/>
    <s v="theater/plays"/>
    <n v="128"/>
    <n v="60.95"/>
    <x v="1"/>
  </r>
  <r>
    <x v="0"/>
    <x v="1"/>
    <s v="GBP"/>
    <n v="1434452400"/>
    <n v="1431509397"/>
    <b v="1"/>
    <n v="70"/>
    <b v="1"/>
    <s v="theater/plays"/>
    <n v="102"/>
    <n v="116"/>
    <x v="1"/>
  </r>
  <r>
    <x v="0"/>
    <x v="1"/>
    <s v="GBP"/>
    <n v="1436705265"/>
    <n v="1434113265"/>
    <b v="1"/>
    <n v="30"/>
    <b v="1"/>
    <s v="theater/plays"/>
    <n v="102"/>
    <n v="61"/>
    <x v="1"/>
  </r>
  <r>
    <x v="0"/>
    <x v="1"/>
    <s v="GBP"/>
    <n v="1414927775"/>
    <n v="1412332175"/>
    <b v="1"/>
    <n v="51"/>
    <b v="1"/>
    <s v="theater/plays"/>
    <n v="130"/>
    <n v="38.24"/>
    <x v="1"/>
  </r>
  <r>
    <x v="0"/>
    <x v="0"/>
    <s v="USD"/>
    <n v="1446814809"/>
    <n v="1444219209"/>
    <b v="1"/>
    <n v="145"/>
    <b v="1"/>
    <s v="theater/plays"/>
    <n v="154"/>
    <n v="106.5"/>
    <x v="1"/>
  </r>
  <r>
    <x v="0"/>
    <x v="0"/>
    <s v="USD"/>
    <n v="1473879600"/>
    <n v="1472498042"/>
    <b v="1"/>
    <n v="21"/>
    <b v="1"/>
    <s v="theater/plays"/>
    <n v="107"/>
    <n v="204.57"/>
    <x v="1"/>
  </r>
  <r>
    <x v="0"/>
    <x v="0"/>
    <s v="USD"/>
    <n v="1458075600"/>
    <n v="1454259272"/>
    <b v="1"/>
    <n v="286"/>
    <b v="1"/>
    <s v="theater/plays"/>
    <n v="101"/>
    <n v="54.91"/>
    <x v="1"/>
  </r>
  <r>
    <x v="0"/>
    <x v="0"/>
    <s v="USD"/>
    <n v="1423456200"/>
    <n v="1421183271"/>
    <b v="1"/>
    <n v="12"/>
    <b v="1"/>
    <s v="theater/plays"/>
    <n v="100"/>
    <n v="150.41999999999999"/>
    <x v="1"/>
  </r>
  <r>
    <x v="0"/>
    <x v="5"/>
    <s v="CAD"/>
    <n v="1459483140"/>
    <n v="1456526879"/>
    <b v="1"/>
    <n v="100"/>
    <b v="1"/>
    <s v="theater/plays"/>
    <n v="117"/>
    <n v="52.58"/>
    <x v="1"/>
  </r>
  <r>
    <x v="0"/>
    <x v="1"/>
    <s v="GBP"/>
    <n v="1416331406"/>
    <n v="1413735806"/>
    <b v="1"/>
    <n v="100"/>
    <b v="1"/>
    <s v="theater/plays"/>
    <n v="109"/>
    <n v="54.3"/>
    <x v="1"/>
  </r>
  <r>
    <x v="0"/>
    <x v="1"/>
    <s v="GBP"/>
    <n v="1433017303"/>
    <n v="1430425303"/>
    <b v="1"/>
    <n v="34"/>
    <b v="1"/>
    <s v="theater/plays"/>
    <n v="103"/>
    <n v="76.03"/>
    <x v="1"/>
  </r>
  <r>
    <x v="0"/>
    <x v="0"/>
    <s v="USD"/>
    <n v="1459474059"/>
    <n v="1456885659"/>
    <b v="0"/>
    <n v="63"/>
    <b v="1"/>
    <s v="theater/plays"/>
    <n v="114"/>
    <n v="105.21"/>
    <x v="1"/>
  </r>
  <r>
    <x v="0"/>
    <x v="0"/>
    <s v="USD"/>
    <n v="1433134800"/>
    <n v="1430158198"/>
    <b v="0"/>
    <n v="30"/>
    <b v="1"/>
    <s v="theater/plays"/>
    <n v="103"/>
    <n v="68.67"/>
    <x v="1"/>
  </r>
  <r>
    <x v="0"/>
    <x v="0"/>
    <s v="USD"/>
    <n v="1441153705"/>
    <n v="1438561705"/>
    <b v="0"/>
    <n v="47"/>
    <b v="1"/>
    <s v="theater/plays"/>
    <n v="122"/>
    <n v="129.36000000000001"/>
    <x v="1"/>
  </r>
  <r>
    <x v="0"/>
    <x v="0"/>
    <s v="USD"/>
    <n v="1461904788"/>
    <n v="1458103188"/>
    <b v="0"/>
    <n v="237"/>
    <b v="1"/>
    <s v="theater/plays"/>
    <n v="103"/>
    <n v="134.26"/>
    <x v="1"/>
  </r>
  <r>
    <x v="0"/>
    <x v="1"/>
    <s v="GBP"/>
    <n v="1455138000"/>
    <n v="1452448298"/>
    <b v="0"/>
    <n v="47"/>
    <b v="1"/>
    <s v="theater/plays"/>
    <n v="105"/>
    <n v="17.829999999999998"/>
    <x v="1"/>
  </r>
  <r>
    <x v="0"/>
    <x v="0"/>
    <s v="USD"/>
    <n v="1454047140"/>
    <n v="1452546853"/>
    <b v="0"/>
    <n v="15"/>
    <b v="1"/>
    <s v="theater/plays"/>
    <n v="102"/>
    <n v="203.2"/>
    <x v="1"/>
  </r>
  <r>
    <x v="0"/>
    <x v="0"/>
    <s v="USD"/>
    <n v="1488258000"/>
    <n v="1485556626"/>
    <b v="0"/>
    <n v="81"/>
    <b v="1"/>
    <s v="theater/plays"/>
    <n v="112"/>
    <n v="69.19"/>
    <x v="1"/>
  </r>
  <r>
    <x v="0"/>
    <x v="0"/>
    <s v="USD"/>
    <n v="1471291782"/>
    <n v="1468699782"/>
    <b v="0"/>
    <n v="122"/>
    <b v="1"/>
    <s v="theater/plays"/>
    <n v="102"/>
    <n v="125.12"/>
    <x v="1"/>
  </r>
  <r>
    <x v="0"/>
    <x v="5"/>
    <s v="CAD"/>
    <n v="1448733628"/>
    <n v="1446573628"/>
    <b v="0"/>
    <n v="34"/>
    <b v="1"/>
    <s v="theater/plays"/>
    <n v="100"/>
    <n v="73.53"/>
    <x v="1"/>
  </r>
  <r>
    <x v="0"/>
    <x v="1"/>
    <s v="GBP"/>
    <n v="1466463600"/>
    <n v="1463337315"/>
    <b v="0"/>
    <n v="207"/>
    <b v="1"/>
    <s v="theater/plays"/>
    <n v="100"/>
    <n v="48.44"/>
    <x v="1"/>
  </r>
  <r>
    <x v="0"/>
    <x v="1"/>
    <s v="GBP"/>
    <n v="1487580602"/>
    <n v="1485161402"/>
    <b v="0"/>
    <n v="25"/>
    <b v="1"/>
    <s v="theater/plays"/>
    <n v="133"/>
    <n v="26.61"/>
    <x v="1"/>
  </r>
  <r>
    <x v="0"/>
    <x v="1"/>
    <s v="GBP"/>
    <n v="1489234891"/>
    <n v="1486642891"/>
    <b v="0"/>
    <n v="72"/>
    <b v="1"/>
    <s v="theater/plays"/>
    <n v="121"/>
    <n v="33.67"/>
    <x v="1"/>
  </r>
  <r>
    <x v="0"/>
    <x v="0"/>
    <s v="USD"/>
    <n v="1442462340"/>
    <n v="1439743900"/>
    <b v="0"/>
    <n v="14"/>
    <b v="1"/>
    <s v="theater/plays"/>
    <n v="114"/>
    <n v="40.71"/>
    <x v="1"/>
  </r>
  <r>
    <x v="0"/>
    <x v="1"/>
    <s v="GBP"/>
    <n v="1449257348"/>
    <n v="1444069748"/>
    <b v="0"/>
    <n v="15"/>
    <b v="1"/>
    <s v="theater/plays"/>
    <n v="286"/>
    <n v="19.27"/>
    <x v="1"/>
  </r>
  <r>
    <x v="0"/>
    <x v="4"/>
    <s v="NZD"/>
    <n v="1488622352"/>
    <n v="1486030352"/>
    <b v="0"/>
    <n v="91"/>
    <b v="1"/>
    <s v="theater/plays"/>
    <n v="170"/>
    <n v="84.29"/>
    <x v="1"/>
  </r>
  <r>
    <x v="0"/>
    <x v="1"/>
    <s v="GBP"/>
    <n v="1434459554"/>
    <n v="1431867554"/>
    <b v="0"/>
    <n v="24"/>
    <b v="1"/>
    <s v="theater/plays"/>
    <n v="118"/>
    <n v="29.58"/>
    <x v="1"/>
  </r>
  <r>
    <x v="0"/>
    <x v="1"/>
    <s v="GBP"/>
    <n v="1474886229"/>
    <n v="1472294229"/>
    <b v="0"/>
    <n v="27"/>
    <b v="1"/>
    <s v="theater/plays"/>
    <n v="103"/>
    <n v="26.67"/>
    <x v="1"/>
  </r>
  <r>
    <x v="0"/>
    <x v="1"/>
    <s v="GBP"/>
    <n v="1448229600"/>
    <n v="1446401372"/>
    <b v="0"/>
    <n v="47"/>
    <b v="1"/>
    <s v="theater/plays"/>
    <n v="144"/>
    <n v="45.98"/>
    <x v="1"/>
  </r>
  <r>
    <x v="0"/>
    <x v="1"/>
    <s v="GBP"/>
    <n v="1438037940"/>
    <n v="1436380256"/>
    <b v="0"/>
    <n v="44"/>
    <b v="1"/>
    <s v="theater/plays"/>
    <n v="100"/>
    <n v="125.09"/>
    <x v="1"/>
  </r>
  <r>
    <x v="0"/>
    <x v="0"/>
    <s v="USD"/>
    <n v="1442102400"/>
    <n v="1440370768"/>
    <b v="0"/>
    <n v="72"/>
    <b v="1"/>
    <s v="theater/plays"/>
    <n v="102"/>
    <n v="141.29"/>
    <x v="1"/>
  </r>
  <r>
    <x v="0"/>
    <x v="0"/>
    <s v="USD"/>
    <n v="1444860063"/>
    <n v="1442268063"/>
    <b v="0"/>
    <n v="63"/>
    <b v="1"/>
    <s v="theater/plays"/>
    <n v="116"/>
    <n v="55.33"/>
    <x v="1"/>
  </r>
  <r>
    <x v="0"/>
    <x v="0"/>
    <s v="USD"/>
    <n v="1430329862"/>
    <n v="1428515462"/>
    <b v="0"/>
    <n v="88"/>
    <b v="1"/>
    <s v="theater/plays"/>
    <n v="136"/>
    <n v="46.42"/>
    <x v="1"/>
  </r>
  <r>
    <x v="0"/>
    <x v="0"/>
    <s v="USD"/>
    <n v="1470034740"/>
    <n v="1466185176"/>
    <b v="0"/>
    <n v="70"/>
    <b v="1"/>
    <s v="theater/plays"/>
    <n v="133"/>
    <n v="57.2"/>
    <x v="1"/>
  </r>
  <r>
    <x v="0"/>
    <x v="3"/>
    <s v="EUR"/>
    <n v="1481099176"/>
    <n v="1478507176"/>
    <b v="0"/>
    <n v="50"/>
    <b v="1"/>
    <s v="theater/plays"/>
    <n v="103"/>
    <n v="173.7"/>
    <x v="1"/>
  </r>
  <r>
    <x v="0"/>
    <x v="0"/>
    <s v="USD"/>
    <n v="1427553484"/>
    <n v="1424533084"/>
    <b v="0"/>
    <n v="35"/>
    <b v="1"/>
    <s v="theater/plays"/>
    <n v="116"/>
    <n v="59.6"/>
    <x v="1"/>
  </r>
  <r>
    <x v="0"/>
    <x v="0"/>
    <s v="USD"/>
    <n v="1482418752"/>
    <n v="1479826752"/>
    <b v="0"/>
    <n v="175"/>
    <b v="1"/>
    <s v="theater/plays"/>
    <n v="105"/>
    <n v="89.59"/>
    <x v="1"/>
  </r>
  <r>
    <x v="0"/>
    <x v="0"/>
    <s v="USD"/>
    <n v="1438374748"/>
    <n v="1435782748"/>
    <b v="0"/>
    <n v="20"/>
    <b v="1"/>
    <s v="theater/plays"/>
    <n v="102"/>
    <n v="204.05"/>
    <x v="1"/>
  </r>
  <r>
    <x v="0"/>
    <x v="0"/>
    <s v="USD"/>
    <n v="1465527600"/>
    <n v="1462252542"/>
    <b v="0"/>
    <n v="54"/>
    <b v="1"/>
    <s v="theater/plays"/>
    <n v="175"/>
    <n v="48.7"/>
    <x v="1"/>
  </r>
  <r>
    <x v="0"/>
    <x v="0"/>
    <s v="USD"/>
    <n v="1463275339"/>
    <n v="1460683339"/>
    <b v="0"/>
    <n v="20"/>
    <b v="1"/>
    <s v="theater/plays"/>
    <n v="107"/>
    <n v="53.34"/>
    <x v="1"/>
  </r>
  <r>
    <x v="0"/>
    <x v="0"/>
    <s v="USD"/>
    <n v="1460581365"/>
    <n v="1458766965"/>
    <b v="0"/>
    <n v="57"/>
    <b v="1"/>
    <s v="theater/plays"/>
    <n v="122"/>
    <n v="75.09"/>
    <x v="1"/>
  </r>
  <r>
    <x v="0"/>
    <x v="1"/>
    <s v="GBP"/>
    <n v="1476632178"/>
    <n v="1473953778"/>
    <b v="0"/>
    <n v="31"/>
    <b v="1"/>
    <s v="theater/plays"/>
    <n v="159"/>
    <n v="18"/>
    <x v="1"/>
  </r>
  <r>
    <x v="0"/>
    <x v="0"/>
    <s v="USD"/>
    <n v="1444169825"/>
    <n v="1441577825"/>
    <b v="0"/>
    <n v="31"/>
    <b v="1"/>
    <s v="theater/plays"/>
    <n v="100"/>
    <n v="209.84"/>
    <x v="1"/>
  </r>
  <r>
    <x v="0"/>
    <x v="0"/>
    <s v="USD"/>
    <n v="1445065210"/>
    <n v="1442473210"/>
    <b v="0"/>
    <n v="45"/>
    <b v="1"/>
    <s v="theater/plays"/>
    <n v="110"/>
    <n v="61.02"/>
    <x v="1"/>
  </r>
  <r>
    <x v="0"/>
    <x v="0"/>
    <s v="USD"/>
    <n v="1478901600"/>
    <n v="1477077946"/>
    <b v="0"/>
    <n v="41"/>
    <b v="1"/>
    <s v="theater/plays"/>
    <n v="100"/>
    <n v="61"/>
    <x v="1"/>
  </r>
  <r>
    <x v="0"/>
    <x v="0"/>
    <s v="USD"/>
    <n v="1453856400"/>
    <n v="1452664317"/>
    <b v="0"/>
    <n v="29"/>
    <b v="1"/>
    <s v="theater/plays"/>
    <n v="116"/>
    <n v="80.03"/>
    <x v="1"/>
  </r>
  <r>
    <x v="0"/>
    <x v="1"/>
    <s v="GBP"/>
    <n v="1431115500"/>
    <n v="1428733511"/>
    <b v="0"/>
    <n v="58"/>
    <b v="1"/>
    <s v="theater/plays"/>
    <n v="211"/>
    <n v="29.07"/>
    <x v="1"/>
  </r>
  <r>
    <x v="0"/>
    <x v="1"/>
    <s v="GBP"/>
    <n v="1462519041"/>
    <n v="1459927041"/>
    <b v="0"/>
    <n v="89"/>
    <b v="1"/>
    <s v="theater/plays"/>
    <n v="110"/>
    <n v="49.44"/>
    <x v="1"/>
  </r>
  <r>
    <x v="0"/>
    <x v="0"/>
    <s v="USD"/>
    <n v="1407506040"/>
    <n v="1404680075"/>
    <b v="0"/>
    <n v="125"/>
    <b v="1"/>
    <s v="theater/plays"/>
    <n v="100"/>
    <n v="93.98"/>
    <x v="1"/>
  </r>
  <r>
    <x v="0"/>
    <x v="0"/>
    <s v="USD"/>
    <n v="1465347424"/>
    <n v="1462755424"/>
    <b v="0"/>
    <n v="18"/>
    <b v="1"/>
    <s v="theater/plays"/>
    <n v="106"/>
    <n v="61.94"/>
    <x v="1"/>
  </r>
  <r>
    <x v="0"/>
    <x v="5"/>
    <s v="CAD"/>
    <n v="1460341800"/>
    <n v="1456902893"/>
    <b v="0"/>
    <n v="32"/>
    <b v="1"/>
    <s v="theater/plays"/>
    <n v="12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5"/>
    <x v="1"/>
  </r>
  <r>
    <x v="0"/>
    <x v="0"/>
    <s v="USD"/>
    <n v="1413431940"/>
    <n v="1412216665"/>
    <b v="0"/>
    <n v="15"/>
    <b v="1"/>
    <s v="theater/plays"/>
    <n v="107"/>
    <n v="35.799999999999997"/>
    <x v="1"/>
  </r>
  <r>
    <x v="0"/>
    <x v="0"/>
    <s v="USD"/>
    <n v="1466567700"/>
    <n v="1464653696"/>
    <b v="0"/>
    <n v="23"/>
    <b v="1"/>
    <s v="theater/plays"/>
    <n v="102"/>
    <n v="145.65"/>
    <x v="1"/>
  </r>
  <r>
    <x v="0"/>
    <x v="1"/>
    <s v="GBP"/>
    <n v="1474793208"/>
    <n v="1472201208"/>
    <b v="0"/>
    <n v="49"/>
    <b v="1"/>
    <s v="theater/plays"/>
    <n v="126"/>
    <n v="25.69"/>
    <x v="1"/>
  </r>
  <r>
    <x v="0"/>
    <x v="17"/>
    <s v="EUR"/>
    <n v="1465135190"/>
    <n v="1463925590"/>
    <b v="0"/>
    <n v="10"/>
    <b v="1"/>
    <s v="theater/plays"/>
    <n v="102"/>
    <n v="152.5"/>
    <x v="1"/>
  </r>
  <r>
    <x v="0"/>
    <x v="1"/>
    <s v="GBP"/>
    <n v="1428256277"/>
    <n v="1425235877"/>
    <b v="0"/>
    <n v="15"/>
    <b v="1"/>
    <s v="theater/plays"/>
    <n v="113"/>
    <n v="30"/>
    <x v="1"/>
  </r>
  <r>
    <x v="0"/>
    <x v="0"/>
    <s v="USD"/>
    <n v="1425830905"/>
    <n v="1423242505"/>
    <b v="0"/>
    <n v="57"/>
    <b v="1"/>
    <s v="theater/plays"/>
    <n v="101"/>
    <n v="142.28"/>
    <x v="1"/>
  </r>
  <r>
    <x v="0"/>
    <x v="1"/>
    <s v="GBP"/>
    <n v="1462697966"/>
    <n v="1460105966"/>
    <b v="0"/>
    <n v="33"/>
    <b v="1"/>
    <s v="theater/plays"/>
    <n v="101"/>
    <n v="24.55"/>
    <x v="1"/>
  </r>
  <r>
    <x v="0"/>
    <x v="0"/>
    <s v="USD"/>
    <n v="1404522000"/>
    <n v="1404308883"/>
    <b v="0"/>
    <n v="9"/>
    <b v="1"/>
    <s v="theater/plays"/>
    <n v="146"/>
    <n v="292.77999999999997"/>
    <x v="1"/>
  </r>
  <r>
    <x v="0"/>
    <x v="1"/>
    <s v="GBP"/>
    <n v="1406502000"/>
    <n v="1405583108"/>
    <b v="0"/>
    <n v="26"/>
    <b v="1"/>
    <s v="theater/plays"/>
    <n v="117"/>
    <n v="44.92"/>
    <x v="1"/>
  </r>
  <r>
    <x v="0"/>
    <x v="1"/>
    <s v="GBP"/>
    <n v="1427919468"/>
    <n v="1425331068"/>
    <b v="0"/>
    <n v="69"/>
    <b v="1"/>
    <s v="theater/plays"/>
    <n v="106"/>
    <n v="23.1"/>
    <x v="1"/>
  </r>
  <r>
    <x v="0"/>
    <x v="0"/>
    <s v="USD"/>
    <n v="1444149886"/>
    <n v="1441125886"/>
    <b v="0"/>
    <n v="65"/>
    <b v="1"/>
    <s v="theater/plays"/>
    <n v="105"/>
    <n v="80.400000000000006"/>
    <x v="1"/>
  </r>
  <r>
    <x v="0"/>
    <x v="0"/>
    <s v="USD"/>
    <n v="1405802330"/>
    <n v="1403210330"/>
    <b v="0"/>
    <n v="83"/>
    <b v="1"/>
    <s v="theater/plays"/>
    <n v="100"/>
    <n v="72.290000000000006"/>
    <x v="1"/>
  </r>
  <r>
    <x v="0"/>
    <x v="0"/>
    <s v="USD"/>
    <n v="1434384880"/>
    <n v="1432484080"/>
    <b v="0"/>
    <n v="111"/>
    <b v="1"/>
    <s v="theater/plays"/>
    <n v="105"/>
    <n v="32.97"/>
    <x v="1"/>
  </r>
  <r>
    <x v="0"/>
    <x v="0"/>
    <s v="USD"/>
    <n v="1438259422"/>
    <n v="1435667422"/>
    <b v="0"/>
    <n v="46"/>
    <b v="1"/>
    <s v="theater/plays"/>
    <n v="139"/>
    <n v="116.65"/>
    <x v="1"/>
  </r>
  <r>
    <x v="0"/>
    <x v="1"/>
    <s v="GBP"/>
    <n v="1407106800"/>
    <n v="1404749446"/>
    <b v="0"/>
    <n v="63"/>
    <b v="1"/>
    <s v="theater/plays"/>
    <n v="100"/>
    <n v="79.62"/>
    <x v="1"/>
  </r>
  <r>
    <x v="0"/>
    <x v="1"/>
    <s v="GBP"/>
    <n v="1459845246"/>
    <n v="1457429646"/>
    <b v="0"/>
    <n v="9"/>
    <b v="1"/>
    <s v="theater/plays"/>
    <n v="100"/>
    <n v="27.78"/>
    <x v="1"/>
  </r>
  <r>
    <x v="0"/>
    <x v="1"/>
    <s v="GBP"/>
    <n v="1412974800"/>
    <n v="1411109167"/>
    <b v="0"/>
    <n v="34"/>
    <b v="1"/>
    <s v="theater/plays"/>
    <n v="110"/>
    <n v="81.03"/>
    <x v="1"/>
  </r>
  <r>
    <x v="0"/>
    <x v="0"/>
    <s v="USD"/>
    <n v="1487944080"/>
    <n v="1486129680"/>
    <b v="0"/>
    <n v="112"/>
    <b v="1"/>
    <s v="theater/plays"/>
    <n v="102"/>
    <n v="136.85"/>
    <x v="1"/>
  </r>
  <r>
    <x v="0"/>
    <x v="0"/>
    <s v="USD"/>
    <n v="1469721518"/>
    <n v="1467129518"/>
    <b v="0"/>
    <n v="47"/>
    <b v="1"/>
    <s v="theater/plays"/>
    <n v="104"/>
    <n v="177.62"/>
    <x v="1"/>
  </r>
  <r>
    <x v="0"/>
    <x v="0"/>
    <s v="USD"/>
    <n v="1481066554"/>
    <n v="1478906554"/>
    <b v="0"/>
    <n v="38"/>
    <b v="1"/>
    <s v="theater/plays"/>
    <n v="138"/>
    <n v="109.08"/>
    <x v="1"/>
  </r>
  <r>
    <x v="0"/>
    <x v="1"/>
    <s v="GBP"/>
    <n v="1465750800"/>
    <n v="1463771421"/>
    <b v="0"/>
    <n v="28"/>
    <b v="1"/>
    <s v="theater/plays"/>
    <n v="100"/>
    <n v="119.64"/>
    <x v="1"/>
  </r>
  <r>
    <x v="0"/>
    <x v="0"/>
    <s v="USD"/>
    <n v="1427864340"/>
    <n v="1425020810"/>
    <b v="0"/>
    <n v="78"/>
    <b v="1"/>
    <s v="theater/plays"/>
    <n v="102"/>
    <n v="78.209999999999994"/>
    <x v="1"/>
  </r>
  <r>
    <x v="0"/>
    <x v="1"/>
    <s v="GBP"/>
    <n v="1460553480"/>
    <n v="1458770384"/>
    <b v="0"/>
    <n v="23"/>
    <b v="1"/>
    <s v="theater/plays"/>
    <n v="171"/>
    <n v="52.17"/>
    <x v="1"/>
  </r>
  <r>
    <x v="0"/>
    <x v="0"/>
    <s v="USD"/>
    <n v="1409374093"/>
    <n v="1406782093"/>
    <b v="0"/>
    <n v="40"/>
    <b v="1"/>
    <s v="theater/plays"/>
    <n v="101"/>
    <n v="114.13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"/>
    <n v="91.67"/>
    <x v="1"/>
  </r>
  <r>
    <x v="0"/>
    <x v="1"/>
    <s v="GBP"/>
    <n v="1462741200"/>
    <n v="1461503654"/>
    <b v="0"/>
    <n v="22"/>
    <b v="1"/>
    <s v="theater/plays"/>
    <n v="119"/>
    <n v="108.59"/>
    <x v="1"/>
  </r>
  <r>
    <x v="0"/>
    <x v="0"/>
    <s v="USD"/>
    <n v="1461988740"/>
    <n v="1459949080"/>
    <b v="0"/>
    <n v="79"/>
    <b v="1"/>
    <s v="theater/plays"/>
    <n v="100"/>
    <n v="69.819999999999993"/>
    <x v="1"/>
  </r>
  <r>
    <x v="0"/>
    <x v="0"/>
    <s v="USD"/>
    <n v="1465837200"/>
    <n v="1463971172"/>
    <b v="0"/>
    <n v="14"/>
    <b v="1"/>
    <s v="theater/plays"/>
    <n v="153"/>
    <n v="109.57"/>
    <x v="1"/>
  </r>
  <r>
    <x v="0"/>
    <x v="19"/>
    <s v="EUR"/>
    <n v="1448838000"/>
    <n v="1445791811"/>
    <b v="0"/>
    <n v="51"/>
    <b v="1"/>
    <s v="theater/plays"/>
    <n v="104"/>
    <n v="71.67"/>
    <x v="1"/>
  </r>
  <r>
    <x v="0"/>
    <x v="1"/>
    <s v="GBP"/>
    <n v="1406113200"/>
    <n v="1402910965"/>
    <b v="0"/>
    <n v="54"/>
    <b v="1"/>
    <s v="theater/plays"/>
    <n v="101"/>
    <n v="93.61"/>
    <x v="1"/>
  </r>
  <r>
    <x v="0"/>
    <x v="1"/>
    <s v="GBP"/>
    <n v="1467414000"/>
    <n v="1462492178"/>
    <b v="0"/>
    <n v="70"/>
    <b v="1"/>
    <s v="theater/plays"/>
    <n v="108"/>
    <n v="76.8"/>
    <x v="1"/>
  </r>
  <r>
    <x v="0"/>
    <x v="1"/>
    <s v="GBP"/>
    <n v="1462230000"/>
    <n v="1461061350"/>
    <b v="0"/>
    <n v="44"/>
    <b v="1"/>
    <s v="theater/plays"/>
    <n v="315"/>
    <n v="35.799999999999997"/>
    <x v="1"/>
  </r>
  <r>
    <x v="0"/>
    <x v="0"/>
    <s v="USD"/>
    <n v="1446091260"/>
    <n v="1443029206"/>
    <b v="0"/>
    <n v="55"/>
    <b v="1"/>
    <s v="theater/plays"/>
    <n v="102"/>
    <n v="55.6"/>
    <x v="1"/>
  </r>
  <r>
    <x v="0"/>
    <x v="1"/>
    <s v="GBP"/>
    <n v="1462879020"/>
    <n v="1461941527"/>
    <b v="0"/>
    <n v="15"/>
    <b v="1"/>
    <s v="theater/plays"/>
    <n v="126"/>
    <n v="147.33000000000001"/>
    <x v="1"/>
  </r>
  <r>
    <x v="0"/>
    <x v="1"/>
    <s v="GBP"/>
    <n v="1468611272"/>
    <n v="1466019272"/>
    <b v="0"/>
    <n v="27"/>
    <b v="1"/>
    <s v="theater/plays"/>
    <n v="101"/>
    <n v="56.33"/>
    <x v="1"/>
  </r>
  <r>
    <x v="0"/>
    <x v="1"/>
    <s v="GBP"/>
    <n v="1406887310"/>
    <n v="1404295310"/>
    <b v="0"/>
    <n v="21"/>
    <b v="1"/>
    <s v="theater/plays"/>
    <n v="101"/>
    <n v="96.19"/>
    <x v="1"/>
  </r>
  <r>
    <x v="0"/>
    <x v="0"/>
    <s v="USD"/>
    <n v="1416385679"/>
    <n v="1413790079"/>
    <b v="0"/>
    <n v="162"/>
    <b v="1"/>
    <s v="theater/plays"/>
    <n v="103"/>
    <n v="63.57"/>
    <x v="1"/>
  </r>
  <r>
    <x v="0"/>
    <x v="0"/>
    <s v="USD"/>
    <n v="1487985734"/>
    <n v="1484097734"/>
    <b v="0"/>
    <n v="23"/>
    <b v="1"/>
    <s v="theater/plays"/>
    <n v="106"/>
    <n v="184.78"/>
    <x v="1"/>
  </r>
  <r>
    <x v="0"/>
    <x v="20"/>
    <s v="SGD"/>
    <n v="1481731140"/>
    <n v="1479866343"/>
    <b v="0"/>
    <n v="72"/>
    <b v="1"/>
    <s v="theater/plays"/>
    <n v="101"/>
    <n v="126.72"/>
    <x v="1"/>
  </r>
  <r>
    <x v="0"/>
    <x v="0"/>
    <s v="USD"/>
    <n v="1409587140"/>
    <n v="1408062990"/>
    <b v="0"/>
    <n v="68"/>
    <b v="1"/>
    <s v="theater/plays"/>
    <n v="113"/>
    <n v="83.43"/>
    <x v="1"/>
  </r>
  <r>
    <x v="0"/>
    <x v="0"/>
    <s v="USD"/>
    <n v="1425704100"/>
    <n v="1424484717"/>
    <b v="0"/>
    <n v="20"/>
    <b v="1"/>
    <s v="theater/plays"/>
    <n v="218"/>
    <n v="54.5"/>
    <x v="1"/>
  </r>
  <r>
    <x v="0"/>
    <x v="0"/>
    <s v="USD"/>
    <n v="1408464000"/>
    <n v="1406831445"/>
    <b v="0"/>
    <n v="26"/>
    <b v="1"/>
    <s v="theater/plays"/>
    <n v="101"/>
    <n v="302.31"/>
    <x v="1"/>
  </r>
  <r>
    <x v="0"/>
    <x v="1"/>
    <s v="GBP"/>
    <n v="1458075600"/>
    <n v="1456183649"/>
    <b v="0"/>
    <n v="72"/>
    <b v="1"/>
    <s v="theater/plays"/>
    <n v="106"/>
    <n v="44.14"/>
    <x v="1"/>
  </r>
  <r>
    <x v="0"/>
    <x v="0"/>
    <s v="USD"/>
    <n v="1449973592"/>
    <n v="1447381592"/>
    <b v="0"/>
    <n v="3"/>
    <b v="1"/>
    <s v="theater/plays"/>
    <n v="104"/>
    <n v="866.67"/>
    <x v="1"/>
  </r>
  <r>
    <x v="0"/>
    <x v="0"/>
    <s v="USD"/>
    <n v="1431481037"/>
    <n v="1428889037"/>
    <b v="0"/>
    <n v="18"/>
    <b v="1"/>
    <s v="theater/plays"/>
    <n v="221"/>
    <n v="61.39"/>
    <x v="1"/>
  </r>
  <r>
    <x v="0"/>
    <x v="1"/>
    <s v="GBP"/>
    <n v="1438467894"/>
    <n v="1436307894"/>
    <b v="0"/>
    <n v="30"/>
    <b v="1"/>
    <s v="theater/plays"/>
    <n v="119"/>
    <n v="29.67"/>
    <x v="1"/>
  </r>
  <r>
    <x v="0"/>
    <x v="0"/>
    <s v="USD"/>
    <n v="1420088400"/>
    <n v="1416977259"/>
    <b v="0"/>
    <n v="23"/>
    <b v="1"/>
    <s v="theater/plays"/>
    <n v="105"/>
    <n v="45.48"/>
    <x v="1"/>
  </r>
  <r>
    <x v="0"/>
    <x v="17"/>
    <s v="EUR"/>
    <n v="1484441980"/>
    <n v="1479257980"/>
    <b v="0"/>
    <n v="54"/>
    <b v="1"/>
    <s v="theater/plays"/>
    <n v="104"/>
    <n v="96.2"/>
    <x v="1"/>
  </r>
  <r>
    <x v="0"/>
    <x v="0"/>
    <s v="USD"/>
    <n v="1481961600"/>
    <n v="1479283285"/>
    <b v="0"/>
    <n v="26"/>
    <b v="1"/>
    <s v="theater/plays"/>
    <n v="118"/>
    <n v="67.92"/>
    <x v="1"/>
  </r>
  <r>
    <x v="0"/>
    <x v="0"/>
    <s v="USD"/>
    <n v="1449089965"/>
    <n v="1446670765"/>
    <b v="0"/>
    <n v="9"/>
    <b v="1"/>
    <s v="theater/plays"/>
    <n v="139"/>
    <n v="30.78"/>
    <x v="1"/>
  </r>
  <r>
    <x v="0"/>
    <x v="0"/>
    <s v="USD"/>
    <n v="1408942740"/>
    <n v="1407157756"/>
    <b v="0"/>
    <n v="27"/>
    <b v="1"/>
    <s v="theater/plays"/>
    <n v="104"/>
    <n v="38.33"/>
    <x v="1"/>
  </r>
  <r>
    <x v="0"/>
    <x v="1"/>
    <s v="GBP"/>
    <n v="1437235200"/>
    <n v="1435177840"/>
    <b v="0"/>
    <n v="30"/>
    <b v="1"/>
    <s v="theater/plays"/>
    <n v="100"/>
    <n v="66.83"/>
    <x v="1"/>
  </r>
  <r>
    <x v="0"/>
    <x v="5"/>
    <s v="CAD"/>
    <n v="1446053616"/>
    <n v="1443461616"/>
    <b v="0"/>
    <n v="52"/>
    <b v="1"/>
    <s v="theater/plays"/>
    <n v="107"/>
    <n v="71.73"/>
    <x v="1"/>
  </r>
  <r>
    <x v="0"/>
    <x v="1"/>
    <s v="GBP"/>
    <n v="1400423973"/>
    <n v="1399387173"/>
    <b v="0"/>
    <n v="17"/>
    <b v="1"/>
    <s v="theater/plays"/>
    <n v="100"/>
    <n v="176.47"/>
    <x v="1"/>
  </r>
  <r>
    <x v="0"/>
    <x v="0"/>
    <s v="USD"/>
    <n v="1429976994"/>
    <n v="1424796594"/>
    <b v="0"/>
    <n v="19"/>
    <b v="1"/>
    <s v="theater/plays"/>
    <n v="100"/>
    <n v="421.11"/>
    <x v="1"/>
  </r>
  <r>
    <x v="0"/>
    <x v="1"/>
    <s v="GBP"/>
    <n v="1426870560"/>
    <n v="1424280899"/>
    <b v="0"/>
    <n v="77"/>
    <b v="1"/>
    <s v="theater/plays"/>
    <n v="101"/>
    <n v="104.99"/>
    <x v="1"/>
  </r>
  <r>
    <x v="0"/>
    <x v="1"/>
    <s v="GBP"/>
    <n v="1409490480"/>
    <n v="1407400306"/>
    <b v="0"/>
    <n v="21"/>
    <b v="1"/>
    <s v="theater/plays"/>
    <n v="108"/>
    <n v="28.19"/>
    <x v="1"/>
  </r>
  <r>
    <x v="0"/>
    <x v="1"/>
    <s v="GBP"/>
    <n v="1440630000"/>
    <n v="1439122800"/>
    <b v="0"/>
    <n v="38"/>
    <b v="1"/>
    <s v="theater/plays"/>
    <n v="104"/>
    <n v="54.55"/>
    <x v="1"/>
  </r>
  <r>
    <x v="0"/>
    <x v="0"/>
    <s v="USD"/>
    <n v="1417305178"/>
    <n v="1414277578"/>
    <b v="0"/>
    <n v="28"/>
    <b v="1"/>
    <s v="theater/plays"/>
    <n v="104"/>
    <n v="111.89"/>
    <x v="1"/>
  </r>
  <r>
    <x v="0"/>
    <x v="0"/>
    <s v="USD"/>
    <n v="1426044383"/>
    <n v="1423455983"/>
    <b v="0"/>
    <n v="48"/>
    <b v="1"/>
    <s v="theater/plays"/>
    <n v="102"/>
    <n v="85.21"/>
    <x v="1"/>
  </r>
  <r>
    <x v="0"/>
    <x v="1"/>
    <s v="GBP"/>
    <n v="1470092340"/>
    <n v="1467973256"/>
    <b v="0"/>
    <n v="46"/>
    <b v="1"/>
    <s v="theater/plays"/>
    <n v="101"/>
    <n v="76.650000000000006"/>
    <x v="1"/>
  </r>
  <r>
    <x v="0"/>
    <x v="0"/>
    <s v="USD"/>
    <n v="1466707620"/>
    <n v="1464979620"/>
    <b v="0"/>
    <n v="30"/>
    <b v="1"/>
    <s v="theater/plays"/>
    <n v="112"/>
    <n v="65.17"/>
    <x v="1"/>
  </r>
  <r>
    <x v="0"/>
    <x v="0"/>
    <s v="USD"/>
    <n v="1448074800"/>
    <n v="1444874768"/>
    <b v="0"/>
    <n v="64"/>
    <b v="1"/>
    <s v="theater/plays"/>
    <n v="100"/>
    <n v="93.76"/>
    <x v="1"/>
  </r>
  <r>
    <x v="0"/>
    <x v="0"/>
    <s v="USD"/>
    <n v="1418244552"/>
    <n v="1415652552"/>
    <b v="0"/>
    <n v="15"/>
    <b v="1"/>
    <s v="theater/plays"/>
    <n v="100"/>
    <n v="133.33000000000001"/>
    <x v="1"/>
  </r>
  <r>
    <x v="0"/>
    <x v="0"/>
    <s v="USD"/>
    <n v="1417620506"/>
    <n v="1415028506"/>
    <b v="0"/>
    <n v="41"/>
    <b v="1"/>
    <s v="theater/plays"/>
    <n v="105"/>
    <n v="51.22"/>
    <x v="1"/>
  </r>
  <r>
    <x v="0"/>
    <x v="0"/>
    <s v="USD"/>
    <n v="1418581088"/>
    <n v="1415125088"/>
    <b v="0"/>
    <n v="35"/>
    <b v="1"/>
    <s v="theater/plays"/>
    <n v="117"/>
    <n v="100.17"/>
    <x v="1"/>
  </r>
  <r>
    <x v="0"/>
    <x v="1"/>
    <s v="GBP"/>
    <n v="1434625441"/>
    <n v="1432033441"/>
    <b v="0"/>
    <n v="45"/>
    <b v="1"/>
    <s v="theater/plays"/>
    <n v="104"/>
    <n v="34.6"/>
    <x v="1"/>
  </r>
  <r>
    <x v="0"/>
    <x v="0"/>
    <s v="USD"/>
    <n v="1464960682"/>
    <n v="1462368682"/>
    <b v="0"/>
    <n v="62"/>
    <b v="1"/>
    <s v="theater/plays"/>
    <n v="115"/>
    <n v="184.68"/>
    <x v="1"/>
  </r>
  <r>
    <x v="0"/>
    <x v="0"/>
    <s v="USD"/>
    <n v="1405017345"/>
    <n v="1403721345"/>
    <b v="0"/>
    <n v="22"/>
    <b v="1"/>
    <s v="theater/plays"/>
    <n v="102"/>
    <n v="69.819999999999993"/>
    <x v="1"/>
  </r>
  <r>
    <x v="0"/>
    <x v="0"/>
    <s v="USD"/>
    <n v="1407536880"/>
    <n v="1404997548"/>
    <b v="0"/>
    <n v="18"/>
    <b v="1"/>
    <s v="theater/plays"/>
    <n v="223"/>
    <n v="61.94"/>
    <x v="1"/>
  </r>
  <r>
    <x v="0"/>
    <x v="1"/>
    <s v="GBP"/>
    <n v="1462565855"/>
    <n v="1458245855"/>
    <b v="0"/>
    <n v="12"/>
    <b v="1"/>
    <s v="theater/plays"/>
    <n v="100"/>
    <n v="41.67"/>
    <x v="1"/>
  </r>
  <r>
    <x v="0"/>
    <x v="0"/>
    <s v="USD"/>
    <n v="1415234760"/>
    <n v="1413065230"/>
    <b v="0"/>
    <n v="44"/>
    <b v="1"/>
    <s v="theater/plays"/>
    <n v="106"/>
    <n v="36.07"/>
    <x v="1"/>
  </r>
  <r>
    <x v="0"/>
    <x v="1"/>
    <s v="GBP"/>
    <n v="1406470645"/>
    <n v="1403878645"/>
    <b v="0"/>
    <n v="27"/>
    <b v="1"/>
    <s v="theater/plays"/>
    <n v="142"/>
    <n v="29"/>
    <x v="1"/>
  </r>
  <r>
    <x v="0"/>
    <x v="1"/>
    <s v="GBP"/>
    <n v="1433009400"/>
    <n v="1431795944"/>
    <b v="0"/>
    <n v="38"/>
    <b v="1"/>
    <s v="theater/plays"/>
    <n v="184"/>
    <n v="24.21"/>
    <x v="1"/>
  </r>
  <r>
    <x v="0"/>
    <x v="0"/>
    <s v="USD"/>
    <n v="1401595140"/>
    <n v="1399286589"/>
    <b v="0"/>
    <n v="28"/>
    <b v="1"/>
    <s v="theater/plays"/>
    <n v="104"/>
    <n v="55.89"/>
    <x v="1"/>
  </r>
  <r>
    <x v="0"/>
    <x v="1"/>
    <s v="GBP"/>
    <n v="1455832800"/>
    <n v="1452338929"/>
    <b v="0"/>
    <n v="24"/>
    <b v="1"/>
    <s v="theater/plays"/>
    <n v="112"/>
    <n v="11.67"/>
    <x v="1"/>
  </r>
  <r>
    <x v="0"/>
    <x v="0"/>
    <s v="USD"/>
    <n v="1416589200"/>
    <n v="1414605776"/>
    <b v="0"/>
    <n v="65"/>
    <b v="1"/>
    <s v="theater/plays"/>
    <n v="111"/>
    <n v="68.349999999999994"/>
    <x v="1"/>
  </r>
  <r>
    <x v="0"/>
    <x v="1"/>
    <s v="GBP"/>
    <n v="1424556325"/>
    <n v="1421964325"/>
    <b v="0"/>
    <n v="46"/>
    <b v="1"/>
    <s v="theater/plays"/>
    <n v="104"/>
    <n v="27.07"/>
    <x v="1"/>
  </r>
  <r>
    <x v="0"/>
    <x v="0"/>
    <s v="USD"/>
    <n v="1409266414"/>
    <n v="1405378414"/>
    <b v="0"/>
    <n v="85"/>
    <b v="1"/>
    <s v="theater/plays"/>
    <n v="100"/>
    <n v="118.13"/>
    <x v="1"/>
  </r>
  <r>
    <x v="0"/>
    <x v="1"/>
    <s v="GBP"/>
    <n v="1438968146"/>
    <n v="1436376146"/>
    <b v="0"/>
    <n v="66"/>
    <b v="1"/>
    <s v="theater/plays"/>
    <n v="102"/>
    <n v="44.76"/>
    <x v="1"/>
  </r>
  <r>
    <x v="0"/>
    <x v="0"/>
    <s v="USD"/>
    <n v="1447295460"/>
    <n v="1444747843"/>
    <b v="0"/>
    <n v="165"/>
    <b v="1"/>
    <s v="theater/plays"/>
    <n v="110"/>
    <n v="99.79"/>
    <x v="1"/>
  </r>
  <r>
    <x v="0"/>
    <x v="1"/>
    <s v="GBP"/>
    <n v="1435230324"/>
    <n v="1432638324"/>
    <b v="0"/>
    <n v="17"/>
    <b v="1"/>
    <s v="theater/plays"/>
    <n v="100"/>
    <n v="117.65"/>
    <x v="1"/>
  </r>
  <r>
    <x v="0"/>
    <x v="0"/>
    <s v="USD"/>
    <n v="1434542702"/>
    <n v="1432814702"/>
    <b v="0"/>
    <n v="3"/>
    <b v="1"/>
    <s v="theater/plays"/>
    <n v="122"/>
    <n v="203.33"/>
    <x v="1"/>
  </r>
  <r>
    <x v="0"/>
    <x v="1"/>
    <s v="GBP"/>
    <n v="1456876740"/>
    <n v="1455063886"/>
    <b v="0"/>
    <n v="17"/>
    <b v="1"/>
    <s v="theater/plays"/>
    <n v="138"/>
    <n v="28.32"/>
    <x v="1"/>
  </r>
  <r>
    <x v="0"/>
    <x v="0"/>
    <s v="USD"/>
    <n v="1405511376"/>
    <n v="1401623376"/>
    <b v="0"/>
    <n v="91"/>
    <b v="1"/>
    <s v="theater/plays"/>
    <n v="100"/>
    <n v="110.23"/>
    <x v="1"/>
  </r>
  <r>
    <x v="0"/>
    <x v="1"/>
    <s v="GBP"/>
    <n v="1404641289"/>
    <n v="1402049289"/>
    <b v="0"/>
    <n v="67"/>
    <b v="1"/>
    <s v="theater/plays"/>
    <n v="107"/>
    <n v="31.97"/>
    <x v="1"/>
  </r>
  <r>
    <x v="0"/>
    <x v="0"/>
    <s v="USD"/>
    <n v="1405727304"/>
    <n v="1403135304"/>
    <b v="0"/>
    <n v="18"/>
    <b v="1"/>
    <s v="theater/plays"/>
    <n v="211"/>
    <n v="58.61"/>
    <x v="1"/>
  </r>
  <r>
    <x v="0"/>
    <x v="1"/>
    <s v="GBP"/>
    <n v="1469998680"/>
    <n v="1466710358"/>
    <b v="0"/>
    <n v="21"/>
    <b v="1"/>
    <s v="theater/plays"/>
    <n v="124"/>
    <n v="29.43"/>
    <x v="1"/>
  </r>
  <r>
    <x v="0"/>
    <x v="0"/>
    <s v="USD"/>
    <n v="1465196400"/>
    <n v="1462841990"/>
    <b v="0"/>
    <n v="40"/>
    <b v="1"/>
    <s v="theater/plays"/>
    <n v="109"/>
    <n v="81.38"/>
    <x v="1"/>
  </r>
  <r>
    <x v="0"/>
    <x v="0"/>
    <s v="USD"/>
    <n v="1444264372"/>
    <n v="1442536372"/>
    <b v="0"/>
    <n v="78"/>
    <b v="1"/>
    <s v="theater/plays"/>
    <n v="104"/>
    <n v="199.17"/>
    <x v="1"/>
  </r>
  <r>
    <x v="0"/>
    <x v="1"/>
    <s v="GBP"/>
    <n v="1411858862"/>
    <n v="1409266862"/>
    <b v="0"/>
    <n v="26"/>
    <b v="1"/>
    <s v="theater/plays"/>
    <n v="100"/>
    <n v="115.38"/>
    <x v="1"/>
  </r>
  <r>
    <x v="0"/>
    <x v="0"/>
    <s v="USD"/>
    <n v="1425099540"/>
    <n v="1424280938"/>
    <b v="0"/>
    <n v="14"/>
    <b v="1"/>
    <s v="theater/plays"/>
    <n v="130"/>
    <n v="46.43"/>
    <x v="1"/>
  </r>
  <r>
    <x v="0"/>
    <x v="0"/>
    <s v="USD"/>
    <n v="1480579140"/>
    <n v="1478030325"/>
    <b v="0"/>
    <n v="44"/>
    <b v="1"/>
    <s v="theater/plays"/>
    <n v="104"/>
    <n v="70.569999999999993"/>
    <x v="1"/>
  </r>
  <r>
    <x v="0"/>
    <x v="0"/>
    <s v="USD"/>
    <n v="1460935800"/>
    <n v="1459999656"/>
    <b v="0"/>
    <n v="9"/>
    <b v="1"/>
    <s v="theater/plays"/>
    <n v="100"/>
    <n v="22.22"/>
    <x v="1"/>
  </r>
  <r>
    <x v="0"/>
    <x v="1"/>
    <s v="GBP"/>
    <n v="1429813800"/>
    <n v="1427363645"/>
    <b v="0"/>
    <n v="30"/>
    <b v="1"/>
    <s v="theater/plays"/>
    <n v="120"/>
    <n v="159.47"/>
    <x v="1"/>
  </r>
  <r>
    <x v="0"/>
    <x v="0"/>
    <s v="USD"/>
    <n v="1414284180"/>
    <n v="1410558948"/>
    <b v="0"/>
    <n v="45"/>
    <b v="1"/>
    <s v="theater/plays"/>
    <n v="100"/>
    <n v="37.78"/>
    <x v="1"/>
  </r>
  <r>
    <x v="0"/>
    <x v="0"/>
    <s v="USD"/>
    <n v="1400875307"/>
    <n v="1398283307"/>
    <b v="0"/>
    <n v="56"/>
    <b v="1"/>
    <s v="theater/plays"/>
    <n v="101"/>
    <n v="72.05"/>
    <x v="1"/>
  </r>
  <r>
    <x v="0"/>
    <x v="17"/>
    <s v="EUR"/>
    <n v="1459978200"/>
    <n v="1458416585"/>
    <b v="0"/>
    <n v="46"/>
    <b v="1"/>
    <s v="theater/plays"/>
    <n v="107"/>
    <n v="63.7"/>
    <x v="1"/>
  </r>
  <r>
    <x v="0"/>
    <x v="1"/>
    <s v="GBP"/>
    <n v="1455408000"/>
    <n v="1454638202"/>
    <b v="0"/>
    <n v="34"/>
    <b v="1"/>
    <s v="theater/plays"/>
    <n v="138"/>
    <n v="28.41"/>
    <x v="1"/>
  </r>
  <r>
    <x v="0"/>
    <x v="0"/>
    <s v="USD"/>
    <n v="1425495563"/>
    <n v="1422903563"/>
    <b v="0"/>
    <n v="98"/>
    <b v="1"/>
    <s v="theater/plays"/>
    <n v="101"/>
    <n v="103.21"/>
    <x v="1"/>
  </r>
  <r>
    <x v="0"/>
    <x v="1"/>
    <s v="GBP"/>
    <n v="1450051200"/>
    <n v="1447594176"/>
    <b v="0"/>
    <n v="46"/>
    <b v="1"/>
    <s v="theater/plays"/>
    <n v="109"/>
    <n v="71.150000000000006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4"/>
    <n v="81.78"/>
    <x v="1"/>
  </r>
  <r>
    <x v="0"/>
    <x v="0"/>
    <s v="USD"/>
    <n v="1412434136"/>
    <n v="1409669336"/>
    <b v="0"/>
    <n v="104"/>
    <b v="1"/>
    <s v="theater/plays"/>
    <n v="103"/>
    <n v="297.02999999999997"/>
    <x v="1"/>
  </r>
  <r>
    <x v="0"/>
    <x v="0"/>
    <s v="USD"/>
    <n v="1411264800"/>
    <n v="1409620903"/>
    <b v="0"/>
    <n v="87"/>
    <b v="1"/>
    <s v="theater/plays"/>
    <n v="108"/>
    <n v="46.61"/>
    <x v="1"/>
  </r>
  <r>
    <x v="0"/>
    <x v="1"/>
    <s v="GBP"/>
    <n v="1404314952"/>
    <n v="1401722952"/>
    <b v="0"/>
    <n v="29"/>
    <b v="1"/>
    <s v="theater/plays"/>
    <n v="100"/>
    <n v="51.72"/>
    <x v="1"/>
  </r>
  <r>
    <x v="0"/>
    <x v="1"/>
    <s v="GBP"/>
    <n v="1425142800"/>
    <n v="1422983847"/>
    <b v="0"/>
    <n v="51"/>
    <b v="1"/>
    <s v="theater/plays"/>
    <n v="103"/>
    <n v="40.29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9"/>
    <n v="30.15"/>
    <x v="1"/>
  </r>
  <r>
    <x v="0"/>
    <x v="0"/>
    <s v="USD"/>
    <n v="1408383153"/>
    <n v="1405791153"/>
    <b v="0"/>
    <n v="21"/>
    <b v="1"/>
    <s v="theater/plays"/>
    <n v="100"/>
    <n v="95.24"/>
    <x v="1"/>
  </r>
  <r>
    <x v="0"/>
    <x v="0"/>
    <s v="USD"/>
    <n v="1454709600"/>
    <n v="1452520614"/>
    <b v="0"/>
    <n v="42"/>
    <b v="1"/>
    <s v="theater/plays"/>
    <n v="110"/>
    <n v="52.21"/>
    <x v="1"/>
  </r>
  <r>
    <x v="0"/>
    <x v="0"/>
    <s v="USD"/>
    <n v="1402974000"/>
    <n v="1400290255"/>
    <b v="0"/>
    <n v="71"/>
    <b v="1"/>
    <s v="theater/plays"/>
    <n v="100"/>
    <n v="134.15"/>
    <x v="1"/>
  </r>
  <r>
    <x v="0"/>
    <x v="0"/>
    <s v="USD"/>
    <n v="1404983269"/>
    <n v="1402391269"/>
    <b v="0"/>
    <n v="168"/>
    <b v="1"/>
    <s v="theater/plays"/>
    <n v="106"/>
    <n v="62.83"/>
    <x v="1"/>
  </r>
  <r>
    <x v="0"/>
    <x v="0"/>
    <s v="USD"/>
    <n v="1470538800"/>
    <n v="1469112493"/>
    <b v="0"/>
    <n v="19"/>
    <b v="1"/>
    <s v="theater/plays"/>
    <n v="112"/>
    <n v="58.95"/>
    <x v="1"/>
  </r>
  <r>
    <x v="0"/>
    <x v="0"/>
    <s v="USD"/>
    <n v="1408638480"/>
    <n v="1406811593"/>
    <b v="0"/>
    <n v="37"/>
    <b v="1"/>
    <s v="theater/plays"/>
    <n v="106"/>
    <n v="143.11000000000001"/>
    <x v="1"/>
  </r>
  <r>
    <x v="0"/>
    <x v="0"/>
    <s v="USD"/>
    <n v="1440003820"/>
    <n v="1437411820"/>
    <b v="0"/>
    <n v="36"/>
    <b v="1"/>
    <s v="theater/plays"/>
    <n v="101"/>
    <n v="84.17"/>
    <x v="1"/>
  </r>
  <r>
    <x v="0"/>
    <x v="1"/>
    <s v="GBP"/>
    <n v="1430600400"/>
    <n v="1428358567"/>
    <b v="0"/>
    <n v="14"/>
    <b v="1"/>
    <s v="theater/plays"/>
    <n v="104"/>
    <n v="186.07"/>
    <x v="1"/>
  </r>
  <r>
    <x v="0"/>
    <x v="0"/>
    <s v="USD"/>
    <n v="1453179540"/>
    <n v="1452030730"/>
    <b v="0"/>
    <n v="18"/>
    <b v="1"/>
    <s v="theater/plays"/>
    <n v="135"/>
    <n v="89.79"/>
    <x v="1"/>
  </r>
  <r>
    <x v="0"/>
    <x v="0"/>
    <s v="USD"/>
    <n v="1405095300"/>
    <n v="1403146628"/>
    <b v="0"/>
    <n v="82"/>
    <b v="1"/>
    <s v="theater/plays"/>
    <n v="105"/>
    <n v="64.16"/>
    <x v="1"/>
  </r>
  <r>
    <x v="0"/>
    <x v="0"/>
    <s v="USD"/>
    <n v="1447445820"/>
    <n v="1445077121"/>
    <b v="0"/>
    <n v="43"/>
    <b v="1"/>
    <s v="theater/plays"/>
    <n v="103"/>
    <n v="59.65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6"/>
    <n v="41.22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2"/>
    <x v="1"/>
  </r>
  <r>
    <x v="0"/>
    <x v="1"/>
    <s v="GBP"/>
    <n v="1423138800"/>
    <n v="1421092725"/>
    <b v="0"/>
    <n v="25"/>
    <b v="1"/>
    <s v="theater/plays"/>
    <n v="108"/>
    <n v="43.28"/>
    <x v="1"/>
  </r>
  <r>
    <x v="0"/>
    <x v="0"/>
    <s v="USD"/>
    <n v="1458332412"/>
    <n v="1454448012"/>
    <b v="0"/>
    <n v="14"/>
    <b v="1"/>
    <s v="theater/plays"/>
    <n v="108"/>
    <n v="77"/>
    <x v="1"/>
  </r>
  <r>
    <x v="0"/>
    <x v="0"/>
    <s v="USD"/>
    <n v="1418784689"/>
    <n v="1416192689"/>
    <b v="0"/>
    <n v="45"/>
    <b v="1"/>
    <s v="theater/plays"/>
    <n v="110"/>
    <n v="51.22"/>
    <x v="1"/>
  </r>
  <r>
    <x v="0"/>
    <x v="0"/>
    <s v="USD"/>
    <n v="1468036800"/>
    <n v="1465607738"/>
    <b v="0"/>
    <n v="20"/>
    <b v="1"/>
    <s v="theater/plays"/>
    <n v="171"/>
    <n v="68.25"/>
    <x v="1"/>
  </r>
  <r>
    <x v="0"/>
    <x v="1"/>
    <s v="GBP"/>
    <n v="1427990071"/>
    <n v="1422809671"/>
    <b v="0"/>
    <n v="39"/>
    <b v="1"/>
    <s v="theater/plays"/>
    <n v="152"/>
    <n v="19.489999999999998"/>
    <x v="1"/>
  </r>
  <r>
    <x v="0"/>
    <x v="0"/>
    <s v="USD"/>
    <n v="1429636927"/>
    <n v="1427304127"/>
    <b v="0"/>
    <n v="16"/>
    <b v="1"/>
    <s v="theater/plays"/>
    <n v="101"/>
    <n v="41.13"/>
    <x v="1"/>
  </r>
  <r>
    <x v="0"/>
    <x v="0"/>
    <s v="USD"/>
    <n v="1406087940"/>
    <n v="1404141626"/>
    <b v="0"/>
    <n v="37"/>
    <b v="1"/>
    <s v="theater/plays"/>
    <n v="153"/>
    <n v="41.41"/>
    <x v="1"/>
  </r>
  <r>
    <x v="0"/>
    <x v="1"/>
    <s v="GBP"/>
    <n v="1471130956"/>
    <n v="1465946956"/>
    <b v="0"/>
    <n v="14"/>
    <b v="1"/>
    <s v="theater/plays"/>
    <n v="128"/>
    <n v="27.5"/>
    <x v="1"/>
  </r>
  <r>
    <x v="0"/>
    <x v="1"/>
    <s v="GBP"/>
    <n v="1406825159"/>
    <n v="1404233159"/>
    <b v="0"/>
    <n v="21"/>
    <b v="1"/>
    <s v="theater/plays"/>
    <n v="101"/>
    <n v="33.57"/>
    <x v="1"/>
  </r>
  <r>
    <x v="0"/>
    <x v="0"/>
    <s v="USD"/>
    <n v="1476381627"/>
    <n v="1473789627"/>
    <b v="0"/>
    <n v="69"/>
    <b v="1"/>
    <s v="theater/plays"/>
    <n v="101"/>
    <n v="145.87"/>
    <x v="1"/>
  </r>
  <r>
    <x v="0"/>
    <x v="0"/>
    <s v="USD"/>
    <n v="1406876340"/>
    <n v="1404190567"/>
    <b v="0"/>
    <n v="16"/>
    <b v="1"/>
    <s v="theater/plays"/>
    <n v="191"/>
    <n v="358.69"/>
    <x v="1"/>
  </r>
  <r>
    <x v="0"/>
    <x v="0"/>
    <s v="USD"/>
    <n v="1423720740"/>
    <n v="1421081857"/>
    <b v="0"/>
    <n v="55"/>
    <b v="1"/>
    <s v="theater/plays"/>
    <n v="140"/>
    <n v="50.98"/>
    <x v="1"/>
  </r>
  <r>
    <x v="0"/>
    <x v="0"/>
    <s v="USD"/>
    <n v="1422937620"/>
    <n v="1420606303"/>
    <b v="0"/>
    <n v="27"/>
    <b v="1"/>
    <s v="theater/plays"/>
    <n v="124"/>
    <n v="45.04"/>
    <x v="1"/>
  </r>
  <r>
    <x v="0"/>
    <x v="1"/>
    <s v="GBP"/>
    <n v="1463743860"/>
    <n v="1461151860"/>
    <b v="0"/>
    <n v="36"/>
    <b v="1"/>
    <s v="theater/plays"/>
    <n v="126"/>
    <n v="17.53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2"/>
    <x v="1"/>
  </r>
  <r>
    <x v="0"/>
    <x v="0"/>
    <s v="USD"/>
    <n v="1436551200"/>
    <n v="1435181628"/>
    <b v="0"/>
    <n v="17"/>
    <b v="1"/>
    <s v="theater/plays"/>
    <n v="202"/>
    <n v="29.71"/>
    <x v="1"/>
  </r>
  <r>
    <x v="0"/>
    <x v="5"/>
    <s v="CAD"/>
    <n v="1476158340"/>
    <n v="1472594585"/>
    <b v="0"/>
    <n v="114"/>
    <b v="1"/>
    <s v="theater/plays"/>
    <n v="103"/>
    <n v="90.68"/>
    <x v="1"/>
  </r>
  <r>
    <x v="0"/>
    <x v="0"/>
    <s v="USD"/>
    <n v="1471921637"/>
    <n v="1469329637"/>
    <b v="0"/>
    <n v="93"/>
    <b v="1"/>
    <s v="theater/plays"/>
    <n v="102"/>
    <n v="55.01"/>
    <x v="1"/>
  </r>
  <r>
    <x v="0"/>
    <x v="1"/>
    <s v="GBP"/>
    <n v="1439136000"/>
    <n v="1436972472"/>
    <b v="0"/>
    <n v="36"/>
    <b v="1"/>
    <s v="theater/plays"/>
    <n v="103"/>
    <n v="57.22"/>
    <x v="1"/>
  </r>
  <r>
    <x v="0"/>
    <x v="0"/>
    <s v="USD"/>
    <n v="1461108450"/>
    <n v="1455928050"/>
    <b v="0"/>
    <n v="61"/>
    <b v="1"/>
    <s v="theater/plays"/>
    <n v="127"/>
    <n v="72.95"/>
    <x v="1"/>
  </r>
  <r>
    <x v="0"/>
    <x v="0"/>
    <s v="USD"/>
    <n v="1426864032"/>
    <n v="1424275632"/>
    <b v="0"/>
    <n v="47"/>
    <b v="1"/>
    <s v="theater/plays"/>
    <n v="101"/>
    <n v="64.47"/>
    <x v="1"/>
  </r>
  <r>
    <x v="0"/>
    <x v="0"/>
    <s v="USD"/>
    <n v="1474426800"/>
    <n v="1471976529"/>
    <b v="0"/>
    <n v="17"/>
    <b v="1"/>
    <s v="theater/plays"/>
    <n v="122"/>
    <n v="716.35"/>
    <x v="1"/>
  </r>
  <r>
    <x v="0"/>
    <x v="0"/>
    <s v="USD"/>
    <n v="1461857045"/>
    <n v="1459265045"/>
    <b v="0"/>
    <n v="63"/>
    <b v="1"/>
    <s v="theater/plays"/>
    <n v="113"/>
    <n v="50.4"/>
    <x v="1"/>
  </r>
  <r>
    <x v="0"/>
    <x v="0"/>
    <s v="USD"/>
    <n v="1468618680"/>
    <n v="1465345902"/>
    <b v="0"/>
    <n v="9"/>
    <b v="1"/>
    <s v="theater/plays"/>
    <n v="150"/>
    <n v="41.67"/>
    <x v="1"/>
  </r>
  <r>
    <x v="0"/>
    <x v="1"/>
    <s v="GBP"/>
    <n v="1409515200"/>
    <n v="1405971690"/>
    <b v="0"/>
    <n v="30"/>
    <b v="1"/>
    <s v="theater/plays"/>
    <n v="215"/>
    <n v="35.770000000000003"/>
    <x v="1"/>
  </r>
  <r>
    <x v="0"/>
    <x v="0"/>
    <s v="USD"/>
    <n v="1415253540"/>
    <n v="1413432331"/>
    <b v="0"/>
    <n v="23"/>
    <b v="1"/>
    <s v="theater/plays"/>
    <n v="102"/>
    <n v="88.74"/>
    <x v="1"/>
  </r>
  <r>
    <x v="0"/>
    <x v="0"/>
    <s v="USD"/>
    <n v="1426883220"/>
    <n v="1425067296"/>
    <b v="0"/>
    <n v="33"/>
    <b v="1"/>
    <s v="theater/plays"/>
    <n v="100"/>
    <n v="148.47999999999999"/>
    <x v="1"/>
  </r>
  <r>
    <x v="0"/>
    <x v="1"/>
    <s v="GBP"/>
    <n v="1469016131"/>
    <n v="1466424131"/>
    <b v="0"/>
    <n v="39"/>
    <b v="1"/>
    <s v="theater/plays"/>
    <n v="101"/>
    <n v="51.79"/>
    <x v="1"/>
  </r>
  <r>
    <x v="0"/>
    <x v="1"/>
    <s v="GBP"/>
    <n v="1414972800"/>
    <n v="1412629704"/>
    <b v="0"/>
    <n v="17"/>
    <b v="1"/>
    <s v="theater/plays"/>
    <n v="11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"/>
    <n v="53.23"/>
    <x v="1"/>
  </r>
  <r>
    <x v="0"/>
    <x v="0"/>
    <s v="USD"/>
    <n v="1426539600"/>
    <n v="1424296822"/>
    <b v="0"/>
    <n v="57"/>
    <b v="1"/>
    <s v="theater/plays"/>
    <n v="113"/>
    <n v="39.6"/>
    <x v="1"/>
  </r>
  <r>
    <x v="0"/>
    <x v="1"/>
    <s v="GBP"/>
    <n v="1403382680"/>
    <n v="1400790680"/>
    <b v="0"/>
    <n v="56"/>
    <b v="1"/>
    <s v="theater/plays"/>
    <n v="128"/>
    <n v="34.25"/>
    <x v="1"/>
  </r>
  <r>
    <x v="0"/>
    <x v="0"/>
    <s v="USD"/>
    <n v="1436562000"/>
    <n v="1434440227"/>
    <b v="0"/>
    <n v="13"/>
    <b v="1"/>
    <s v="theater/plays"/>
    <n v="143"/>
    <n v="164.62"/>
    <x v="1"/>
  </r>
  <r>
    <x v="0"/>
    <x v="2"/>
    <s v="AUD"/>
    <n v="1420178188"/>
    <n v="1418709388"/>
    <b v="0"/>
    <n v="95"/>
    <b v="1"/>
    <s v="theater/plays"/>
    <n v="119"/>
    <n v="125.05"/>
    <x v="1"/>
  </r>
  <r>
    <x v="0"/>
    <x v="1"/>
    <s v="GBP"/>
    <n v="1404671466"/>
    <n v="1402079466"/>
    <b v="0"/>
    <n v="80"/>
    <b v="1"/>
    <s v="theater/plays"/>
    <n v="138"/>
    <n v="51.88"/>
    <x v="1"/>
  </r>
  <r>
    <x v="0"/>
    <x v="0"/>
    <s v="USD"/>
    <n v="1404403381"/>
    <n v="1401811381"/>
    <b v="0"/>
    <n v="133"/>
    <b v="1"/>
    <s v="theater/plays"/>
    <n v="160"/>
    <n v="40.29"/>
    <x v="1"/>
  </r>
  <r>
    <x v="0"/>
    <x v="0"/>
    <s v="USD"/>
    <n v="1466014499"/>
    <n v="1463422499"/>
    <b v="0"/>
    <n v="44"/>
    <b v="1"/>
    <s v="theater/plays"/>
    <n v="114"/>
    <n v="64.91"/>
    <x v="1"/>
  </r>
  <r>
    <x v="0"/>
    <x v="0"/>
    <s v="USD"/>
    <n v="1454431080"/>
    <n v="1451839080"/>
    <b v="0"/>
    <n v="30"/>
    <b v="1"/>
    <s v="theater/plays"/>
    <n v="101"/>
    <n v="55.33"/>
    <x v="1"/>
  </r>
  <r>
    <x v="0"/>
    <x v="0"/>
    <s v="USD"/>
    <n v="1433314740"/>
    <n v="1430600401"/>
    <b v="0"/>
    <n v="56"/>
    <b v="1"/>
    <s v="theater/plays"/>
    <n v="155"/>
    <n v="83.14"/>
    <x v="1"/>
  </r>
  <r>
    <x v="0"/>
    <x v="1"/>
    <s v="GBP"/>
    <n v="1435185252"/>
    <n v="1432593252"/>
    <b v="0"/>
    <n v="66"/>
    <b v="1"/>
    <s v="theater/plays"/>
    <n v="128"/>
    <n v="38.71"/>
    <x v="1"/>
  </r>
  <r>
    <x v="0"/>
    <x v="0"/>
    <s v="USD"/>
    <n v="1429286400"/>
    <n v="1427221560"/>
    <b v="0"/>
    <n v="29"/>
    <b v="1"/>
    <s v="theater/plays"/>
    <n v="121"/>
    <n v="125.38"/>
    <x v="1"/>
  </r>
  <r>
    <x v="0"/>
    <x v="1"/>
    <s v="GBP"/>
    <n v="1400965200"/>
    <n v="1398352531"/>
    <b v="0"/>
    <n v="72"/>
    <b v="1"/>
    <s v="theater/plays"/>
    <n v="113"/>
    <n v="78.260000000000005"/>
    <x v="1"/>
  </r>
  <r>
    <x v="0"/>
    <x v="0"/>
    <s v="USD"/>
    <n v="1460574924"/>
    <n v="1457982924"/>
    <b v="0"/>
    <n v="27"/>
    <b v="1"/>
    <s v="theater/plays"/>
    <n v="128"/>
    <n v="47.22"/>
    <x v="1"/>
  </r>
  <r>
    <x v="0"/>
    <x v="0"/>
    <s v="USD"/>
    <n v="1431928784"/>
    <n v="1430114384"/>
    <b v="0"/>
    <n v="10"/>
    <b v="1"/>
    <s v="theater/plays"/>
    <n v="158"/>
    <n v="79.099999999999994"/>
    <x v="1"/>
  </r>
  <r>
    <x v="0"/>
    <x v="0"/>
    <s v="USD"/>
    <n v="1445818397"/>
    <n v="1442794397"/>
    <b v="0"/>
    <n v="35"/>
    <b v="1"/>
    <s v="theater/plays"/>
    <n v="105"/>
    <n v="114.29"/>
    <x v="1"/>
  </r>
  <r>
    <x v="0"/>
    <x v="0"/>
    <s v="USD"/>
    <n v="1408252260"/>
    <n v="1406580436"/>
    <b v="0"/>
    <n v="29"/>
    <b v="1"/>
    <s v="theater/plays"/>
    <n v="100"/>
    <n v="51.72"/>
    <x v="1"/>
  </r>
  <r>
    <x v="0"/>
    <x v="0"/>
    <s v="USD"/>
    <n v="1480140000"/>
    <n v="1479186575"/>
    <b v="0"/>
    <n v="13"/>
    <b v="1"/>
    <s v="theater/plays"/>
    <n v="100"/>
    <n v="30.77"/>
    <x v="1"/>
  </r>
  <r>
    <x v="0"/>
    <x v="5"/>
    <s v="CAD"/>
    <n v="1414862280"/>
    <n v="1412360309"/>
    <b v="0"/>
    <n v="72"/>
    <b v="1"/>
    <s v="theater/plays"/>
    <n v="107"/>
    <n v="74.209999999999994"/>
    <x v="1"/>
  </r>
  <r>
    <x v="0"/>
    <x v="0"/>
    <s v="USD"/>
    <n v="1473625166"/>
    <n v="1470169166"/>
    <b v="0"/>
    <n v="78"/>
    <b v="1"/>
    <s v="theater/plays"/>
    <n v="124"/>
    <n v="47.85"/>
    <x v="1"/>
  </r>
  <r>
    <x v="0"/>
    <x v="0"/>
    <s v="USD"/>
    <n v="1464904800"/>
    <n v="1463852904"/>
    <b v="0"/>
    <n v="49"/>
    <b v="1"/>
    <s v="theater/plays"/>
    <n v="109"/>
    <n v="34.409999999999997"/>
    <x v="1"/>
  </r>
  <r>
    <x v="0"/>
    <x v="5"/>
    <s v="CAD"/>
    <n v="1464471840"/>
    <n v="1459309704"/>
    <b v="0"/>
    <n v="42"/>
    <b v="1"/>
    <s v="theater/plays"/>
    <n v="102"/>
    <n v="40.24"/>
    <x v="1"/>
  </r>
  <r>
    <x v="0"/>
    <x v="0"/>
    <s v="USD"/>
    <n v="1435733940"/>
    <n v="1431046325"/>
    <b v="0"/>
    <n v="35"/>
    <b v="1"/>
    <s v="theater/plays"/>
    <n v="106"/>
    <n v="60.29"/>
    <x v="1"/>
  </r>
  <r>
    <x v="0"/>
    <x v="0"/>
    <s v="USD"/>
    <n v="1457326740"/>
    <n v="1455919438"/>
    <b v="0"/>
    <n v="42"/>
    <b v="1"/>
    <s v="theater/plays"/>
    <n v="106"/>
    <n v="25.31"/>
    <x v="1"/>
  </r>
  <r>
    <x v="0"/>
    <x v="1"/>
    <s v="GBP"/>
    <n v="1441995595"/>
    <n v="1439835595"/>
    <b v="0"/>
    <n v="42"/>
    <b v="1"/>
    <s v="theater/plays"/>
    <n v="101"/>
    <n v="35.950000000000003"/>
    <x v="1"/>
  </r>
  <r>
    <x v="0"/>
    <x v="0"/>
    <s v="USD"/>
    <n v="1458100740"/>
    <n v="1456862924"/>
    <b v="0"/>
    <n v="31"/>
    <b v="1"/>
    <s v="theater/plays"/>
    <n v="105"/>
    <n v="136"/>
    <x v="1"/>
  </r>
  <r>
    <x v="0"/>
    <x v="1"/>
    <s v="GBP"/>
    <n v="1469359728"/>
    <n v="1466767728"/>
    <b v="0"/>
    <n v="38"/>
    <b v="1"/>
    <s v="theater/plays"/>
    <n v="108"/>
    <n v="70.76000000000000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4"/>
    <n v="66.510000000000005"/>
    <x v="1"/>
  </r>
  <r>
    <x v="0"/>
    <x v="0"/>
    <s v="USD"/>
    <n v="1408815440"/>
    <n v="1404927440"/>
    <b v="0"/>
    <n v="29"/>
    <b v="1"/>
    <s v="theater/plays"/>
    <n v="102"/>
    <n v="105"/>
    <x v="1"/>
  </r>
  <r>
    <x v="0"/>
    <x v="0"/>
    <s v="USD"/>
    <n v="1464732537"/>
    <n v="1462140537"/>
    <b v="0"/>
    <n v="72"/>
    <b v="1"/>
    <s v="theater/plays"/>
    <n v="10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"/>
    <n v="96.67"/>
    <x v="1"/>
  </r>
  <r>
    <x v="0"/>
    <x v="0"/>
    <s v="USD"/>
    <n v="1404312846"/>
    <n v="1402584846"/>
    <b v="0"/>
    <n v="15"/>
    <b v="1"/>
    <s v="theater/plays"/>
    <n v="101"/>
    <n v="60.33"/>
    <x v="1"/>
  </r>
  <r>
    <x v="0"/>
    <x v="1"/>
    <s v="GBP"/>
    <n v="1415385000"/>
    <n v="1413406695"/>
    <b v="0"/>
    <n v="19"/>
    <b v="1"/>
    <s v="theater/plays"/>
    <n v="101"/>
    <n v="79.89"/>
    <x v="1"/>
  </r>
  <r>
    <x v="0"/>
    <x v="1"/>
    <s v="GBP"/>
    <n v="1429789992"/>
    <n v="1424609592"/>
    <b v="0"/>
    <n v="17"/>
    <b v="1"/>
    <s v="theater/plays"/>
    <n v="100"/>
    <n v="58.82"/>
    <x v="1"/>
  </r>
  <r>
    <x v="0"/>
    <x v="0"/>
    <s v="USD"/>
    <n v="1401857940"/>
    <n v="1400725112"/>
    <b v="0"/>
    <n v="44"/>
    <b v="1"/>
    <s v="theater/plays"/>
    <n v="118"/>
    <n v="75.34"/>
    <x v="1"/>
  </r>
  <r>
    <x v="0"/>
    <x v="0"/>
    <s v="USD"/>
    <n v="1422853140"/>
    <n v="1421439552"/>
    <b v="0"/>
    <n v="10"/>
    <b v="1"/>
    <s v="theater/plays"/>
    <n v="110"/>
    <n v="55"/>
    <x v="1"/>
  </r>
  <r>
    <x v="0"/>
    <x v="0"/>
    <s v="USD"/>
    <n v="1433097171"/>
    <n v="1430505171"/>
    <b v="0"/>
    <n v="46"/>
    <b v="1"/>
    <s v="theater/plays"/>
    <n v="103"/>
    <n v="66.959999999999994"/>
    <x v="1"/>
  </r>
  <r>
    <x v="0"/>
    <x v="0"/>
    <s v="USD"/>
    <n v="1410145200"/>
    <n v="1407197670"/>
    <b v="0"/>
    <n v="11"/>
    <b v="1"/>
    <s v="theater/plays"/>
    <n v="100"/>
    <n v="227.27"/>
    <x v="1"/>
  </r>
  <r>
    <x v="0"/>
    <x v="1"/>
    <s v="GBP"/>
    <n v="1404471600"/>
    <n v="1401910634"/>
    <b v="0"/>
    <n v="13"/>
    <b v="1"/>
    <s v="theater/plays"/>
    <n v="100"/>
    <n v="307.69"/>
    <x v="1"/>
  </r>
  <r>
    <x v="0"/>
    <x v="0"/>
    <s v="USD"/>
    <n v="1412259660"/>
    <n v="1410461299"/>
    <b v="0"/>
    <n v="33"/>
    <b v="1"/>
    <s v="theater/plays"/>
    <n v="110"/>
    <n v="50.02"/>
    <x v="1"/>
  </r>
  <r>
    <x v="0"/>
    <x v="1"/>
    <s v="GBP"/>
    <n v="1425478950"/>
    <n v="1422886950"/>
    <b v="0"/>
    <n v="28"/>
    <b v="1"/>
    <s v="theater/plays"/>
    <n v="101"/>
    <n v="72.39"/>
    <x v="1"/>
  </r>
  <r>
    <x v="0"/>
    <x v="1"/>
    <s v="GBP"/>
    <n v="1441547220"/>
    <n v="1439322412"/>
    <b v="0"/>
    <n v="21"/>
    <b v="1"/>
    <s v="theater/plays"/>
    <n v="101"/>
    <n v="95.95"/>
    <x v="1"/>
  </r>
  <r>
    <x v="0"/>
    <x v="0"/>
    <s v="USD"/>
    <n v="1411980020"/>
    <n v="1409388020"/>
    <b v="0"/>
    <n v="13"/>
    <b v="1"/>
    <s v="theater/plays"/>
    <n v="169"/>
    <n v="45.62"/>
    <x v="1"/>
  </r>
  <r>
    <x v="0"/>
    <x v="1"/>
    <s v="GBP"/>
    <n v="1442311560"/>
    <n v="1439924246"/>
    <b v="0"/>
    <n v="34"/>
    <b v="1"/>
    <s v="theater/plays"/>
    <n v="100"/>
    <n v="41.03"/>
    <x v="1"/>
  </r>
  <r>
    <x v="0"/>
    <x v="1"/>
    <s v="GBP"/>
    <n v="1474844400"/>
    <n v="1469871148"/>
    <b v="0"/>
    <n v="80"/>
    <b v="1"/>
    <s v="theater/plays"/>
    <n v="114"/>
    <n v="56.83"/>
    <x v="1"/>
  </r>
  <r>
    <x v="0"/>
    <x v="0"/>
    <s v="USD"/>
    <n v="1410580800"/>
    <n v="1409336373"/>
    <b v="0"/>
    <n v="74"/>
    <b v="1"/>
    <s v="theater/plays"/>
    <n v="102"/>
    <n v="137.24"/>
    <x v="1"/>
  </r>
  <r>
    <x v="0"/>
    <x v="0"/>
    <s v="USD"/>
    <n v="1439136000"/>
    <n v="1438188106"/>
    <b v="0"/>
    <n v="7"/>
    <b v="1"/>
    <s v="theater/plays"/>
    <n v="106"/>
    <n v="75.709999999999994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7"/>
    <n v="81.569999999999993"/>
    <x v="1"/>
  </r>
  <r>
    <x v="0"/>
    <x v="1"/>
    <s v="GBP"/>
    <n v="1484740918"/>
    <n v="1483012918"/>
    <b v="0"/>
    <n v="37"/>
    <b v="1"/>
    <s v="theater/plays"/>
    <n v="101"/>
    <n v="45.11"/>
    <x v="1"/>
  </r>
  <r>
    <x v="0"/>
    <x v="0"/>
    <s v="USD"/>
    <n v="1436749200"/>
    <n v="1434997018"/>
    <b v="0"/>
    <n v="18"/>
    <b v="1"/>
    <s v="theater/plays"/>
    <n v="132"/>
    <n v="36.67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"/>
    <x v="1"/>
  </r>
  <r>
    <x v="0"/>
    <x v="0"/>
    <s v="USD"/>
    <n v="1411012740"/>
    <n v="1409667827"/>
    <b v="0"/>
    <n v="27"/>
    <b v="1"/>
    <s v="theater/plays"/>
    <n v="119"/>
    <n v="42.3"/>
    <x v="1"/>
  </r>
  <r>
    <x v="0"/>
    <x v="0"/>
    <s v="USD"/>
    <n v="1447269367"/>
    <n v="1444673767"/>
    <b v="0"/>
    <n v="8"/>
    <b v="1"/>
    <s v="theater/plays"/>
    <n v="126"/>
    <n v="78.88"/>
    <x v="1"/>
  </r>
  <r>
    <x v="0"/>
    <x v="0"/>
    <s v="USD"/>
    <n v="1443711623"/>
    <n v="1440687623"/>
    <b v="0"/>
    <n v="204"/>
    <b v="1"/>
    <s v="theater/plays"/>
    <n v="156"/>
    <n v="38.28"/>
    <x v="1"/>
  </r>
  <r>
    <x v="0"/>
    <x v="1"/>
    <s v="GBP"/>
    <n v="1443808800"/>
    <n v="1441120910"/>
    <b v="0"/>
    <n v="46"/>
    <b v="1"/>
    <s v="theater/plays"/>
    <n v="103"/>
    <n v="44.85"/>
    <x v="1"/>
  </r>
  <r>
    <x v="0"/>
    <x v="1"/>
    <s v="GBP"/>
    <n v="1450612740"/>
    <n v="1448040425"/>
    <b v="0"/>
    <n v="17"/>
    <b v="1"/>
    <s v="theater/plays"/>
    <n v="153"/>
    <n v="13.53"/>
    <x v="1"/>
  </r>
  <r>
    <x v="0"/>
    <x v="5"/>
    <s v="CAD"/>
    <n v="1416211140"/>
    <n v="1413016216"/>
    <b v="0"/>
    <n v="28"/>
    <b v="1"/>
    <s v="theater/plays"/>
    <n v="180"/>
    <n v="43.5"/>
    <x v="1"/>
  </r>
  <r>
    <x v="0"/>
    <x v="1"/>
    <s v="GBP"/>
    <n v="1471428340"/>
    <n v="1469009140"/>
    <b v="0"/>
    <n v="83"/>
    <b v="1"/>
    <s v="theater/plays"/>
    <n v="128"/>
    <n v="30.95"/>
    <x v="1"/>
  </r>
  <r>
    <x v="0"/>
    <x v="0"/>
    <s v="USD"/>
    <n v="1473358122"/>
    <n v="1471543722"/>
    <b v="0"/>
    <n v="13"/>
    <b v="1"/>
    <s v="theater/plays"/>
    <n v="120"/>
    <n v="55.23"/>
    <x v="1"/>
  </r>
  <r>
    <x v="0"/>
    <x v="1"/>
    <s v="GBP"/>
    <n v="1466899491"/>
    <n v="1464307491"/>
    <b v="0"/>
    <n v="8"/>
    <b v="1"/>
    <s v="theater/plays"/>
    <n v="123"/>
    <n v="46.13"/>
    <x v="1"/>
  </r>
  <r>
    <x v="0"/>
    <x v="1"/>
    <s v="GBP"/>
    <n v="1441042275"/>
    <n v="1438882275"/>
    <b v="0"/>
    <n v="32"/>
    <b v="1"/>
    <s v="theater/plays"/>
    <n v="105"/>
    <n v="39.380000000000003"/>
    <x v="1"/>
  </r>
  <r>
    <x v="0"/>
    <x v="0"/>
    <s v="USD"/>
    <n v="1410099822"/>
    <n v="1404915822"/>
    <b v="0"/>
    <n v="85"/>
    <b v="1"/>
    <s v="theater/plays"/>
    <n v="102"/>
    <n v="66.150000000000006"/>
    <x v="1"/>
  </r>
  <r>
    <x v="0"/>
    <x v="12"/>
    <s v="EUR"/>
    <n v="1435255659"/>
    <n v="1432663659"/>
    <b v="0"/>
    <n v="29"/>
    <b v="1"/>
    <s v="theater/plays"/>
    <n v="105"/>
    <n v="54.14"/>
    <x v="1"/>
  </r>
  <r>
    <x v="0"/>
    <x v="0"/>
    <s v="USD"/>
    <n v="1425758257"/>
    <n v="1423166257"/>
    <b v="0"/>
    <n v="24"/>
    <b v="1"/>
    <s v="theater/plays"/>
    <n v="100"/>
    <n v="104.17"/>
    <x v="1"/>
  </r>
  <r>
    <x v="0"/>
    <x v="0"/>
    <s v="USD"/>
    <n v="1428780159"/>
    <n v="1426188159"/>
    <b v="0"/>
    <n v="8"/>
    <b v="1"/>
    <s v="theater/plays"/>
    <n v="100"/>
    <n v="31.38"/>
    <x v="1"/>
  </r>
  <r>
    <x v="0"/>
    <x v="0"/>
    <s v="USD"/>
    <n v="1427860740"/>
    <n v="1426002684"/>
    <b v="0"/>
    <n v="19"/>
    <b v="1"/>
    <s v="theater/plays"/>
    <n v="102"/>
    <n v="59.21"/>
    <x v="1"/>
  </r>
  <r>
    <x v="0"/>
    <x v="0"/>
    <s v="USD"/>
    <n v="1463198340"/>
    <n v="1461117201"/>
    <b v="0"/>
    <n v="336"/>
    <b v="1"/>
    <s v="theater/plays"/>
    <n v="114"/>
    <n v="119.18"/>
    <x v="1"/>
  </r>
  <r>
    <x v="0"/>
    <x v="0"/>
    <s v="USD"/>
    <n v="1457139600"/>
    <n v="1455230214"/>
    <b v="0"/>
    <n v="13"/>
    <b v="1"/>
    <s v="theater/plays"/>
    <n v="102"/>
    <n v="164.62"/>
    <x v="1"/>
  </r>
  <r>
    <x v="0"/>
    <x v="1"/>
    <s v="GBP"/>
    <n v="1441358873"/>
    <n v="1438939673"/>
    <b v="0"/>
    <n v="42"/>
    <b v="1"/>
    <s v="theater/plays"/>
    <n v="102"/>
    <n v="24.29"/>
    <x v="1"/>
  </r>
  <r>
    <x v="0"/>
    <x v="1"/>
    <s v="GBP"/>
    <n v="1462224398"/>
    <n v="1459632398"/>
    <b v="0"/>
    <n v="64"/>
    <b v="1"/>
    <s v="theater/plays"/>
    <n v="105"/>
    <n v="40.94"/>
    <x v="1"/>
  </r>
  <r>
    <x v="0"/>
    <x v="0"/>
    <s v="USD"/>
    <n v="1400796420"/>
    <n v="1398342170"/>
    <b v="0"/>
    <n v="25"/>
    <b v="1"/>
    <s v="theater/plays"/>
    <n v="102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"/>
    <n v="56.2"/>
    <x v="1"/>
  </r>
  <r>
    <x v="0"/>
    <x v="0"/>
    <s v="USD"/>
    <n v="1423674000"/>
    <n v="1421025159"/>
    <b v="0"/>
    <n v="53"/>
    <b v="1"/>
    <s v="theater/plays"/>
    <n v="113"/>
    <n v="107"/>
    <x v="1"/>
  </r>
  <r>
    <x v="0"/>
    <x v="13"/>
    <s v="EUR"/>
    <n v="1479382594"/>
    <n v="1476786994"/>
    <b v="0"/>
    <n v="14"/>
    <b v="1"/>
    <s v="theater/plays"/>
    <n v="100"/>
    <n v="171.43"/>
    <x v="1"/>
  </r>
  <r>
    <x v="0"/>
    <x v="1"/>
    <s v="GBP"/>
    <n v="1408289724"/>
    <n v="1403105724"/>
    <b v="0"/>
    <n v="20"/>
    <b v="1"/>
    <s v="theater/plays"/>
    <n v="100"/>
    <n v="110.5"/>
    <x v="1"/>
  </r>
  <r>
    <x v="0"/>
    <x v="0"/>
    <s v="USD"/>
    <n v="1399271911"/>
    <n v="1396334311"/>
    <b v="0"/>
    <n v="558"/>
    <b v="1"/>
    <s v="theater/plays"/>
    <n v="100"/>
    <n v="179.28"/>
    <x v="1"/>
  </r>
  <r>
    <x v="0"/>
    <x v="1"/>
    <s v="GBP"/>
    <n v="1435352400"/>
    <n v="1431718575"/>
    <b v="0"/>
    <n v="22"/>
    <b v="1"/>
    <s v="theater/plays"/>
    <n v="144"/>
    <n v="22.91"/>
    <x v="1"/>
  </r>
  <r>
    <x v="0"/>
    <x v="2"/>
    <s v="AUD"/>
    <n v="1438333080"/>
    <n v="1436408308"/>
    <b v="0"/>
    <n v="24"/>
    <b v="1"/>
    <s v="theater/plays"/>
    <n v="104"/>
    <n v="43.13"/>
    <x v="1"/>
  </r>
  <r>
    <x v="0"/>
    <x v="5"/>
    <s v="CAD"/>
    <n v="1432694700"/>
    <n v="1429651266"/>
    <b v="0"/>
    <n v="74"/>
    <b v="1"/>
    <s v="theater/plays"/>
    <n v="108"/>
    <n v="46.89"/>
    <x v="1"/>
  </r>
  <r>
    <x v="0"/>
    <x v="0"/>
    <s v="USD"/>
    <n v="1438799760"/>
    <n v="1437236378"/>
    <b v="0"/>
    <n v="54"/>
    <b v="1"/>
    <s v="theater/plays"/>
    <n v="102"/>
    <n v="47.41"/>
    <x v="1"/>
  </r>
  <r>
    <x v="0"/>
    <x v="1"/>
    <s v="GBP"/>
    <n v="1457906400"/>
    <n v="1457115427"/>
    <b v="0"/>
    <n v="31"/>
    <b v="1"/>
    <s v="theater/plays"/>
    <n v="149"/>
    <n v="15.13"/>
    <x v="1"/>
  </r>
  <r>
    <x v="0"/>
    <x v="1"/>
    <s v="GBP"/>
    <n v="1470078000"/>
    <n v="1467648456"/>
    <b v="0"/>
    <n v="25"/>
    <b v="1"/>
    <s v="theater/plays"/>
    <n v="105"/>
    <n v="21.1"/>
    <x v="1"/>
  </r>
  <r>
    <x v="0"/>
    <x v="1"/>
    <s v="GBP"/>
    <n v="1444060800"/>
    <n v="1440082649"/>
    <b v="0"/>
    <n v="17"/>
    <b v="1"/>
    <s v="theater/plays"/>
    <n v="101"/>
    <n v="59.12"/>
    <x v="1"/>
  </r>
  <r>
    <x v="0"/>
    <x v="0"/>
    <s v="USD"/>
    <n v="1420048208"/>
    <n v="1417456208"/>
    <b v="0"/>
    <n v="12"/>
    <b v="1"/>
    <s v="theater/plays"/>
    <n v="131"/>
    <n v="97.92"/>
    <x v="1"/>
  </r>
  <r>
    <x v="0"/>
    <x v="1"/>
    <s v="GBP"/>
    <n v="1422015083"/>
    <n v="1419423083"/>
    <b v="0"/>
    <n v="38"/>
    <b v="1"/>
    <s v="theater/plays"/>
    <n v="105"/>
    <n v="55.13"/>
    <x v="1"/>
  </r>
  <r>
    <x v="0"/>
    <x v="1"/>
    <s v="GBP"/>
    <n v="1433964444"/>
    <n v="1431372444"/>
    <b v="0"/>
    <n v="41"/>
    <b v="1"/>
    <s v="theater/plays"/>
    <n v="109"/>
    <n v="26.54"/>
    <x v="1"/>
  </r>
  <r>
    <x v="0"/>
    <x v="0"/>
    <s v="USD"/>
    <n v="1410975994"/>
    <n v="1408383994"/>
    <b v="0"/>
    <n v="19"/>
    <b v="1"/>
    <s v="theater/plays"/>
    <n v="111"/>
    <n v="58.42"/>
    <x v="1"/>
  </r>
  <r>
    <x v="0"/>
    <x v="0"/>
    <s v="USD"/>
    <n v="1420734696"/>
    <n v="1418142696"/>
    <b v="0"/>
    <n v="41"/>
    <b v="1"/>
    <s v="theater/plays"/>
    <n v="100"/>
    <n v="122.54"/>
    <x v="1"/>
  </r>
  <r>
    <x v="0"/>
    <x v="0"/>
    <s v="USD"/>
    <n v="1420009200"/>
    <n v="1417593483"/>
    <b v="0"/>
    <n v="26"/>
    <b v="1"/>
    <s v="theater/plays"/>
    <n v="114"/>
    <n v="87.96"/>
    <x v="1"/>
  </r>
  <r>
    <x v="0"/>
    <x v="1"/>
    <s v="GBP"/>
    <n v="1414701413"/>
    <n v="1412109413"/>
    <b v="0"/>
    <n v="25"/>
    <b v="1"/>
    <s v="theater/plays"/>
    <n v="122"/>
    <n v="73.239999999999995"/>
    <x v="1"/>
  </r>
  <r>
    <x v="0"/>
    <x v="1"/>
    <s v="GBP"/>
    <n v="1434894082"/>
    <n v="1432302082"/>
    <b v="0"/>
    <n v="9"/>
    <b v="1"/>
    <s v="theater/plays"/>
    <n v="100"/>
    <n v="55.56"/>
    <x v="1"/>
  </r>
  <r>
    <x v="0"/>
    <x v="1"/>
    <s v="GBP"/>
    <n v="1415440846"/>
    <n v="1412845246"/>
    <b v="0"/>
    <n v="78"/>
    <b v="1"/>
    <s v="theater/plays"/>
    <n v="103"/>
    <n v="39.54"/>
    <x v="1"/>
  </r>
  <r>
    <x v="0"/>
    <x v="0"/>
    <s v="USD"/>
    <n v="1415921848"/>
    <n v="1413326248"/>
    <b v="0"/>
    <n v="45"/>
    <b v="1"/>
    <s v="theater/plays"/>
    <n v="106"/>
    <n v="136.78"/>
    <x v="1"/>
  </r>
  <r>
    <x v="0"/>
    <x v="0"/>
    <s v="USD"/>
    <n v="1470887940"/>
    <n v="1468176527"/>
    <b v="0"/>
    <n v="102"/>
    <b v="1"/>
    <s v="theater/plays"/>
    <n v="101"/>
    <n v="99.34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9"/>
    <x v="1"/>
  </r>
  <r>
    <x v="0"/>
    <x v="1"/>
    <s v="GBP"/>
    <n v="1462037777"/>
    <n v="1459445777"/>
    <b v="0"/>
    <n v="37"/>
    <b v="1"/>
    <s v="theater/plays"/>
    <n v="100"/>
    <n v="40.549999999999997"/>
    <x v="1"/>
  </r>
  <r>
    <x v="0"/>
    <x v="1"/>
    <s v="GBP"/>
    <n v="1459444656"/>
    <n v="1456856256"/>
    <b v="0"/>
    <n v="14"/>
    <b v="1"/>
    <s v="theater/plays"/>
    <n v="100"/>
    <n v="35.71"/>
    <x v="1"/>
  </r>
  <r>
    <x v="0"/>
    <x v="0"/>
    <s v="USD"/>
    <n v="1425185940"/>
    <n v="1421900022"/>
    <b v="0"/>
    <n v="27"/>
    <b v="1"/>
    <s v="theater/plays"/>
    <n v="114"/>
    <n v="37.96"/>
    <x v="1"/>
  </r>
  <r>
    <x v="0"/>
    <x v="1"/>
    <s v="GBP"/>
    <n v="1406719110"/>
    <n v="1405509510"/>
    <b v="0"/>
    <n v="45"/>
    <b v="1"/>
    <s v="theater/plays"/>
    <n v="100"/>
    <n v="33.33"/>
    <x v="1"/>
  </r>
  <r>
    <x v="0"/>
    <x v="0"/>
    <s v="USD"/>
    <n v="1459822682"/>
    <n v="1458613082"/>
    <b v="0"/>
    <n v="49"/>
    <b v="1"/>
    <s v="theater/plays"/>
    <n v="287"/>
    <n v="58.57"/>
    <x v="1"/>
  </r>
  <r>
    <x v="0"/>
    <x v="0"/>
    <s v="USD"/>
    <n v="1460970805"/>
    <n v="1455790405"/>
    <b v="0"/>
    <n v="24"/>
    <b v="1"/>
    <s v="theater/plays"/>
    <n v="109"/>
    <n v="135.63"/>
    <x v="1"/>
  </r>
  <r>
    <x v="0"/>
    <x v="1"/>
    <s v="GBP"/>
    <n v="1436772944"/>
    <n v="1434180944"/>
    <b v="0"/>
    <n v="112"/>
    <b v="1"/>
    <s v="theater/plays"/>
    <n v="116"/>
    <n v="30.94"/>
    <x v="1"/>
  </r>
  <r>
    <x v="0"/>
    <x v="0"/>
    <s v="USD"/>
    <n v="1419181890"/>
    <n v="1416589890"/>
    <b v="0"/>
    <n v="23"/>
    <b v="1"/>
    <s v="theater/plays"/>
    <n v="119"/>
    <n v="176.09"/>
    <x v="1"/>
  </r>
  <r>
    <x v="0"/>
    <x v="0"/>
    <s v="USD"/>
    <n v="1474649070"/>
    <n v="1469465070"/>
    <b v="0"/>
    <n v="54"/>
    <b v="1"/>
    <s v="theater/plays"/>
    <n v="109"/>
    <n v="151.97999999999999"/>
    <x v="1"/>
  </r>
  <r>
    <x v="0"/>
    <x v="1"/>
    <s v="GBP"/>
    <n v="1467054000"/>
    <n v="1463144254"/>
    <b v="0"/>
    <n v="28"/>
    <b v="1"/>
    <s v="theater/plays"/>
    <n v="127"/>
    <n v="22.61"/>
    <x v="1"/>
  </r>
  <r>
    <x v="0"/>
    <x v="1"/>
    <s v="GBP"/>
    <n v="1430348400"/>
    <n v="1428436410"/>
    <b v="0"/>
    <n v="11"/>
    <b v="1"/>
    <s v="theater/plays"/>
    <n v="101"/>
    <n v="18.27"/>
    <x v="1"/>
  </r>
  <r>
    <x v="0"/>
    <x v="0"/>
    <s v="USD"/>
    <n v="1432654347"/>
    <n v="1430494347"/>
    <b v="0"/>
    <n v="62"/>
    <b v="1"/>
    <s v="theater/plays"/>
    <n v="128"/>
    <n v="82.26"/>
    <x v="1"/>
  </r>
  <r>
    <x v="0"/>
    <x v="1"/>
    <s v="GBP"/>
    <n v="1413792034"/>
    <n v="1411200034"/>
    <b v="0"/>
    <n v="73"/>
    <b v="1"/>
    <s v="theater/plays"/>
    <n v="100"/>
    <n v="68.53"/>
    <x v="1"/>
  </r>
  <r>
    <x v="0"/>
    <x v="0"/>
    <s v="USD"/>
    <n v="1422075540"/>
    <n v="1419979544"/>
    <b v="0"/>
    <n v="18"/>
    <b v="1"/>
    <s v="theater/plays"/>
    <n v="175"/>
    <n v="68.06"/>
    <x v="1"/>
  </r>
  <r>
    <x v="0"/>
    <x v="0"/>
    <s v="USD"/>
    <n v="1423630740"/>
    <n v="1418673307"/>
    <b v="0"/>
    <n v="35"/>
    <b v="1"/>
    <s v="theater/plays"/>
    <n v="127"/>
    <n v="72.709999999999994"/>
    <x v="1"/>
  </r>
  <r>
    <x v="0"/>
    <x v="0"/>
    <s v="USD"/>
    <n v="1420489560"/>
    <n v="1417469639"/>
    <b v="0"/>
    <n v="43"/>
    <b v="1"/>
    <s v="theater/plays"/>
    <n v="111"/>
    <n v="77.19"/>
    <x v="1"/>
  </r>
  <r>
    <x v="0"/>
    <x v="0"/>
    <s v="USD"/>
    <n v="1472952982"/>
    <n v="1470792982"/>
    <b v="0"/>
    <n v="36"/>
    <b v="1"/>
    <s v="theater/plays"/>
    <n v="126"/>
    <n v="55.97"/>
    <x v="1"/>
  </r>
  <r>
    <x v="0"/>
    <x v="0"/>
    <s v="USD"/>
    <n v="1426229940"/>
    <n v="1423959123"/>
    <b v="0"/>
    <n v="62"/>
    <b v="1"/>
    <s v="theater/plays"/>
    <n v="119"/>
    <n v="49.69"/>
    <x v="1"/>
  </r>
  <r>
    <x v="0"/>
    <x v="5"/>
    <s v="CAD"/>
    <n v="1409072982"/>
    <n v="1407258582"/>
    <b v="0"/>
    <n v="15"/>
    <b v="1"/>
    <s v="theater/plays"/>
    <n v="108"/>
    <n v="79"/>
    <x v="1"/>
  </r>
  <r>
    <x v="0"/>
    <x v="0"/>
    <s v="USD"/>
    <n v="1456984740"/>
    <n v="1455717790"/>
    <b v="0"/>
    <n v="33"/>
    <b v="1"/>
    <s v="theater/plays"/>
    <n v="103"/>
    <n v="77.73"/>
    <x v="1"/>
  </r>
  <r>
    <x v="0"/>
    <x v="0"/>
    <s v="USD"/>
    <n v="1409720340"/>
    <n v="1408129822"/>
    <b v="0"/>
    <n v="27"/>
    <b v="1"/>
    <s v="theater/plays"/>
    <n v="110"/>
    <n v="40.78"/>
    <x v="1"/>
  </r>
  <r>
    <x v="0"/>
    <x v="0"/>
    <s v="USD"/>
    <n v="1440892800"/>
    <n v="1438715077"/>
    <b v="0"/>
    <n v="17"/>
    <b v="1"/>
    <s v="theater/plays"/>
    <n v="202"/>
    <n v="59.41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"/>
    <n v="39.380000000000003"/>
    <x v="1"/>
  </r>
  <r>
    <x v="0"/>
    <x v="0"/>
    <s v="USD"/>
    <n v="1463520479"/>
    <n v="1458336479"/>
    <b v="0"/>
    <n v="49"/>
    <b v="1"/>
    <s v="theater/plays"/>
    <n v="100"/>
    <n v="81.67"/>
    <x v="1"/>
  </r>
  <r>
    <x v="0"/>
    <x v="0"/>
    <s v="USD"/>
    <n v="1446759880"/>
    <n v="1444164280"/>
    <b v="0"/>
    <n v="57"/>
    <b v="1"/>
    <s v="theater/plays"/>
    <n v="171"/>
    <n v="44.91"/>
    <x v="1"/>
  </r>
  <r>
    <x v="0"/>
    <x v="0"/>
    <s v="USD"/>
    <n v="1461913140"/>
    <n v="1461370956"/>
    <b v="0"/>
    <n v="69"/>
    <b v="1"/>
    <s v="theater/plays"/>
    <n v="113"/>
    <n v="49.06"/>
    <x v="1"/>
  </r>
  <r>
    <x v="0"/>
    <x v="1"/>
    <s v="GBP"/>
    <n v="1455390126"/>
    <n v="1452798126"/>
    <b v="0"/>
    <n v="15"/>
    <b v="1"/>
    <s v="theater/plays"/>
    <n v="184"/>
    <n v="30.67"/>
    <x v="1"/>
  </r>
  <r>
    <x v="0"/>
    <x v="1"/>
    <s v="GBP"/>
    <n v="1471185057"/>
    <n v="1468593057"/>
    <b v="0"/>
    <n v="64"/>
    <b v="1"/>
    <s v="theater/plays"/>
    <n v="130"/>
    <n v="61.06"/>
    <x v="1"/>
  </r>
  <r>
    <x v="0"/>
    <x v="1"/>
    <s v="GBP"/>
    <n v="1450137600"/>
    <n v="1448924882"/>
    <b v="0"/>
    <n v="20"/>
    <b v="1"/>
    <s v="theater/plays"/>
    <n v="105"/>
    <n v="29"/>
    <x v="1"/>
  </r>
  <r>
    <x v="0"/>
    <x v="1"/>
    <s v="GBP"/>
    <n v="1466172000"/>
    <n v="1463418090"/>
    <b v="0"/>
    <n v="27"/>
    <b v="1"/>
    <s v="theater/plays"/>
    <n v="100"/>
    <n v="29.63"/>
    <x v="1"/>
  </r>
  <r>
    <x v="0"/>
    <x v="1"/>
    <s v="GBP"/>
    <n v="1459378085"/>
    <n v="1456789685"/>
    <b v="0"/>
    <n v="21"/>
    <b v="1"/>
    <s v="theater/plays"/>
    <n v="153"/>
    <n v="143.1"/>
    <x v="1"/>
  </r>
  <r>
    <x v="0"/>
    <x v="1"/>
    <s v="GBP"/>
    <n v="1439806936"/>
    <n v="1437214936"/>
    <b v="0"/>
    <n v="31"/>
    <b v="1"/>
    <s v="theater/plays"/>
    <n v="162"/>
    <n v="52.35"/>
    <x v="1"/>
  </r>
  <r>
    <x v="0"/>
    <x v="1"/>
    <s v="GBP"/>
    <n v="1428483201"/>
    <n v="1425891201"/>
    <b v="0"/>
    <n v="51"/>
    <b v="1"/>
    <s v="theater/plays"/>
    <n v="136"/>
    <n v="66.67"/>
    <x v="1"/>
  </r>
  <r>
    <x v="0"/>
    <x v="5"/>
    <s v="CAD"/>
    <n v="1402334811"/>
    <n v="1401470811"/>
    <b v="0"/>
    <n v="57"/>
    <b v="1"/>
    <s v="theater/plays"/>
    <n v="144"/>
    <n v="126.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1"/>
    <n v="35.49"/>
    <x v="1"/>
  </r>
  <r>
    <x v="0"/>
    <x v="1"/>
    <s v="GBP"/>
    <n v="1449756896"/>
    <n v="1447164896"/>
    <b v="0"/>
    <n v="72"/>
    <b v="1"/>
    <s v="theater/plays"/>
    <n v="107"/>
    <n v="37.08"/>
    <x v="1"/>
  </r>
  <r>
    <x v="0"/>
    <x v="1"/>
    <s v="GBP"/>
    <n v="1426801664"/>
    <n v="1424213264"/>
    <b v="0"/>
    <n v="45"/>
    <b v="1"/>
    <s v="theater/plays"/>
    <n v="125"/>
    <n v="69.33"/>
    <x v="1"/>
  </r>
  <r>
    <x v="0"/>
    <x v="1"/>
    <s v="GBP"/>
    <n v="1488240000"/>
    <n v="1486996729"/>
    <b v="0"/>
    <n v="51"/>
    <b v="1"/>
    <s v="theater/plays"/>
    <n v="119"/>
    <n v="17.25"/>
    <x v="1"/>
  </r>
  <r>
    <x v="0"/>
    <x v="1"/>
    <s v="GBP"/>
    <n v="1433343850"/>
    <n v="1430751850"/>
    <b v="0"/>
    <n v="56"/>
    <b v="1"/>
    <s v="theater/plays"/>
    <n v="101"/>
    <n v="36.07"/>
    <x v="1"/>
  </r>
  <r>
    <x v="0"/>
    <x v="0"/>
    <s v="USD"/>
    <n v="1479592800"/>
    <n v="1476760226"/>
    <b v="0"/>
    <n v="17"/>
    <b v="1"/>
    <s v="theater/plays"/>
    <n v="113"/>
    <n v="66.47"/>
    <x v="1"/>
  </r>
  <r>
    <x v="0"/>
    <x v="0"/>
    <s v="USD"/>
    <n v="1425528000"/>
    <n v="1422916261"/>
    <b v="0"/>
    <n v="197"/>
    <b v="1"/>
    <s v="theater/plays"/>
    <n v="105"/>
    <n v="56.07"/>
    <x v="1"/>
  </r>
  <r>
    <x v="0"/>
    <x v="0"/>
    <s v="USD"/>
    <n v="1475269200"/>
    <n v="1473200844"/>
    <b v="0"/>
    <n v="70"/>
    <b v="1"/>
    <s v="theater/plays"/>
    <n v="110"/>
    <n v="47.03"/>
    <x v="1"/>
  </r>
  <r>
    <x v="0"/>
    <x v="0"/>
    <s v="USD"/>
    <n v="1411874580"/>
    <n v="1409030371"/>
    <b v="0"/>
    <n v="21"/>
    <b v="1"/>
    <s v="theater/plays"/>
    <n v="100"/>
    <n v="47.67"/>
    <x v="1"/>
  </r>
  <r>
    <x v="0"/>
    <x v="0"/>
    <s v="USD"/>
    <n v="1406358000"/>
    <n v="1404841270"/>
    <b v="0"/>
    <n v="34"/>
    <b v="1"/>
    <s v="theater/plays"/>
    <n v="120"/>
    <n v="88.24"/>
    <x v="1"/>
  </r>
  <r>
    <x v="0"/>
    <x v="0"/>
    <s v="USD"/>
    <n v="1471977290"/>
    <n v="1466793290"/>
    <b v="0"/>
    <n v="39"/>
    <b v="1"/>
    <s v="theater/plays"/>
    <n v="105"/>
    <n v="80.72"/>
    <x v="1"/>
  </r>
  <r>
    <x v="0"/>
    <x v="1"/>
    <s v="GBP"/>
    <n v="1435851577"/>
    <n v="1433259577"/>
    <b v="0"/>
    <n v="78"/>
    <b v="1"/>
    <s v="theater/plays"/>
    <n v="103"/>
    <n v="39.49"/>
    <x v="1"/>
  </r>
  <r>
    <x v="0"/>
    <x v="1"/>
    <s v="GBP"/>
    <n v="1408204857"/>
    <n v="1406390457"/>
    <b v="0"/>
    <n v="48"/>
    <b v="1"/>
    <s v="theater/plays"/>
    <n v="102"/>
    <n v="84.85"/>
    <x v="1"/>
  </r>
  <r>
    <x v="0"/>
    <x v="0"/>
    <s v="USD"/>
    <n v="1463803140"/>
    <n v="1459446487"/>
    <b v="0"/>
    <n v="29"/>
    <b v="1"/>
    <s v="theater/plays"/>
    <n v="100"/>
    <n v="68.97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0"/>
    <n v="1"/>
    <x v="1"/>
  </r>
  <r>
    <x v="2"/>
    <x v="1"/>
    <s v="GBP"/>
    <n v="1417295990"/>
    <n v="1414700390"/>
    <b v="0"/>
    <n v="1"/>
    <b v="0"/>
    <s v="theater/musical"/>
    <n v="0"/>
    <n v="1"/>
    <x v="1"/>
  </r>
  <r>
    <x v="2"/>
    <x v="0"/>
    <s v="USD"/>
    <n v="1411444740"/>
    <n v="1409335497"/>
    <b v="0"/>
    <n v="59"/>
    <b v="0"/>
    <s v="theater/musical"/>
    <n v="51"/>
    <n v="147.8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"/>
    <n v="56.84"/>
    <x v="1"/>
  </r>
  <r>
    <x v="2"/>
    <x v="5"/>
    <s v="CAD"/>
    <n v="1484366340"/>
    <n v="1480219174"/>
    <b v="0"/>
    <n v="18"/>
    <b v="0"/>
    <s v="theater/musical"/>
    <n v="4"/>
    <n v="176.94"/>
    <x v="1"/>
  </r>
  <r>
    <x v="2"/>
    <x v="0"/>
    <s v="USD"/>
    <n v="1461186676"/>
    <n v="1458594676"/>
    <b v="0"/>
    <n v="10"/>
    <b v="0"/>
    <s v="theater/musical"/>
    <n v="36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31"/>
    <n v="66.14"/>
    <x v="1"/>
  </r>
  <r>
    <x v="2"/>
    <x v="5"/>
    <s v="CAD"/>
    <n v="1429456132"/>
    <n v="1424275732"/>
    <b v="0"/>
    <n v="2"/>
    <b v="0"/>
    <s v="theater/musical"/>
    <n v="7"/>
    <n v="108"/>
    <x v="1"/>
  </r>
  <r>
    <x v="2"/>
    <x v="0"/>
    <s v="USD"/>
    <n v="1475853060"/>
    <n v="1470672906"/>
    <b v="0"/>
    <n v="1"/>
    <b v="0"/>
    <s v="theater/musical"/>
    <n v="0"/>
    <n v="1"/>
    <x v="1"/>
  </r>
  <r>
    <x v="2"/>
    <x v="0"/>
    <s v="USD"/>
    <n v="1431283530"/>
    <n v="1428691530"/>
    <b v="0"/>
    <n v="3"/>
    <b v="0"/>
    <s v="theater/musical"/>
    <n v="6"/>
    <n v="18.329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16"/>
    <n v="68.42"/>
    <x v="1"/>
  </r>
  <r>
    <x v="2"/>
    <x v="5"/>
    <s v="CAD"/>
    <n v="1479773838"/>
    <n v="1477178238"/>
    <b v="0"/>
    <n v="1"/>
    <b v="0"/>
    <s v="theater/musical"/>
    <n v="0"/>
    <n v="1"/>
    <x v="1"/>
  </r>
  <r>
    <x v="2"/>
    <x v="0"/>
    <s v="USD"/>
    <n v="1434497400"/>
    <n v="1431770802"/>
    <b v="0"/>
    <n v="8"/>
    <b v="0"/>
    <s v="theater/musical"/>
    <n v="5"/>
    <n v="60.13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"/>
    <n v="550.04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"/>
    <x v="1"/>
  </r>
  <r>
    <x v="0"/>
    <x v="0"/>
    <s v="USD"/>
    <n v="1407686340"/>
    <n v="1404833442"/>
    <b v="0"/>
    <n v="9"/>
    <b v="1"/>
    <s v="theater/plays"/>
    <n v="104"/>
    <n v="57.78"/>
    <x v="1"/>
  </r>
  <r>
    <x v="0"/>
    <x v="5"/>
    <s v="CAD"/>
    <n v="1472097540"/>
    <n v="1471188502"/>
    <b v="0"/>
    <n v="17"/>
    <b v="1"/>
    <s v="theater/plays"/>
    <n v="251"/>
    <n v="44.24"/>
    <x v="1"/>
  </r>
  <r>
    <x v="0"/>
    <x v="1"/>
    <s v="GBP"/>
    <n v="1438764207"/>
    <n v="1436172207"/>
    <b v="0"/>
    <n v="33"/>
    <b v="1"/>
    <s v="theater/plays"/>
    <n v="101"/>
    <n v="60.91"/>
    <x v="1"/>
  </r>
  <r>
    <x v="0"/>
    <x v="1"/>
    <s v="GBP"/>
    <n v="1459702800"/>
    <n v="1457690386"/>
    <b v="0"/>
    <n v="38"/>
    <b v="1"/>
    <s v="theater/plays"/>
    <n v="174"/>
    <n v="68.84"/>
    <x v="1"/>
  </r>
  <r>
    <x v="0"/>
    <x v="0"/>
    <s v="USD"/>
    <n v="1437202740"/>
    <n v="1434654998"/>
    <b v="0"/>
    <n v="79"/>
    <b v="1"/>
    <s v="theater/plays"/>
    <n v="116"/>
    <n v="73.58"/>
    <x v="1"/>
  </r>
  <r>
    <x v="0"/>
    <x v="16"/>
    <s v="CHF"/>
    <n v="1485989940"/>
    <n v="1483393836"/>
    <b v="0"/>
    <n v="46"/>
    <b v="1"/>
    <s v="theater/plays"/>
    <n v="106"/>
    <n v="115.02"/>
    <x v="1"/>
  </r>
  <r>
    <x v="0"/>
    <x v="8"/>
    <s v="DKK"/>
    <n v="1464817320"/>
    <n v="1462806419"/>
    <b v="0"/>
    <n v="20"/>
    <b v="1"/>
    <s v="theater/plays"/>
    <n v="111"/>
    <n v="110.75"/>
    <x v="1"/>
  </r>
  <r>
    <x v="0"/>
    <x v="0"/>
    <s v="USD"/>
    <n v="1404273540"/>
    <n v="1400272580"/>
    <b v="0"/>
    <n v="20"/>
    <b v="1"/>
    <s v="theater/plays"/>
    <n v="101"/>
    <n v="75.5"/>
    <x v="1"/>
  </r>
  <r>
    <x v="0"/>
    <x v="0"/>
    <s v="USD"/>
    <n v="1426775940"/>
    <n v="1424414350"/>
    <b v="0"/>
    <n v="13"/>
    <b v="1"/>
    <s v="theater/plays"/>
    <n v="102"/>
    <n v="235.46"/>
    <x v="1"/>
  </r>
  <r>
    <x v="0"/>
    <x v="1"/>
    <s v="GBP"/>
    <n v="1419368925"/>
    <n v="1417208925"/>
    <b v="0"/>
    <n v="22"/>
    <b v="1"/>
    <s v="theater/plays"/>
    <n v="100"/>
    <n v="11.36"/>
    <x v="1"/>
  </r>
  <r>
    <x v="0"/>
    <x v="0"/>
    <s v="USD"/>
    <n v="1460260800"/>
    <n v="1458336672"/>
    <b v="0"/>
    <n v="36"/>
    <b v="1"/>
    <s v="theater/plays"/>
    <n v="111"/>
    <n v="92.5"/>
    <x v="1"/>
  </r>
  <r>
    <x v="0"/>
    <x v="5"/>
    <s v="CAD"/>
    <n v="1427775414"/>
    <n v="1425187014"/>
    <b v="0"/>
    <n v="40"/>
    <b v="1"/>
    <s v="theater/plays"/>
    <n v="1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"/>
    <n v="46.05"/>
    <x v="1"/>
  </r>
  <r>
    <x v="0"/>
    <x v="6"/>
    <s v="EUR"/>
    <n v="1446062040"/>
    <n v="1445109822"/>
    <b v="0"/>
    <n v="14"/>
    <b v="1"/>
    <s v="theater/plays"/>
    <n v="115"/>
    <n v="51"/>
    <x v="1"/>
  </r>
  <r>
    <x v="0"/>
    <x v="0"/>
    <s v="USD"/>
    <n v="1406185200"/>
    <n v="1404337382"/>
    <b v="0"/>
    <n v="38"/>
    <b v="1"/>
    <s v="theater/plays"/>
    <n v="100"/>
    <n v="31.58"/>
    <x v="1"/>
  </r>
  <r>
    <x v="0"/>
    <x v="1"/>
    <s v="GBP"/>
    <n v="1437261419"/>
    <n v="1434669419"/>
    <b v="0"/>
    <n v="58"/>
    <b v="1"/>
    <s v="theater/plays"/>
    <n v="103"/>
    <n v="53.36"/>
    <x v="1"/>
  </r>
  <r>
    <x v="0"/>
    <x v="0"/>
    <s v="USD"/>
    <n v="1437676380"/>
    <n v="1435670452"/>
    <b v="0"/>
    <n v="28"/>
    <b v="1"/>
    <s v="theater/plays"/>
    <n v="104"/>
    <n v="36.96"/>
    <x v="1"/>
  </r>
  <r>
    <x v="0"/>
    <x v="1"/>
    <s v="GBP"/>
    <n v="1434039137"/>
    <n v="1431447137"/>
    <b v="0"/>
    <n v="17"/>
    <b v="1"/>
    <s v="theater/plays"/>
    <n v="138"/>
    <n v="81.290000000000006"/>
    <x v="1"/>
  </r>
  <r>
    <x v="0"/>
    <x v="1"/>
    <s v="GBP"/>
    <n v="1433113200"/>
    <n v="1431951611"/>
    <b v="0"/>
    <n v="12"/>
    <b v="1"/>
    <s v="theater/plays"/>
    <n v="110"/>
    <n v="20.079999999999998"/>
    <x v="1"/>
  </r>
  <r>
    <x v="0"/>
    <x v="0"/>
    <s v="USD"/>
    <n v="1405915140"/>
    <n v="1404140667"/>
    <b v="0"/>
    <n v="40"/>
    <b v="1"/>
    <s v="theater/plays"/>
    <n v="101"/>
    <n v="88.25"/>
    <x v="1"/>
  </r>
  <r>
    <x v="0"/>
    <x v="1"/>
    <s v="GBP"/>
    <n v="1411771384"/>
    <n v="1409179384"/>
    <b v="0"/>
    <n v="57"/>
    <b v="1"/>
    <s v="theater/plays"/>
    <n v="102"/>
    <n v="53.44"/>
    <x v="1"/>
  </r>
  <r>
    <x v="0"/>
    <x v="1"/>
    <s v="GBP"/>
    <n v="1415191920"/>
    <n v="1412233497"/>
    <b v="0"/>
    <n v="114"/>
    <b v="1"/>
    <s v="theater/plays"/>
    <n v="114"/>
    <n v="39.869999999999997"/>
    <x v="1"/>
  </r>
  <r>
    <x v="0"/>
    <x v="12"/>
    <s v="EUR"/>
    <n v="1472936229"/>
    <n v="1467752229"/>
    <b v="0"/>
    <n v="31"/>
    <b v="1"/>
    <s v="theater/plays"/>
    <n v="100"/>
    <n v="145.16"/>
    <x v="1"/>
  </r>
  <r>
    <x v="0"/>
    <x v="1"/>
    <s v="GBP"/>
    <n v="1463353200"/>
    <n v="1462285182"/>
    <b v="0"/>
    <n v="3"/>
    <b v="1"/>
    <s v="theater/plays"/>
    <n v="140"/>
    <n v="23.33"/>
    <x v="1"/>
  </r>
  <r>
    <x v="0"/>
    <x v="0"/>
    <s v="USD"/>
    <n v="1410550484"/>
    <n v="1408995284"/>
    <b v="0"/>
    <n v="16"/>
    <b v="1"/>
    <s v="theater/plays"/>
    <n v="129"/>
    <n v="64.38"/>
    <x v="1"/>
  </r>
  <r>
    <x v="0"/>
    <x v="0"/>
    <s v="USD"/>
    <n v="1404359940"/>
    <n v="1402580818"/>
    <b v="0"/>
    <n v="199"/>
    <b v="1"/>
    <s v="theater/plays"/>
    <n v="103"/>
    <n v="62.05"/>
    <x v="1"/>
  </r>
  <r>
    <x v="0"/>
    <x v="1"/>
    <s v="GBP"/>
    <n v="1433076298"/>
    <n v="1430052298"/>
    <b v="0"/>
    <n v="31"/>
    <b v="1"/>
    <s v="theater/plays"/>
    <n v="103"/>
    <n v="66.13"/>
    <x v="1"/>
  </r>
  <r>
    <x v="0"/>
    <x v="0"/>
    <s v="USD"/>
    <n v="1404190740"/>
    <n v="1401214581"/>
    <b v="0"/>
    <n v="30"/>
    <b v="1"/>
    <s v="theater/plays"/>
    <n v="110"/>
    <n v="73.400000000000006"/>
    <x v="1"/>
  </r>
  <r>
    <x v="0"/>
    <x v="0"/>
    <s v="USD"/>
    <n v="1475664834"/>
    <n v="1473850434"/>
    <b v="0"/>
    <n v="34"/>
    <b v="1"/>
    <s v="theater/plays"/>
    <n v="113"/>
    <n v="99.5"/>
    <x v="1"/>
  </r>
  <r>
    <x v="0"/>
    <x v="0"/>
    <s v="USD"/>
    <n v="1452872290"/>
    <n v="1452008290"/>
    <b v="0"/>
    <n v="18"/>
    <b v="1"/>
    <s v="theater/plays"/>
    <n v="112"/>
    <n v="62.17"/>
    <x v="1"/>
  </r>
  <r>
    <x v="0"/>
    <x v="0"/>
    <s v="USD"/>
    <n v="1402901940"/>
    <n v="1399998418"/>
    <b v="0"/>
    <n v="67"/>
    <b v="1"/>
    <s v="theater/plays"/>
    <n v="139"/>
    <n v="62.33"/>
    <x v="1"/>
  </r>
  <r>
    <x v="0"/>
    <x v="0"/>
    <s v="USD"/>
    <n v="1476931696"/>
    <n v="1474339696"/>
    <b v="0"/>
    <n v="66"/>
    <b v="1"/>
    <s v="theater/plays"/>
    <n v="111"/>
    <n v="58.79"/>
    <x v="1"/>
  </r>
  <r>
    <x v="0"/>
    <x v="0"/>
    <s v="USD"/>
    <n v="1441167586"/>
    <n v="1438575586"/>
    <b v="0"/>
    <n v="23"/>
    <b v="1"/>
    <s v="theater/plays"/>
    <n v="139"/>
    <n v="45.35"/>
    <x v="1"/>
  </r>
  <r>
    <x v="0"/>
    <x v="0"/>
    <s v="USD"/>
    <n v="1400533200"/>
    <n v="1398348859"/>
    <b v="0"/>
    <n v="126"/>
    <b v="1"/>
    <s v="theater/plays"/>
    <n v="106"/>
    <n v="41.94"/>
    <x v="1"/>
  </r>
  <r>
    <x v="0"/>
    <x v="0"/>
    <s v="USD"/>
    <n v="1440820740"/>
    <n v="1439567660"/>
    <b v="0"/>
    <n v="6"/>
    <b v="1"/>
    <s v="theater/plays"/>
    <n v="101"/>
    <n v="59.17"/>
    <x v="1"/>
  </r>
  <r>
    <x v="0"/>
    <x v="0"/>
    <s v="USD"/>
    <n v="1403846055"/>
    <n v="1401254055"/>
    <b v="0"/>
    <n v="25"/>
    <b v="1"/>
    <s v="theater/plays"/>
    <n v="100"/>
    <n v="200.49"/>
    <x v="1"/>
  </r>
  <r>
    <x v="0"/>
    <x v="1"/>
    <s v="GBP"/>
    <n v="1407524004"/>
    <n v="1404932004"/>
    <b v="0"/>
    <n v="39"/>
    <b v="1"/>
    <s v="theater/plays"/>
    <n v="109"/>
    <n v="83.97"/>
    <x v="1"/>
  </r>
  <r>
    <x v="0"/>
    <x v="0"/>
    <s v="USD"/>
    <n v="1434925500"/>
    <n v="1432410639"/>
    <b v="0"/>
    <n v="62"/>
    <b v="1"/>
    <s v="theater/plays"/>
    <n v="118"/>
    <n v="57.26"/>
    <x v="1"/>
  </r>
  <r>
    <x v="0"/>
    <x v="0"/>
    <s v="USD"/>
    <n v="1417101683"/>
    <n v="1414506083"/>
    <b v="0"/>
    <n v="31"/>
    <b v="1"/>
    <s v="theater/plays"/>
    <n v="120"/>
    <n v="58.06"/>
    <x v="1"/>
  </r>
  <r>
    <x v="0"/>
    <x v="0"/>
    <s v="USD"/>
    <n v="1425272340"/>
    <n v="1421426929"/>
    <b v="0"/>
    <n v="274"/>
    <b v="1"/>
    <s v="theater/plays"/>
    <n v="128"/>
    <n v="186.8"/>
    <x v="1"/>
  </r>
  <r>
    <x v="0"/>
    <x v="0"/>
    <s v="USD"/>
    <n v="1411084800"/>
    <n v="1410304179"/>
    <b v="0"/>
    <n v="17"/>
    <b v="1"/>
    <s v="theater/plays"/>
    <n v="126"/>
    <n v="74.12"/>
    <x v="1"/>
  </r>
  <r>
    <x v="0"/>
    <x v="1"/>
    <s v="GBP"/>
    <n v="1448922600"/>
    <n v="1446352529"/>
    <b v="0"/>
    <n v="14"/>
    <b v="1"/>
    <s v="theater/plays"/>
    <n v="129"/>
    <n v="30.71"/>
    <x v="1"/>
  </r>
  <r>
    <x v="0"/>
    <x v="0"/>
    <s v="USD"/>
    <n v="1465178400"/>
    <n v="1461985967"/>
    <b v="0"/>
    <n v="60"/>
    <b v="1"/>
    <s v="theater/plays"/>
    <n v="107"/>
    <n v="62.67"/>
    <x v="1"/>
  </r>
  <r>
    <x v="0"/>
    <x v="0"/>
    <s v="USD"/>
    <n v="1421009610"/>
    <n v="1419281610"/>
    <b v="0"/>
    <n v="33"/>
    <b v="1"/>
    <s v="theater/plays"/>
    <n v="100"/>
    <n v="121.36"/>
    <x v="1"/>
  </r>
  <r>
    <x v="0"/>
    <x v="1"/>
    <s v="GBP"/>
    <n v="1423838916"/>
    <n v="1418654916"/>
    <b v="0"/>
    <n v="78"/>
    <b v="1"/>
    <s v="theater/plays"/>
    <n v="155"/>
    <n v="39.74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1"/>
    <n v="40.630000000000003"/>
    <x v="1"/>
  </r>
  <r>
    <x v="0"/>
    <x v="0"/>
    <s v="USD"/>
    <n v="1413383216"/>
    <n v="1410791216"/>
    <b v="0"/>
    <n v="40"/>
    <b v="1"/>
    <s v="theater/plays"/>
    <n v="101"/>
    <n v="63"/>
    <x v="1"/>
  </r>
  <r>
    <x v="0"/>
    <x v="0"/>
    <s v="USD"/>
    <n v="1412092800"/>
    <n v="1409493800"/>
    <b v="0"/>
    <n v="18"/>
    <b v="1"/>
    <s v="theater/plays"/>
    <n v="121"/>
    <n v="33.67"/>
    <x v="1"/>
  </r>
  <r>
    <x v="0"/>
    <x v="1"/>
    <s v="GBP"/>
    <n v="1433422793"/>
    <n v="1430830793"/>
    <b v="0"/>
    <n v="39"/>
    <b v="1"/>
    <s v="theater/plays"/>
    <n v="100"/>
    <n v="38.590000000000003"/>
    <x v="1"/>
  </r>
  <r>
    <x v="0"/>
    <x v="1"/>
    <s v="GBP"/>
    <n v="1468191540"/>
    <n v="1464958484"/>
    <b v="0"/>
    <n v="21"/>
    <b v="1"/>
    <s v="theater/plays"/>
    <n v="109"/>
    <n v="155.94999999999999"/>
    <x v="1"/>
  </r>
  <r>
    <x v="0"/>
    <x v="0"/>
    <s v="USD"/>
    <n v="1471071540"/>
    <n v="1467720388"/>
    <b v="0"/>
    <n v="30"/>
    <b v="1"/>
    <s v="theater/plays"/>
    <n v="123"/>
    <n v="43.2"/>
    <x v="1"/>
  </r>
  <r>
    <x v="0"/>
    <x v="1"/>
    <s v="GBP"/>
    <n v="1464712394"/>
    <n v="1459528394"/>
    <b v="0"/>
    <n v="27"/>
    <b v="1"/>
    <s v="theater/plays"/>
    <n v="136"/>
    <n v="15.15"/>
    <x v="1"/>
  </r>
  <r>
    <x v="0"/>
    <x v="0"/>
    <s v="USD"/>
    <n v="1403546400"/>
    <n v="1401714114"/>
    <b v="0"/>
    <n v="35"/>
    <b v="1"/>
    <s v="theater/plays"/>
    <n v="103"/>
    <n v="83.57"/>
    <x v="1"/>
  </r>
  <r>
    <x v="0"/>
    <x v="0"/>
    <s v="USD"/>
    <n v="1410558949"/>
    <n v="1409262949"/>
    <b v="0"/>
    <n v="13"/>
    <b v="1"/>
    <s v="theater/plays"/>
    <n v="121"/>
    <n v="140"/>
    <x v="1"/>
  </r>
  <r>
    <x v="0"/>
    <x v="0"/>
    <s v="USD"/>
    <n v="1469165160"/>
    <n v="1467335378"/>
    <b v="0"/>
    <n v="23"/>
    <b v="1"/>
    <s v="theater/plays"/>
    <n v="186"/>
    <n v="80.87"/>
    <x v="1"/>
  </r>
  <r>
    <x v="0"/>
    <x v="0"/>
    <s v="USD"/>
    <n v="1404444286"/>
    <n v="1403234686"/>
    <b v="0"/>
    <n v="39"/>
    <b v="1"/>
    <s v="theater/plays"/>
    <n v="300"/>
    <n v="53.85"/>
    <x v="1"/>
  </r>
  <r>
    <x v="0"/>
    <x v="1"/>
    <s v="GBP"/>
    <n v="1403715546"/>
    <n v="1401123546"/>
    <b v="0"/>
    <n v="35"/>
    <b v="1"/>
    <s v="theater/plays"/>
    <n v="108"/>
    <n v="30.93"/>
    <x v="1"/>
  </r>
  <r>
    <x v="0"/>
    <x v="0"/>
    <s v="USD"/>
    <n v="1428068988"/>
    <n v="1425908988"/>
    <b v="0"/>
    <n v="27"/>
    <b v="1"/>
    <s v="theater/plays"/>
    <n v="141"/>
    <n v="67.959999999999994"/>
    <x v="1"/>
  </r>
  <r>
    <x v="0"/>
    <x v="0"/>
    <s v="USD"/>
    <n v="1402848000"/>
    <n v="1400606573"/>
    <b v="0"/>
    <n v="21"/>
    <b v="1"/>
    <s v="theater/plays"/>
    <n v="114"/>
    <n v="27.14"/>
    <x v="1"/>
  </r>
  <r>
    <x v="0"/>
    <x v="0"/>
    <s v="USD"/>
    <n v="1433055540"/>
    <n v="1431230867"/>
    <b v="0"/>
    <n v="104"/>
    <b v="1"/>
    <s v="theater/plays"/>
    <n v="154"/>
    <n v="110.87"/>
    <x v="1"/>
  </r>
  <r>
    <x v="0"/>
    <x v="0"/>
    <s v="USD"/>
    <n v="1465062166"/>
    <n v="1463334166"/>
    <b v="0"/>
    <n v="19"/>
    <b v="1"/>
    <s v="theater/plays"/>
    <n v="102"/>
    <n v="106.84"/>
    <x v="1"/>
  </r>
  <r>
    <x v="0"/>
    <x v="0"/>
    <s v="USD"/>
    <n v="1432612740"/>
    <n v="1429881667"/>
    <b v="0"/>
    <n v="97"/>
    <b v="1"/>
    <s v="theater/plays"/>
    <n v="102"/>
    <n v="105.52"/>
    <x v="1"/>
  </r>
  <r>
    <x v="0"/>
    <x v="1"/>
    <s v="GBP"/>
    <n v="1427806320"/>
    <n v="1422834819"/>
    <b v="0"/>
    <n v="27"/>
    <b v="1"/>
    <s v="theater/plays"/>
    <n v="103"/>
    <n v="132.96"/>
    <x v="1"/>
  </r>
  <r>
    <x v="0"/>
    <x v="0"/>
    <s v="USD"/>
    <n v="1453411109"/>
    <n v="1450819109"/>
    <b v="0"/>
    <n v="24"/>
    <b v="1"/>
    <s v="theater/plays"/>
    <n v="156"/>
    <n v="51.92"/>
    <x v="1"/>
  </r>
  <r>
    <x v="0"/>
    <x v="1"/>
    <s v="GBP"/>
    <n v="1431204449"/>
    <n v="1428526049"/>
    <b v="0"/>
    <n v="13"/>
    <b v="1"/>
    <s v="theater/plays"/>
    <n v="101"/>
    <n v="310"/>
    <x v="1"/>
  </r>
  <r>
    <x v="0"/>
    <x v="1"/>
    <s v="GBP"/>
    <n v="1425057075"/>
    <n v="1422465075"/>
    <b v="0"/>
    <n v="46"/>
    <b v="1"/>
    <s v="theater/plays"/>
    <n v="239"/>
    <n v="26.02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5"/>
    <n v="86.23"/>
    <x v="1"/>
  </r>
  <r>
    <x v="0"/>
    <x v="0"/>
    <s v="USD"/>
    <n v="1415230084"/>
    <n v="1413412084"/>
    <b v="0"/>
    <n v="44"/>
    <b v="1"/>
    <s v="theater/plays"/>
    <n v="101"/>
    <n v="114.55"/>
    <x v="1"/>
  </r>
  <r>
    <x v="0"/>
    <x v="5"/>
    <s v="CAD"/>
    <n v="1455231540"/>
    <n v="1452614847"/>
    <b v="0"/>
    <n v="35"/>
    <b v="1"/>
    <s v="theater/plays"/>
    <n v="111"/>
    <n v="47.66"/>
    <x v="1"/>
  </r>
  <r>
    <x v="0"/>
    <x v="1"/>
    <s v="GBP"/>
    <n v="1417374262"/>
    <n v="1414778662"/>
    <b v="0"/>
    <n v="63"/>
    <b v="1"/>
    <s v="theater/plays"/>
    <n v="102"/>
    <n v="72.89"/>
    <x v="1"/>
  </r>
  <r>
    <x v="0"/>
    <x v="1"/>
    <s v="GBP"/>
    <n v="1462402800"/>
    <n v="1459856860"/>
    <b v="0"/>
    <n v="89"/>
    <b v="1"/>
    <s v="theater/plays"/>
    <n v="103"/>
    <n v="49.55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9"/>
    <n v="62.59"/>
    <x v="1"/>
  </r>
  <r>
    <x v="0"/>
    <x v="0"/>
    <s v="USD"/>
    <n v="1476939300"/>
    <n v="1474273294"/>
    <b v="0"/>
    <n v="33"/>
    <b v="1"/>
    <s v="theater/plays"/>
    <n v="101"/>
    <n v="61.06"/>
    <x v="1"/>
  </r>
  <r>
    <x v="2"/>
    <x v="0"/>
    <s v="USD"/>
    <n v="1439957176"/>
    <n v="1437365176"/>
    <b v="0"/>
    <n v="31"/>
    <b v="0"/>
    <s v="theater/plays"/>
    <n v="9"/>
    <n v="60.06"/>
    <x v="1"/>
  </r>
  <r>
    <x v="2"/>
    <x v="0"/>
    <s v="USD"/>
    <n v="1427082912"/>
    <n v="1423198512"/>
    <b v="0"/>
    <n v="5"/>
    <b v="0"/>
    <s v="theater/plays"/>
    <n v="7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"/>
    <n v="51.67"/>
    <x v="1"/>
  </r>
  <r>
    <x v="2"/>
    <x v="9"/>
    <s v="EUR"/>
    <n v="1422100800"/>
    <n v="1416932133"/>
    <b v="0"/>
    <n v="4"/>
    <b v="0"/>
    <s v="theater/plays"/>
    <n v="15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28"/>
    <n v="61"/>
    <x v="1"/>
  </r>
  <r>
    <x v="2"/>
    <x v="1"/>
    <s v="GBP"/>
    <n v="1432831089"/>
    <n v="1430239089"/>
    <b v="0"/>
    <n v="2"/>
    <b v="0"/>
    <s v="theater/plays"/>
    <n v="13"/>
    <n v="10"/>
    <x v="1"/>
  </r>
  <r>
    <x v="2"/>
    <x v="1"/>
    <s v="GBP"/>
    <n v="1427133600"/>
    <n v="1423847093"/>
    <b v="0"/>
    <n v="1"/>
    <b v="0"/>
    <s v="theater/plays"/>
    <n v="1"/>
    <n v="10"/>
    <x v="1"/>
  </r>
  <r>
    <x v="2"/>
    <x v="0"/>
    <s v="USD"/>
    <n v="1447311540"/>
    <n v="1445358903"/>
    <b v="0"/>
    <n v="4"/>
    <b v="0"/>
    <s v="theater/plays"/>
    <n v="21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"/>
    <n v="100.63"/>
    <x v="1"/>
  </r>
  <r>
    <x v="2"/>
    <x v="0"/>
    <s v="USD"/>
    <n v="1407808438"/>
    <n v="1405217355"/>
    <b v="0"/>
    <n v="14"/>
    <b v="0"/>
    <s v="theater/plays"/>
    <n v="18"/>
    <n v="25.57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4"/>
    <n v="99.54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"/>
    <n v="215.25"/>
    <x v="1"/>
  </r>
  <r>
    <x v="0"/>
    <x v="0"/>
    <s v="USD"/>
    <n v="1459641073"/>
    <n v="1454460673"/>
    <b v="0"/>
    <n v="11"/>
    <b v="1"/>
    <s v="theater/musical"/>
    <n v="133"/>
    <n v="120.55"/>
    <x v="1"/>
  </r>
  <r>
    <x v="0"/>
    <x v="1"/>
    <s v="GBP"/>
    <n v="1476651600"/>
    <n v="1473189335"/>
    <b v="0"/>
    <n v="15"/>
    <b v="1"/>
    <s v="theater/musical"/>
    <n v="113"/>
    <n v="37.67"/>
    <x v="1"/>
  </r>
  <r>
    <x v="0"/>
    <x v="0"/>
    <s v="USD"/>
    <n v="1433289600"/>
    <n v="1430768800"/>
    <b v="0"/>
    <n v="30"/>
    <b v="1"/>
    <s v="theater/musical"/>
    <n v="103"/>
    <n v="172.23"/>
    <x v="1"/>
  </r>
  <r>
    <x v="0"/>
    <x v="0"/>
    <s v="USD"/>
    <n v="1406350740"/>
    <n v="1403125737"/>
    <b v="0"/>
    <n v="27"/>
    <b v="1"/>
    <s v="theater/musical"/>
    <n v="120"/>
    <n v="111.11"/>
    <x v="1"/>
  </r>
  <r>
    <x v="0"/>
    <x v="1"/>
    <s v="GBP"/>
    <n v="1460753307"/>
    <n v="1458161307"/>
    <b v="0"/>
    <n v="28"/>
    <b v="1"/>
    <s v="theater/musical"/>
    <n v="130"/>
    <n v="25.46"/>
    <x v="1"/>
  </r>
  <r>
    <x v="0"/>
    <x v="0"/>
    <s v="USD"/>
    <n v="1402515198"/>
    <n v="1399923198"/>
    <b v="0"/>
    <n v="17"/>
    <b v="1"/>
    <s v="theater/musical"/>
    <n v="101"/>
    <n v="267.64999999999998"/>
    <x v="1"/>
  </r>
  <r>
    <x v="0"/>
    <x v="0"/>
    <s v="USD"/>
    <n v="1417465515"/>
    <n v="1415737515"/>
    <b v="0"/>
    <n v="50"/>
    <b v="1"/>
    <s v="theater/musical"/>
    <n v="109"/>
    <n v="75.959999999999994"/>
    <x v="1"/>
  </r>
  <r>
    <x v="0"/>
    <x v="0"/>
    <s v="USD"/>
    <n v="1400475600"/>
    <n v="1397819938"/>
    <b v="0"/>
    <n v="26"/>
    <b v="1"/>
    <s v="theater/musical"/>
    <n v="102"/>
    <n v="59.04"/>
    <x v="1"/>
  </r>
  <r>
    <x v="0"/>
    <x v="0"/>
    <s v="USD"/>
    <n v="1440556553"/>
    <n v="1435372553"/>
    <b v="0"/>
    <n v="88"/>
    <b v="1"/>
    <s v="theater/musical"/>
    <n v="110"/>
    <n v="50.11"/>
    <x v="1"/>
  </r>
  <r>
    <x v="0"/>
    <x v="0"/>
    <s v="USD"/>
    <n v="1399293386"/>
    <n v="1397133386"/>
    <b v="0"/>
    <n v="91"/>
    <b v="1"/>
    <s v="theater/musical"/>
    <n v="101"/>
    <n v="55.5"/>
    <x v="1"/>
  </r>
  <r>
    <x v="0"/>
    <x v="1"/>
    <s v="GBP"/>
    <n v="1439247600"/>
    <n v="1434625937"/>
    <b v="0"/>
    <n v="3"/>
    <b v="1"/>
    <s v="theater/musical"/>
    <n v="100"/>
    <n v="166.67"/>
    <x v="1"/>
  </r>
  <r>
    <x v="0"/>
    <x v="1"/>
    <s v="GBP"/>
    <n v="1438543889"/>
    <n v="1436383889"/>
    <b v="0"/>
    <n v="28"/>
    <b v="1"/>
    <s v="theater/musical"/>
    <n v="106"/>
    <n v="47.43"/>
    <x v="1"/>
  </r>
  <r>
    <x v="0"/>
    <x v="0"/>
    <s v="USD"/>
    <n v="1427907626"/>
    <n v="1425319226"/>
    <b v="0"/>
    <n v="77"/>
    <b v="1"/>
    <s v="theater/musical"/>
    <n v="100"/>
    <n v="64.94"/>
    <x v="1"/>
  </r>
  <r>
    <x v="0"/>
    <x v="0"/>
    <s v="USD"/>
    <n v="1464482160"/>
    <n v="1462824832"/>
    <b v="0"/>
    <n v="27"/>
    <b v="1"/>
    <s v="theater/musical"/>
    <n v="100"/>
    <n v="55.56"/>
    <x v="1"/>
  </r>
  <r>
    <x v="0"/>
    <x v="0"/>
    <s v="USD"/>
    <n v="1406745482"/>
    <n v="1404153482"/>
    <b v="0"/>
    <n v="107"/>
    <b v="1"/>
    <s v="theater/musical"/>
    <n v="113"/>
    <n v="74.22"/>
    <x v="1"/>
  </r>
  <r>
    <x v="0"/>
    <x v="0"/>
    <s v="USD"/>
    <n v="1404360045"/>
    <n v="1401336045"/>
    <b v="0"/>
    <n v="96"/>
    <b v="1"/>
    <s v="theater/musical"/>
    <n v="103"/>
    <n v="106.93"/>
    <x v="1"/>
  </r>
  <r>
    <x v="0"/>
    <x v="0"/>
    <s v="USD"/>
    <n v="1425185940"/>
    <n v="1423960097"/>
    <b v="0"/>
    <n v="56"/>
    <b v="1"/>
    <s v="theater/musical"/>
    <n v="117"/>
    <n v="41.7"/>
    <x v="1"/>
  </r>
  <r>
    <x v="0"/>
    <x v="0"/>
    <s v="USD"/>
    <n v="1402594090"/>
    <n v="1400002090"/>
    <b v="0"/>
    <n v="58"/>
    <b v="1"/>
    <s v="theater/musical"/>
    <n v="108"/>
    <n v="74.239999999999995"/>
    <x v="1"/>
  </r>
  <r>
    <x v="0"/>
    <x v="0"/>
    <s v="USD"/>
    <n v="1460730079"/>
    <n v="1458138079"/>
    <b v="0"/>
    <n v="15"/>
    <b v="1"/>
    <s v="theater/musical"/>
    <n v="100"/>
    <n v="73.33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"/>
    <x v="1"/>
  </r>
  <r>
    <x v="0"/>
    <x v="0"/>
    <s v="USD"/>
    <n v="1480399200"/>
    <n v="1478616506"/>
    <b v="0"/>
    <n v="33"/>
    <b v="1"/>
    <s v="theater/musical"/>
    <n v="110"/>
    <n v="166.97"/>
    <x v="1"/>
  </r>
  <r>
    <x v="0"/>
    <x v="0"/>
    <s v="USD"/>
    <n v="1479175680"/>
    <n v="1476317247"/>
    <b v="0"/>
    <n v="57"/>
    <b v="1"/>
    <s v="theater/musical"/>
    <n v="108"/>
    <n v="94.91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"/>
    <n v="143.21"/>
    <x v="1"/>
  </r>
  <r>
    <x v="0"/>
    <x v="0"/>
    <s v="USD"/>
    <n v="1406854800"/>
    <n v="1403599778"/>
    <b v="0"/>
    <n v="94"/>
    <b v="1"/>
    <s v="theater/musical"/>
    <n v="107"/>
    <n v="90.82"/>
    <x v="1"/>
  </r>
  <r>
    <x v="0"/>
    <x v="0"/>
    <s v="USD"/>
    <n v="1411790400"/>
    <n v="1409884821"/>
    <b v="0"/>
    <n v="59"/>
    <b v="1"/>
    <s v="theater/musical"/>
    <n v="143"/>
    <n v="48.54"/>
    <x v="1"/>
  </r>
  <r>
    <x v="0"/>
    <x v="0"/>
    <s v="USD"/>
    <n v="1423942780"/>
    <n v="1418758780"/>
    <b v="0"/>
    <n v="36"/>
    <b v="1"/>
    <s v="theater/musical"/>
    <n v="105"/>
    <n v="70.03"/>
    <x v="1"/>
  </r>
  <r>
    <x v="0"/>
    <x v="0"/>
    <s v="USD"/>
    <n v="1459010340"/>
    <n v="1456421940"/>
    <b v="0"/>
    <n v="115"/>
    <b v="1"/>
    <s v="theater/musical"/>
    <n v="104"/>
    <n v="135.6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10"/>
    <n v="94.9"/>
    <x v="1"/>
  </r>
  <r>
    <x v="0"/>
    <x v="1"/>
    <s v="GBP"/>
    <n v="1469401200"/>
    <n v="1466887297"/>
    <b v="0"/>
    <n v="27"/>
    <b v="1"/>
    <s v="theater/musical"/>
    <n v="102"/>
    <n v="75.37"/>
    <x v="1"/>
  </r>
  <r>
    <x v="0"/>
    <x v="0"/>
    <s v="USD"/>
    <n v="1458057600"/>
    <n v="1455938520"/>
    <b v="0"/>
    <n v="24"/>
    <b v="1"/>
    <s v="theater/musical"/>
    <n v="129"/>
    <n v="64.459999999999994"/>
    <x v="1"/>
  </r>
  <r>
    <x v="0"/>
    <x v="5"/>
    <s v="CAD"/>
    <n v="1468193532"/>
    <n v="1465601532"/>
    <b v="0"/>
    <n v="10"/>
    <b v="1"/>
    <s v="theater/musical"/>
    <n v="115"/>
    <n v="115"/>
    <x v="1"/>
  </r>
  <r>
    <x v="0"/>
    <x v="1"/>
    <s v="GBP"/>
    <n v="1470132180"/>
    <n v="1467040769"/>
    <b v="0"/>
    <n v="30"/>
    <b v="1"/>
    <s v="theater/musical"/>
    <n v="151"/>
    <n v="100.5"/>
    <x v="1"/>
  </r>
  <r>
    <x v="0"/>
    <x v="0"/>
    <s v="USD"/>
    <n v="1464310475"/>
    <n v="1461718475"/>
    <b v="0"/>
    <n v="71"/>
    <b v="1"/>
    <s v="theater/musical"/>
    <n v="111"/>
    <n v="93.77"/>
    <x v="1"/>
  </r>
  <r>
    <x v="0"/>
    <x v="0"/>
    <s v="USD"/>
    <n v="1436587140"/>
    <n v="1434113406"/>
    <b v="0"/>
    <n v="10"/>
    <b v="1"/>
    <s v="theater/musical"/>
    <n v="100"/>
    <n v="35.1"/>
    <x v="1"/>
  </r>
  <r>
    <x v="2"/>
    <x v="0"/>
    <s v="USD"/>
    <n v="1450887480"/>
    <n v="1448469719"/>
    <b v="0"/>
    <n v="1"/>
    <b v="0"/>
    <s v="theater/musical"/>
    <n v="1"/>
    <n v="500"/>
    <x v="1"/>
  </r>
  <r>
    <x v="2"/>
    <x v="1"/>
    <s v="GBP"/>
    <n v="1434395418"/>
    <n v="1431630618"/>
    <b v="0"/>
    <n v="4"/>
    <b v="0"/>
    <s v="theater/musical"/>
    <n v="3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0"/>
    <n v="17.5"/>
    <x v="1"/>
  </r>
  <r>
    <x v="2"/>
    <x v="0"/>
    <s v="USD"/>
    <n v="1418769129"/>
    <n v="1416954729"/>
    <b v="0"/>
    <n v="24"/>
    <b v="0"/>
    <s v="theater/musical"/>
    <n v="60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2"/>
    <n v="5"/>
    <x v="1"/>
  </r>
  <r>
    <x v="2"/>
    <x v="0"/>
    <s v="USD"/>
    <n v="1484354556"/>
    <n v="1479170556"/>
    <b v="0"/>
    <n v="1"/>
    <b v="0"/>
    <s v="theater/musical"/>
    <n v="0"/>
    <n v="1"/>
    <x v="1"/>
  </r>
  <r>
    <x v="2"/>
    <x v="0"/>
    <s v="USD"/>
    <n v="1429564165"/>
    <n v="1426972165"/>
    <b v="0"/>
    <n v="37"/>
    <b v="0"/>
    <s v="theater/musical"/>
    <n v="90"/>
    <n v="145.41"/>
    <x v="1"/>
  </r>
  <r>
    <x v="2"/>
    <x v="0"/>
    <s v="USD"/>
    <n v="1407691248"/>
    <n v="1405099248"/>
    <b v="0"/>
    <n v="5"/>
    <b v="0"/>
    <s v="theater/musical"/>
    <n v="1"/>
    <n v="205"/>
    <x v="1"/>
  </r>
  <r>
    <x v="2"/>
    <x v="0"/>
    <s v="USD"/>
    <n v="1457734843"/>
    <n v="1455142843"/>
    <b v="0"/>
    <n v="4"/>
    <b v="0"/>
    <s v="theater/musical"/>
    <n v="4"/>
    <n v="100.5"/>
    <x v="1"/>
  </r>
  <r>
    <x v="2"/>
    <x v="0"/>
    <s v="USD"/>
    <n v="1420952340"/>
    <n v="1418146883"/>
    <b v="0"/>
    <n v="16"/>
    <b v="0"/>
    <s v="theater/musical"/>
    <n v="4"/>
    <n v="55.06"/>
    <x v="1"/>
  </r>
  <r>
    <x v="2"/>
    <x v="0"/>
    <s v="USD"/>
    <n v="1420215216"/>
    <n v="1417536816"/>
    <b v="0"/>
    <n v="9"/>
    <b v="0"/>
    <s v="theater/musical"/>
    <n v="9"/>
    <n v="47.33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20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0"/>
    <n v="1.5"/>
    <x v="1"/>
  </r>
  <r>
    <x v="2"/>
    <x v="2"/>
    <s v="AUD"/>
    <n v="1404022381"/>
    <n v="1402294381"/>
    <b v="0"/>
    <n v="1"/>
    <b v="0"/>
    <s v="theater/musical"/>
    <n v="0"/>
    <n v="5"/>
    <x v="1"/>
  </r>
  <r>
    <x v="2"/>
    <x v="0"/>
    <s v="USD"/>
    <n v="1428097739"/>
    <n v="1427492939"/>
    <b v="0"/>
    <n v="9"/>
    <b v="0"/>
    <s v="theater/musical"/>
    <n v="30"/>
    <n v="50.56"/>
    <x v="1"/>
  </r>
  <r>
    <x v="0"/>
    <x v="1"/>
    <s v="GBP"/>
    <n v="1429955619"/>
    <n v="1424775219"/>
    <b v="0"/>
    <n v="24"/>
    <b v="1"/>
    <s v="theater/plays"/>
    <n v="100"/>
    <n v="41.67"/>
    <x v="1"/>
  </r>
  <r>
    <x v="0"/>
    <x v="1"/>
    <s v="GBP"/>
    <n v="1406761200"/>
    <n v="1402403907"/>
    <b v="0"/>
    <n v="38"/>
    <b v="1"/>
    <s v="theater/plays"/>
    <n v="101"/>
    <n v="53.29"/>
    <x v="1"/>
  </r>
  <r>
    <x v="0"/>
    <x v="0"/>
    <s v="USD"/>
    <n v="1426965758"/>
    <n v="1424377358"/>
    <b v="0"/>
    <n v="26"/>
    <b v="1"/>
    <s v="theater/plays"/>
    <n v="122"/>
    <n v="70.23"/>
    <x v="1"/>
  </r>
  <r>
    <x v="0"/>
    <x v="1"/>
    <s v="GBP"/>
    <n v="1464692400"/>
    <n v="1461769373"/>
    <b v="0"/>
    <n v="19"/>
    <b v="1"/>
    <s v="theater/plays"/>
    <n v="330"/>
    <n v="43.42"/>
    <x v="1"/>
  </r>
  <r>
    <x v="0"/>
    <x v="5"/>
    <s v="CAD"/>
    <n v="1433131140"/>
    <n v="1429120908"/>
    <b v="0"/>
    <n v="11"/>
    <b v="1"/>
    <s v="theater/plays"/>
    <n v="110"/>
    <n v="199.18"/>
    <x v="1"/>
  </r>
  <r>
    <x v="0"/>
    <x v="0"/>
    <s v="USD"/>
    <n v="1465940580"/>
    <n v="1462603021"/>
    <b v="0"/>
    <n v="27"/>
    <b v="1"/>
    <s v="theater/plays"/>
    <n v="101"/>
    <n v="78.52"/>
    <x v="1"/>
  </r>
  <r>
    <x v="0"/>
    <x v="0"/>
    <s v="USD"/>
    <n v="1427860740"/>
    <n v="1424727712"/>
    <b v="0"/>
    <n v="34"/>
    <b v="1"/>
    <s v="theater/plays"/>
    <n v="140"/>
    <n v="61.82"/>
    <x v="1"/>
  </r>
  <r>
    <x v="0"/>
    <x v="1"/>
    <s v="GBP"/>
    <n v="1440111600"/>
    <n v="1437545657"/>
    <b v="0"/>
    <n v="20"/>
    <b v="1"/>
    <s v="theater/plays"/>
    <n v="100"/>
    <n v="50"/>
    <x v="1"/>
  </r>
  <r>
    <x v="0"/>
    <x v="0"/>
    <s v="USD"/>
    <n v="1405614823"/>
    <n v="1403022823"/>
    <b v="0"/>
    <n v="37"/>
    <b v="1"/>
    <s v="theater/plays"/>
    <n v="119"/>
    <n v="48.34"/>
    <x v="1"/>
  </r>
  <r>
    <x v="0"/>
    <x v="0"/>
    <s v="USD"/>
    <n v="1445659140"/>
    <n v="1444236216"/>
    <b v="0"/>
    <n v="20"/>
    <b v="1"/>
    <s v="theater/plays"/>
    <n v="107"/>
    <n v="107.25"/>
    <x v="1"/>
  </r>
  <r>
    <x v="0"/>
    <x v="0"/>
    <s v="USD"/>
    <n v="1426187582"/>
    <n v="1423599182"/>
    <b v="0"/>
    <n v="10"/>
    <b v="1"/>
    <s v="theater/plays"/>
    <n v="228"/>
    <n v="57"/>
    <x v="1"/>
  </r>
  <r>
    <x v="0"/>
    <x v="0"/>
    <s v="USD"/>
    <n v="1437166920"/>
    <n v="1435554104"/>
    <b v="0"/>
    <n v="26"/>
    <b v="1"/>
    <s v="theater/plays"/>
    <n v="106"/>
    <n v="40.92"/>
    <x v="1"/>
  </r>
  <r>
    <x v="0"/>
    <x v="1"/>
    <s v="GBP"/>
    <n v="1436110717"/>
    <n v="1433518717"/>
    <b v="0"/>
    <n v="20"/>
    <b v="1"/>
    <s v="theater/plays"/>
    <n v="143"/>
    <n v="21.5"/>
    <x v="1"/>
  </r>
  <r>
    <x v="0"/>
    <x v="0"/>
    <s v="USD"/>
    <n v="1451881207"/>
    <n v="1449116407"/>
    <b v="0"/>
    <n v="46"/>
    <b v="1"/>
    <s v="theater/plays"/>
    <n v="105"/>
    <n v="79.540000000000006"/>
    <x v="1"/>
  </r>
  <r>
    <x v="0"/>
    <x v="12"/>
    <s v="EUR"/>
    <n v="1453244340"/>
    <n v="1448136417"/>
    <b v="0"/>
    <n v="76"/>
    <b v="1"/>
    <s v="theater/plays"/>
    <n v="110"/>
    <n v="72.38"/>
    <x v="1"/>
  </r>
  <r>
    <x v="0"/>
    <x v="0"/>
    <s v="USD"/>
    <n v="1437364740"/>
    <n v="1434405044"/>
    <b v="0"/>
    <n v="41"/>
    <b v="1"/>
    <s v="theater/plays"/>
    <n v="106"/>
    <n v="64.63"/>
    <x v="1"/>
  </r>
  <r>
    <x v="0"/>
    <x v="1"/>
    <s v="GBP"/>
    <n v="1470058860"/>
    <n v="1469026903"/>
    <b v="0"/>
    <n v="7"/>
    <b v="1"/>
    <s v="theater/plays"/>
    <n v="108"/>
    <n v="38.57"/>
    <x v="1"/>
  </r>
  <r>
    <x v="0"/>
    <x v="0"/>
    <s v="USD"/>
    <n v="1434505214"/>
    <n v="1432690814"/>
    <b v="0"/>
    <n v="49"/>
    <b v="1"/>
    <s v="theater/plays"/>
    <n v="105"/>
    <n v="107.57"/>
    <x v="1"/>
  </r>
  <r>
    <x v="0"/>
    <x v="1"/>
    <s v="GBP"/>
    <n v="1430993394"/>
    <n v="1428401394"/>
    <b v="0"/>
    <n v="26"/>
    <b v="1"/>
    <s v="theater/plays"/>
    <n v="119"/>
    <n v="27.5"/>
    <x v="1"/>
  </r>
  <r>
    <x v="0"/>
    <x v="1"/>
    <s v="GBP"/>
    <n v="1427414400"/>
    <n v="1422656201"/>
    <b v="0"/>
    <n v="65"/>
    <b v="1"/>
    <s v="theater/plays"/>
    <n v="153"/>
    <n v="70.459999999999994"/>
    <x v="1"/>
  </r>
  <r>
    <x v="0"/>
    <x v="0"/>
    <s v="USD"/>
    <n v="1420033187"/>
    <n v="1414845587"/>
    <b v="0"/>
    <n v="28"/>
    <b v="1"/>
    <s v="theater/plays"/>
    <n v="100"/>
    <n v="178.57"/>
    <x v="1"/>
  </r>
  <r>
    <x v="0"/>
    <x v="0"/>
    <s v="USD"/>
    <n v="1472676371"/>
    <n v="1470948371"/>
    <b v="0"/>
    <n v="8"/>
    <b v="1"/>
    <s v="theater/plays"/>
    <n v="100"/>
    <n v="62.63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"/>
    <n v="58.9"/>
    <x v="1"/>
  </r>
  <r>
    <x v="0"/>
    <x v="0"/>
    <s v="USD"/>
    <n v="1455936335"/>
    <n v="1452048335"/>
    <b v="0"/>
    <n v="9"/>
    <b v="1"/>
    <s v="theater/plays"/>
    <n v="105"/>
    <n v="139.56"/>
    <x v="1"/>
  </r>
  <r>
    <x v="0"/>
    <x v="5"/>
    <s v="CAD"/>
    <n v="1417460940"/>
    <n v="1416516972"/>
    <b v="0"/>
    <n v="20"/>
    <b v="1"/>
    <s v="theater/plays"/>
    <n v="117"/>
    <n v="70"/>
    <x v="1"/>
  </r>
  <r>
    <x v="0"/>
    <x v="1"/>
    <s v="GBP"/>
    <n v="1434624067"/>
    <n v="1432032067"/>
    <b v="0"/>
    <n v="57"/>
    <b v="1"/>
    <s v="theater/plays"/>
    <n v="109"/>
    <n v="57.3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3"/>
    <n v="64.290000000000006"/>
    <x v="1"/>
  </r>
  <r>
    <x v="0"/>
    <x v="1"/>
    <s v="GBP"/>
    <n v="1435947758"/>
    <n v="1432837358"/>
    <b v="0"/>
    <n v="17"/>
    <b v="1"/>
    <s v="theater/plays"/>
    <n v="102"/>
    <n v="120.12"/>
    <x v="1"/>
  </r>
  <r>
    <x v="0"/>
    <x v="11"/>
    <s v="SEK"/>
    <n v="1432314209"/>
    <n v="1429722209"/>
    <b v="0"/>
    <n v="100"/>
    <b v="1"/>
    <s v="theater/plays"/>
    <n v="101"/>
    <n v="1008.24"/>
    <x v="1"/>
  </r>
  <r>
    <x v="0"/>
    <x v="0"/>
    <s v="USD"/>
    <n v="1438226724"/>
    <n v="1433042724"/>
    <b v="0"/>
    <n v="32"/>
    <b v="1"/>
    <s v="theater/plays"/>
    <n v="101"/>
    <n v="63.28"/>
    <x v="1"/>
  </r>
  <r>
    <x v="0"/>
    <x v="1"/>
    <s v="GBP"/>
    <n v="1459180229"/>
    <n v="1457023829"/>
    <b v="0"/>
    <n v="3"/>
    <b v="1"/>
    <s v="theater/plays"/>
    <n v="6500"/>
    <n v="21.67"/>
    <x v="1"/>
  </r>
  <r>
    <x v="2"/>
    <x v="0"/>
    <s v="USD"/>
    <n v="1405882287"/>
    <n v="1400698287"/>
    <b v="1"/>
    <n v="34"/>
    <b v="0"/>
    <s v="theater/plays"/>
    <n v="9"/>
    <n v="25.65"/>
    <x v="1"/>
  </r>
  <r>
    <x v="2"/>
    <x v="1"/>
    <s v="GBP"/>
    <n v="1399809052"/>
    <n v="1397217052"/>
    <b v="1"/>
    <n v="23"/>
    <b v="0"/>
    <s v="theater/plays"/>
    <n v="22"/>
    <n v="47.7"/>
    <x v="1"/>
  </r>
  <r>
    <x v="2"/>
    <x v="0"/>
    <s v="USD"/>
    <n v="1401587064"/>
    <n v="1399427064"/>
    <b v="1"/>
    <n v="19"/>
    <b v="0"/>
    <s v="theater/plays"/>
    <n v="21"/>
    <n v="56.05"/>
    <x v="1"/>
  </r>
  <r>
    <x v="2"/>
    <x v="0"/>
    <s v="USD"/>
    <n v="1401778740"/>
    <n v="1399474134"/>
    <b v="1"/>
    <n v="50"/>
    <b v="0"/>
    <s v="theater/plays"/>
    <n v="41"/>
    <n v="81.319999999999993"/>
    <x v="1"/>
  </r>
  <r>
    <x v="2"/>
    <x v="0"/>
    <s v="USD"/>
    <n v="1443711774"/>
    <n v="1441119774"/>
    <b v="1"/>
    <n v="12"/>
    <b v="0"/>
    <s v="theater/plays"/>
    <n v="2"/>
    <n v="70.17"/>
    <x v="1"/>
  </r>
  <r>
    <x v="2"/>
    <x v="0"/>
    <s v="USD"/>
    <n v="1412405940"/>
    <n v="1409721542"/>
    <b v="1"/>
    <n v="8"/>
    <b v="0"/>
    <s v="theater/plays"/>
    <n v="3"/>
    <n v="23.63"/>
    <x v="1"/>
  </r>
  <r>
    <x v="2"/>
    <x v="0"/>
    <s v="USD"/>
    <n v="1437283391"/>
    <n v="1433395391"/>
    <b v="1"/>
    <n v="9"/>
    <b v="0"/>
    <s v="theater/plays"/>
    <n v="16"/>
    <n v="188.56"/>
    <x v="1"/>
  </r>
  <r>
    <x v="2"/>
    <x v="0"/>
    <s v="USD"/>
    <n v="1445196989"/>
    <n v="1442604989"/>
    <b v="1"/>
    <n v="43"/>
    <b v="0"/>
    <s v="theater/plays"/>
    <n v="16"/>
    <n v="49.51"/>
    <x v="1"/>
  </r>
  <r>
    <x v="2"/>
    <x v="12"/>
    <s v="EUR"/>
    <n v="1434047084"/>
    <n v="1431455084"/>
    <b v="1"/>
    <n v="28"/>
    <b v="0"/>
    <s v="theater/plays"/>
    <n v="7"/>
    <n v="75.459999999999994"/>
    <x v="1"/>
  </r>
  <r>
    <x v="2"/>
    <x v="0"/>
    <s v="USD"/>
    <n v="1420081143"/>
    <n v="1417489143"/>
    <b v="1"/>
    <n v="4"/>
    <b v="0"/>
    <s v="theater/plays"/>
    <n v="4"/>
    <n v="9.5"/>
    <x v="1"/>
  </r>
  <r>
    <x v="2"/>
    <x v="1"/>
    <s v="GBP"/>
    <n v="1437129179"/>
    <n v="1434537179"/>
    <b v="1"/>
    <n v="24"/>
    <b v="0"/>
    <s v="theater/plays"/>
    <n v="34"/>
    <n v="35.5"/>
    <x v="1"/>
  </r>
  <r>
    <x v="2"/>
    <x v="0"/>
    <s v="USD"/>
    <n v="1427427276"/>
    <n v="1425270876"/>
    <b v="0"/>
    <n v="2"/>
    <b v="0"/>
    <s v="theater/plays"/>
    <n v="0"/>
    <n v="10"/>
    <x v="1"/>
  </r>
  <r>
    <x v="2"/>
    <x v="0"/>
    <s v="USD"/>
    <n v="1409602178"/>
    <n v="1406578178"/>
    <b v="0"/>
    <n v="2"/>
    <b v="0"/>
    <s v="theater/plays"/>
    <n v="0"/>
    <n v="13"/>
    <x v="1"/>
  </r>
  <r>
    <x v="2"/>
    <x v="0"/>
    <s v="USD"/>
    <n v="1431206058"/>
    <n v="1428614058"/>
    <b v="0"/>
    <n v="20"/>
    <b v="0"/>
    <s v="theater/plays"/>
    <n v="16"/>
    <n v="89.4"/>
    <x v="1"/>
  </r>
  <r>
    <x v="2"/>
    <x v="0"/>
    <s v="USD"/>
    <n v="1427408271"/>
    <n v="1424819871"/>
    <b v="0"/>
    <n v="1"/>
    <b v="0"/>
    <s v="theater/plays"/>
    <n v="3"/>
    <n v="25"/>
    <x v="1"/>
  </r>
  <r>
    <x v="2"/>
    <x v="0"/>
    <s v="USD"/>
    <n v="1425833403"/>
    <n v="1423245003"/>
    <b v="0"/>
    <n v="1"/>
    <b v="0"/>
    <s v="theater/plays"/>
    <n v="0"/>
    <n v="1"/>
    <x v="1"/>
  </r>
  <r>
    <x v="2"/>
    <x v="0"/>
    <s v="USD"/>
    <n v="1406913120"/>
    <n v="1404927690"/>
    <b v="0"/>
    <n v="4"/>
    <b v="0"/>
    <s v="theater/plays"/>
    <n v="5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"/>
    <n v="1"/>
    <x v="1"/>
  </r>
  <r>
    <x v="2"/>
    <x v="0"/>
    <s v="USD"/>
    <n v="1407858710"/>
    <n v="1405266710"/>
    <b v="0"/>
    <n v="13"/>
    <b v="0"/>
    <s v="theater/plays"/>
    <n v="18"/>
    <n v="81.540000000000006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0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"/>
    <n v="20"/>
    <x v="1"/>
  </r>
  <r>
    <x v="2"/>
    <x v="5"/>
    <s v="CAD"/>
    <n v="1409376600"/>
    <n v="1405957098"/>
    <b v="0"/>
    <n v="14"/>
    <b v="0"/>
    <s v="theater/plays"/>
    <n v="27"/>
    <n v="46.43"/>
    <x v="1"/>
  </r>
  <r>
    <x v="2"/>
    <x v="0"/>
    <s v="USD"/>
    <n v="1458703740"/>
    <n v="1454453021"/>
    <b v="0"/>
    <n v="2"/>
    <b v="0"/>
    <s v="theater/plays"/>
    <n v="1"/>
    <n v="5.5"/>
    <x v="1"/>
  </r>
  <r>
    <x v="2"/>
    <x v="0"/>
    <s v="USD"/>
    <n v="1466278339"/>
    <n v="1463686339"/>
    <b v="0"/>
    <n v="5"/>
    <b v="0"/>
    <s v="theater/plays"/>
    <n v="13"/>
    <n v="50.2"/>
    <x v="1"/>
  </r>
  <r>
    <x v="1"/>
    <x v="1"/>
    <s v="GBP"/>
    <n v="1410191405"/>
    <n v="1408031405"/>
    <b v="0"/>
    <n v="1"/>
    <b v="0"/>
    <s v="theater/musical"/>
    <n v="0"/>
    <n v="10"/>
    <x v="1"/>
  </r>
  <r>
    <x v="1"/>
    <x v="0"/>
    <s v="USD"/>
    <n v="1426302660"/>
    <n v="1423761792"/>
    <b v="0"/>
    <n v="15"/>
    <b v="0"/>
    <s v="theater/musical"/>
    <n v="3"/>
    <n v="30.1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3"/>
    <n v="13.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53"/>
    <n v="44.76"/>
    <x v="1"/>
  </r>
  <r>
    <x v="1"/>
    <x v="0"/>
    <s v="USD"/>
    <n v="1481213752"/>
    <n v="1478621752"/>
    <b v="0"/>
    <n v="14"/>
    <b v="0"/>
    <s v="theater/musical"/>
    <n v="5"/>
    <n v="88.64"/>
    <x v="1"/>
  </r>
  <r>
    <x v="1"/>
    <x v="0"/>
    <s v="USD"/>
    <n v="1435636740"/>
    <n v="1433014746"/>
    <b v="0"/>
    <n v="1"/>
    <b v="0"/>
    <s v="theater/musical"/>
    <n v="0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13"/>
    <n v="57.65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2"/>
    <n v="17.5"/>
    <x v="1"/>
  </r>
  <r>
    <x v="2"/>
    <x v="1"/>
    <s v="GBP"/>
    <n v="1488114358"/>
    <n v="1485522358"/>
    <b v="0"/>
    <n v="14"/>
    <b v="0"/>
    <s v="theater/plays"/>
    <n v="27"/>
    <n v="38.71"/>
    <x v="1"/>
  </r>
  <r>
    <x v="2"/>
    <x v="0"/>
    <s v="USD"/>
    <n v="1420413960"/>
    <n v="1417651630"/>
    <b v="0"/>
    <n v="9"/>
    <b v="0"/>
    <s v="theater/plays"/>
    <n v="1"/>
    <n v="13.11"/>
    <x v="1"/>
  </r>
  <r>
    <x v="2"/>
    <x v="0"/>
    <s v="USD"/>
    <n v="1439662344"/>
    <n v="1434478344"/>
    <b v="0"/>
    <n v="8"/>
    <b v="0"/>
    <s v="theater/plays"/>
    <n v="17"/>
    <n v="315.5"/>
    <x v="1"/>
  </r>
  <r>
    <x v="2"/>
    <x v="0"/>
    <s v="USD"/>
    <n v="1427086740"/>
    <n v="1424488244"/>
    <b v="0"/>
    <n v="7"/>
    <b v="0"/>
    <s v="theater/plays"/>
    <n v="33"/>
    <n v="37.14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22"/>
    <n v="128.27000000000001"/>
    <x v="1"/>
  </r>
  <r>
    <x v="2"/>
    <x v="0"/>
    <s v="USD"/>
    <n v="1481000340"/>
    <n v="1478386812"/>
    <b v="0"/>
    <n v="11"/>
    <b v="0"/>
    <s v="theater/plays"/>
    <n v="3"/>
    <n v="47.27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1"/>
    <n v="42.5"/>
    <x v="1"/>
  </r>
  <r>
    <x v="2"/>
    <x v="4"/>
    <s v="NZD"/>
    <n v="1420750683"/>
    <n v="1418158683"/>
    <b v="0"/>
    <n v="10"/>
    <b v="0"/>
    <s v="theater/plays"/>
    <n v="18"/>
    <n v="44"/>
    <x v="1"/>
  </r>
  <r>
    <x v="2"/>
    <x v="1"/>
    <s v="GBP"/>
    <n v="1439827200"/>
    <n v="1436355270"/>
    <b v="0"/>
    <n v="16"/>
    <b v="0"/>
    <s v="theater/plays"/>
    <n v="33"/>
    <n v="50.88"/>
    <x v="1"/>
  </r>
  <r>
    <x v="2"/>
    <x v="0"/>
    <s v="USD"/>
    <n v="1407868561"/>
    <n v="1406140561"/>
    <b v="0"/>
    <n v="2"/>
    <b v="0"/>
    <s v="theater/plays"/>
    <n v="1"/>
    <n v="62.5"/>
    <x v="1"/>
  </r>
  <r>
    <x v="2"/>
    <x v="0"/>
    <s v="USD"/>
    <n v="1433988791"/>
    <n v="1431396791"/>
    <b v="0"/>
    <n v="5"/>
    <b v="0"/>
    <s v="theater/plays"/>
    <n v="5"/>
    <n v="27"/>
    <x v="1"/>
  </r>
  <r>
    <x v="2"/>
    <x v="0"/>
    <s v="USD"/>
    <n v="1450554599"/>
    <n v="1447098599"/>
    <b v="0"/>
    <n v="1"/>
    <b v="0"/>
    <s v="theater/plays"/>
    <n v="1"/>
    <n v="25"/>
    <x v="1"/>
  </r>
  <r>
    <x v="2"/>
    <x v="1"/>
    <s v="GBP"/>
    <n v="1479125642"/>
    <n v="1476962042"/>
    <b v="0"/>
    <n v="31"/>
    <b v="0"/>
    <s v="theater/plays"/>
    <n v="49"/>
    <n v="47.26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0"/>
    <n v="1.5"/>
    <x v="1"/>
  </r>
  <r>
    <x v="2"/>
    <x v="1"/>
    <s v="GBP"/>
    <n v="1434063600"/>
    <n v="1430405903"/>
    <b v="0"/>
    <n v="7"/>
    <b v="0"/>
    <s v="theater/plays"/>
    <n v="12"/>
    <n v="24.71"/>
    <x v="1"/>
  </r>
  <r>
    <x v="2"/>
    <x v="1"/>
    <s v="GBP"/>
    <n v="1435325100"/>
    <n v="1432072893"/>
    <b v="0"/>
    <n v="16"/>
    <b v="0"/>
    <s v="theater/plays"/>
    <n v="67"/>
    <n v="63.13"/>
    <x v="1"/>
  </r>
  <r>
    <x v="2"/>
    <x v="0"/>
    <s v="USD"/>
    <n v="1414354080"/>
    <n v="1411587606"/>
    <b v="0"/>
    <n v="4"/>
    <b v="0"/>
    <s v="theater/plays"/>
    <n v="15"/>
    <n v="38.25"/>
    <x v="1"/>
  </r>
  <r>
    <x v="2"/>
    <x v="0"/>
    <s v="USD"/>
    <n v="1406603696"/>
    <n v="1405307696"/>
    <b v="0"/>
    <n v="4"/>
    <b v="0"/>
    <s v="theater/plays"/>
    <n v="9"/>
    <n v="16.25"/>
    <x v="1"/>
  </r>
  <r>
    <x v="2"/>
    <x v="0"/>
    <s v="USD"/>
    <n v="1410424642"/>
    <n v="1407832642"/>
    <b v="0"/>
    <n v="4"/>
    <b v="0"/>
    <s v="theater/plays"/>
    <n v="0"/>
    <n v="33.75"/>
    <x v="1"/>
  </r>
  <r>
    <x v="2"/>
    <x v="0"/>
    <s v="USD"/>
    <n v="1441649397"/>
    <n v="1439057397"/>
    <b v="0"/>
    <n v="3"/>
    <b v="0"/>
    <s v="theater/plays"/>
    <n v="3"/>
    <n v="61.67"/>
    <x v="1"/>
  </r>
  <r>
    <x v="2"/>
    <x v="0"/>
    <s v="USD"/>
    <n v="1417033777"/>
    <n v="1414438177"/>
    <b v="0"/>
    <n v="36"/>
    <b v="0"/>
    <s v="theater/plays"/>
    <n v="37"/>
    <n v="83.14"/>
    <x v="1"/>
  </r>
  <r>
    <x v="2"/>
    <x v="0"/>
    <s v="USD"/>
    <n v="1429936500"/>
    <n v="1424759330"/>
    <b v="0"/>
    <n v="1"/>
    <b v="0"/>
    <s v="theater/plays"/>
    <n v="0"/>
    <n v="1"/>
    <x v="1"/>
  </r>
  <r>
    <x v="2"/>
    <x v="0"/>
    <s v="USD"/>
    <n v="1448863449"/>
    <n v="1446267849"/>
    <b v="0"/>
    <n v="7"/>
    <b v="0"/>
    <s v="theater/plays"/>
    <n v="10"/>
    <n v="142.86000000000001"/>
    <x v="1"/>
  </r>
  <r>
    <x v="2"/>
    <x v="1"/>
    <s v="GBP"/>
    <n v="1431298740"/>
    <n v="1429558756"/>
    <b v="0"/>
    <n v="27"/>
    <b v="0"/>
    <s v="theater/plays"/>
    <n v="36"/>
    <n v="33.67"/>
    <x v="1"/>
  </r>
  <r>
    <x v="2"/>
    <x v="1"/>
    <s v="GBP"/>
    <n v="1464824309"/>
    <n v="1462232309"/>
    <b v="0"/>
    <n v="1"/>
    <b v="0"/>
    <s v="theater/plays"/>
    <n v="0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0"/>
    <n v="10"/>
    <x v="1"/>
  </r>
  <r>
    <x v="2"/>
    <x v="1"/>
    <s v="GBP"/>
    <n v="1407168000"/>
    <n v="1406131023"/>
    <b v="0"/>
    <n v="3"/>
    <b v="0"/>
    <s v="theater/plays"/>
    <n v="0"/>
    <n v="40"/>
    <x v="1"/>
  </r>
  <r>
    <x v="2"/>
    <x v="1"/>
    <s v="GBP"/>
    <n v="1453075200"/>
    <n v="1450628773"/>
    <b v="0"/>
    <n v="3"/>
    <b v="0"/>
    <s v="theater/plays"/>
    <n v="2"/>
    <n v="30"/>
    <x v="1"/>
  </r>
  <r>
    <x v="2"/>
    <x v="1"/>
    <s v="GBP"/>
    <n v="1479032260"/>
    <n v="1476436660"/>
    <b v="0"/>
    <n v="3"/>
    <b v="0"/>
    <s v="theater/plays"/>
    <n v="5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"/>
    <n v="10.17"/>
    <x v="1"/>
  </r>
  <r>
    <x v="2"/>
    <x v="1"/>
    <s v="GBP"/>
    <n v="1428622271"/>
    <n v="1426203071"/>
    <b v="0"/>
    <n v="17"/>
    <b v="0"/>
    <s v="theater/plays"/>
    <n v="12"/>
    <n v="81.41"/>
    <x v="1"/>
  </r>
  <r>
    <x v="2"/>
    <x v="0"/>
    <s v="USD"/>
    <n v="1403823722"/>
    <n v="1401231722"/>
    <b v="0"/>
    <n v="40"/>
    <b v="0"/>
    <s v="theater/plays"/>
    <n v="15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"/>
    <n v="93"/>
    <x v="1"/>
  </r>
  <r>
    <x v="2"/>
    <x v="0"/>
    <s v="USD"/>
    <n v="1474228265"/>
    <n v="1471636265"/>
    <b v="0"/>
    <n v="14"/>
    <b v="0"/>
    <s v="theater/plays"/>
    <n v="2"/>
    <n v="32.36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0"/>
    <n v="1"/>
    <x v="1"/>
  </r>
  <r>
    <x v="2"/>
    <x v="0"/>
    <s v="USD"/>
    <n v="1468716180"/>
    <n v="1466205262"/>
    <b v="0"/>
    <n v="12"/>
    <b v="0"/>
    <s v="theater/plays"/>
    <n v="16"/>
    <n v="91.83"/>
    <x v="1"/>
  </r>
  <r>
    <x v="2"/>
    <x v="0"/>
    <s v="USD"/>
    <n v="1443704400"/>
    <n v="1439827639"/>
    <b v="0"/>
    <n v="12"/>
    <b v="0"/>
    <s v="theater/plays"/>
    <n v="11"/>
    <n v="45.83"/>
    <x v="1"/>
  </r>
  <r>
    <x v="2"/>
    <x v="1"/>
    <s v="GBP"/>
    <n v="1443973546"/>
    <n v="1438789546"/>
    <b v="0"/>
    <n v="23"/>
    <b v="0"/>
    <s v="theater/plays"/>
    <n v="44"/>
    <n v="57.17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86"/>
    <n v="248.5"/>
    <x v="1"/>
  </r>
  <r>
    <x v="2"/>
    <x v="0"/>
    <s v="USD"/>
    <n v="1435441454"/>
    <n v="1432763054"/>
    <b v="0"/>
    <n v="5"/>
    <b v="0"/>
    <s v="theater/plays"/>
    <n v="12"/>
    <n v="79.400000000000006"/>
    <x v="1"/>
  </r>
  <r>
    <x v="2"/>
    <x v="2"/>
    <s v="AUD"/>
    <n v="1412656200"/>
    <n v="1412328979"/>
    <b v="0"/>
    <n v="1"/>
    <b v="0"/>
    <s v="theater/plays"/>
    <n v="0"/>
    <n v="5"/>
    <x v="1"/>
  </r>
  <r>
    <x v="2"/>
    <x v="0"/>
    <s v="USD"/>
    <n v="1420199351"/>
    <n v="1416311351"/>
    <b v="0"/>
    <n v="2"/>
    <b v="0"/>
    <s v="theater/plays"/>
    <n v="0"/>
    <n v="5.5"/>
    <x v="1"/>
  </r>
  <r>
    <x v="2"/>
    <x v="0"/>
    <s v="USD"/>
    <n v="1416877200"/>
    <n v="1414505137"/>
    <b v="0"/>
    <n v="2"/>
    <b v="0"/>
    <s v="theater/plays"/>
    <n v="1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36"/>
    <n v="137.08000000000001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0"/>
    <n v="5"/>
    <x v="1"/>
  </r>
  <r>
    <x v="2"/>
    <x v="0"/>
    <s v="USD"/>
    <n v="1425110400"/>
    <n v="1422388822"/>
    <b v="0"/>
    <n v="5"/>
    <b v="0"/>
    <s v="theater/plays"/>
    <n v="3"/>
    <n v="39"/>
    <x v="1"/>
  </r>
  <r>
    <x v="2"/>
    <x v="0"/>
    <s v="USD"/>
    <n v="1475378744"/>
    <n v="1472786744"/>
    <b v="0"/>
    <n v="2"/>
    <b v="0"/>
    <s v="theater/plays"/>
    <n v="3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16"/>
    <n v="49.28"/>
    <x v="1"/>
  </r>
  <r>
    <x v="2"/>
    <x v="0"/>
    <s v="USD"/>
    <n v="1460140500"/>
    <n v="1457628680"/>
    <b v="0"/>
    <n v="1"/>
    <b v="0"/>
    <s v="theater/plays"/>
    <n v="1"/>
    <n v="25"/>
    <x v="1"/>
  </r>
  <r>
    <x v="2"/>
    <x v="17"/>
    <s v="EUR"/>
    <n v="1462301342"/>
    <n v="1457120942"/>
    <b v="0"/>
    <n v="1"/>
    <b v="0"/>
    <s v="theater/plays"/>
    <n v="0"/>
    <n v="1"/>
    <x v="1"/>
  </r>
  <r>
    <x v="2"/>
    <x v="0"/>
    <s v="USD"/>
    <n v="1445885890"/>
    <n v="1440701890"/>
    <b v="0"/>
    <n v="1"/>
    <b v="0"/>
    <s v="theater/plays"/>
    <n v="0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24"/>
    <n v="53.13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0"/>
    <n v="7"/>
    <x v="1"/>
  </r>
  <r>
    <x v="2"/>
    <x v="0"/>
    <s v="USD"/>
    <n v="1406988000"/>
    <n v="1403822912"/>
    <b v="0"/>
    <n v="16"/>
    <b v="0"/>
    <s v="theater/plays"/>
    <n v="32"/>
    <n v="40.06"/>
    <x v="1"/>
  </r>
  <r>
    <x v="2"/>
    <x v="0"/>
    <s v="USD"/>
    <n v="1411930556"/>
    <n v="1409338556"/>
    <b v="0"/>
    <n v="12"/>
    <b v="0"/>
    <s v="theater/plays"/>
    <n v="24"/>
    <n v="24.33"/>
    <x v="1"/>
  </r>
  <r>
    <x v="2"/>
    <x v="0"/>
    <s v="USD"/>
    <n v="1451852256"/>
    <n v="1449260256"/>
    <b v="0"/>
    <n v="4"/>
    <b v="0"/>
    <s v="theater/plays"/>
    <n v="2"/>
    <n v="11.25"/>
    <x v="1"/>
  </r>
  <r>
    <x v="2"/>
    <x v="1"/>
    <s v="GBP"/>
    <n v="1399584210"/>
    <n v="1397683410"/>
    <b v="0"/>
    <n v="2"/>
    <b v="0"/>
    <s v="theater/plays"/>
    <n v="0"/>
    <n v="10.5"/>
    <x v="1"/>
  </r>
  <r>
    <x v="2"/>
    <x v="1"/>
    <s v="GBP"/>
    <n v="1448722494"/>
    <n v="1446562494"/>
    <b v="0"/>
    <n v="3"/>
    <b v="0"/>
    <s v="theater/plays"/>
    <n v="3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"/>
    <n v="42"/>
    <x v="1"/>
  </r>
  <r>
    <x v="2"/>
    <x v="0"/>
    <s v="USD"/>
    <n v="1460608780"/>
    <n v="1455428380"/>
    <b v="0"/>
    <n v="4"/>
    <b v="0"/>
    <s v="theater/plays"/>
    <n v="14"/>
    <n v="71.25"/>
    <x v="1"/>
  </r>
  <r>
    <x v="2"/>
    <x v="0"/>
    <s v="USD"/>
    <n v="1406170740"/>
    <n v="1402506278"/>
    <b v="0"/>
    <n v="2"/>
    <b v="0"/>
    <s v="theater/plays"/>
    <n v="1"/>
    <n v="22.5"/>
    <x v="1"/>
  </r>
  <r>
    <x v="2"/>
    <x v="0"/>
    <s v="USD"/>
    <n v="1488783507"/>
    <n v="1486191507"/>
    <b v="0"/>
    <n v="10"/>
    <b v="0"/>
    <s v="theater/plays"/>
    <n v="24"/>
    <n v="41"/>
    <x v="1"/>
  </r>
  <r>
    <x v="2"/>
    <x v="0"/>
    <s v="USD"/>
    <n v="1463945673"/>
    <n v="1458761673"/>
    <b v="0"/>
    <n v="11"/>
    <b v="0"/>
    <s v="theater/plays"/>
    <n v="11"/>
    <n v="47.91"/>
    <x v="1"/>
  </r>
  <r>
    <x v="2"/>
    <x v="0"/>
    <s v="USD"/>
    <n v="1472442900"/>
    <n v="1471638646"/>
    <b v="0"/>
    <n v="6"/>
    <b v="0"/>
    <s v="theater/plays"/>
    <n v="7"/>
    <n v="35.17"/>
    <x v="1"/>
  </r>
  <r>
    <x v="2"/>
    <x v="0"/>
    <s v="USD"/>
    <n v="1460925811"/>
    <n v="1458333811"/>
    <b v="0"/>
    <n v="2"/>
    <b v="0"/>
    <s v="theater/plays"/>
    <n v="0"/>
    <n v="5.5"/>
    <x v="1"/>
  </r>
  <r>
    <x v="2"/>
    <x v="0"/>
    <s v="USD"/>
    <n v="1405947126"/>
    <n v="1403355126"/>
    <b v="0"/>
    <n v="6"/>
    <b v="0"/>
    <s v="theater/plays"/>
    <n v="1"/>
    <n v="22.67"/>
    <x v="1"/>
  </r>
  <r>
    <x v="2"/>
    <x v="0"/>
    <s v="USD"/>
    <n v="1423186634"/>
    <n v="1418002634"/>
    <b v="0"/>
    <n v="8"/>
    <b v="0"/>
    <s v="theater/plays"/>
    <n v="21"/>
    <n v="26.38"/>
    <x v="1"/>
  </r>
  <r>
    <x v="2"/>
    <x v="0"/>
    <s v="USD"/>
    <n v="1462766400"/>
    <n v="1460219110"/>
    <b v="0"/>
    <n v="37"/>
    <b v="0"/>
    <s v="theater/plays"/>
    <n v="78"/>
    <n v="105.54"/>
    <x v="1"/>
  </r>
  <r>
    <x v="2"/>
    <x v="1"/>
    <s v="GBP"/>
    <n v="1464872848"/>
    <n v="1462280848"/>
    <b v="0"/>
    <n v="11"/>
    <b v="0"/>
    <s v="theater/plays"/>
    <n v="32"/>
    <n v="29.09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48"/>
    <n v="62"/>
    <x v="1"/>
  </r>
  <r>
    <x v="2"/>
    <x v="0"/>
    <s v="USD"/>
    <n v="1469213732"/>
    <n v="1466621732"/>
    <b v="0"/>
    <n v="6"/>
    <b v="0"/>
    <s v="theater/plays"/>
    <n v="1"/>
    <n v="217.5"/>
    <x v="1"/>
  </r>
  <r>
    <x v="2"/>
    <x v="0"/>
    <s v="USD"/>
    <n v="1422717953"/>
    <n v="1417533953"/>
    <b v="0"/>
    <n v="8"/>
    <b v="0"/>
    <s v="theater/plays"/>
    <n v="11"/>
    <n v="26.75"/>
    <x v="1"/>
  </r>
  <r>
    <x v="2"/>
    <x v="1"/>
    <s v="GBP"/>
    <n v="1427659200"/>
    <n v="1425678057"/>
    <b v="0"/>
    <n v="6"/>
    <b v="0"/>
    <s v="theater/plays"/>
    <n v="2"/>
    <n v="18.329999999999998"/>
    <x v="1"/>
  </r>
  <r>
    <x v="2"/>
    <x v="0"/>
    <s v="USD"/>
    <n v="1404570147"/>
    <n v="1401978147"/>
    <b v="0"/>
    <n v="7"/>
    <b v="0"/>
    <s v="theater/plays"/>
    <n v="18"/>
    <n v="64.290000000000006"/>
    <x v="1"/>
  </r>
  <r>
    <x v="2"/>
    <x v="0"/>
    <s v="USD"/>
    <n v="1468729149"/>
    <n v="1463545149"/>
    <b v="0"/>
    <n v="7"/>
    <b v="0"/>
    <s v="theater/plays"/>
    <n v="4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5"/>
    <n v="84.28"/>
    <x v="1"/>
  </r>
  <r>
    <x v="2"/>
    <x v="1"/>
    <s v="GBP"/>
    <n v="1415404800"/>
    <n v="1412809644"/>
    <b v="0"/>
    <n v="10"/>
    <b v="0"/>
    <s v="theater/plays"/>
    <n v="6"/>
    <n v="9.5"/>
    <x v="1"/>
  </r>
  <r>
    <x v="2"/>
    <x v="0"/>
    <s v="USD"/>
    <n v="1456002300"/>
    <n v="1454173120"/>
    <b v="0"/>
    <n v="19"/>
    <b v="0"/>
    <s v="theater/plays"/>
    <n v="32"/>
    <n v="33.74"/>
    <x v="1"/>
  </r>
  <r>
    <x v="2"/>
    <x v="1"/>
    <s v="GBP"/>
    <n v="1462539840"/>
    <n v="1460034594"/>
    <b v="0"/>
    <n v="13"/>
    <b v="0"/>
    <s v="theater/plays"/>
    <n v="10"/>
    <n v="37.54"/>
    <x v="1"/>
  </r>
  <r>
    <x v="2"/>
    <x v="1"/>
    <s v="GBP"/>
    <n v="1400278290"/>
    <n v="1399414290"/>
    <b v="0"/>
    <n v="13"/>
    <b v="0"/>
    <s v="theater/plays"/>
    <n v="38"/>
    <n v="11.62"/>
    <x v="1"/>
  </r>
  <r>
    <x v="2"/>
    <x v="0"/>
    <s v="USD"/>
    <n v="1440813413"/>
    <n v="1439517413"/>
    <b v="0"/>
    <n v="4"/>
    <b v="0"/>
    <s v="theater/plays"/>
    <n v="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"/>
    <n v="60.11"/>
    <x v="1"/>
  </r>
  <r>
    <x v="2"/>
    <x v="0"/>
    <s v="USD"/>
    <n v="1431549912"/>
    <n v="1428957912"/>
    <b v="0"/>
    <n v="1"/>
    <b v="0"/>
    <s v="theater/plays"/>
    <n v="0"/>
    <n v="3"/>
    <x v="1"/>
  </r>
  <r>
    <x v="2"/>
    <x v="0"/>
    <s v="USD"/>
    <n v="1405761690"/>
    <n v="1403169690"/>
    <b v="0"/>
    <n v="1"/>
    <b v="0"/>
    <s v="theater/plays"/>
    <n v="0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7"/>
    <n v="29.24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57"/>
    <n v="59.58"/>
    <x v="1"/>
  </r>
  <r>
    <x v="2"/>
    <x v="0"/>
    <s v="USD"/>
    <n v="1409514709"/>
    <n v="1406058798"/>
    <b v="0"/>
    <n v="14"/>
    <b v="0"/>
    <s v="theater/plays"/>
    <n v="17"/>
    <n v="82.57"/>
    <x v="1"/>
  </r>
  <r>
    <x v="2"/>
    <x v="0"/>
    <s v="USD"/>
    <n v="1462631358"/>
    <n v="1457450958"/>
    <b v="0"/>
    <n v="1"/>
    <b v="0"/>
    <s v="theater/plays"/>
    <n v="0"/>
    <n v="10"/>
    <x v="1"/>
  </r>
  <r>
    <x v="2"/>
    <x v="1"/>
    <s v="GBP"/>
    <n v="1488394800"/>
    <n v="1486681708"/>
    <b v="0"/>
    <n v="14"/>
    <b v="0"/>
    <s v="theater/plays"/>
    <n v="38"/>
    <n v="32.36"/>
    <x v="1"/>
  </r>
  <r>
    <x v="2"/>
    <x v="0"/>
    <s v="USD"/>
    <n v="1411779761"/>
    <n v="1409187761"/>
    <b v="0"/>
    <n v="4"/>
    <b v="0"/>
    <s v="theater/plays"/>
    <n v="2"/>
    <n v="5.75"/>
    <x v="1"/>
  </r>
  <r>
    <x v="2"/>
    <x v="0"/>
    <s v="USD"/>
    <n v="1424009147"/>
    <n v="1421417147"/>
    <b v="0"/>
    <n v="2"/>
    <b v="0"/>
    <s v="theater/plays"/>
    <n v="10"/>
    <n v="100.5"/>
    <x v="1"/>
  </r>
  <r>
    <x v="2"/>
    <x v="0"/>
    <s v="USD"/>
    <n v="1412740457"/>
    <n v="1410148457"/>
    <b v="0"/>
    <n v="1"/>
    <b v="0"/>
    <s v="theater/plays"/>
    <n v="0"/>
    <n v="1"/>
    <x v="1"/>
  </r>
  <r>
    <x v="2"/>
    <x v="0"/>
    <s v="USD"/>
    <n v="1413832985"/>
    <n v="1408648985"/>
    <b v="0"/>
    <n v="2"/>
    <b v="0"/>
    <s v="theater/plays"/>
    <n v="1"/>
    <n v="20"/>
    <x v="1"/>
  </r>
  <r>
    <x v="2"/>
    <x v="0"/>
    <s v="USD"/>
    <n v="1455647587"/>
    <n v="1453487587"/>
    <b v="0"/>
    <n v="1"/>
    <b v="0"/>
    <s v="theater/plays"/>
    <n v="0"/>
    <n v="2"/>
    <x v="1"/>
  </r>
  <r>
    <x v="2"/>
    <x v="0"/>
    <s v="USD"/>
    <n v="1409070480"/>
    <n v="1406572381"/>
    <b v="0"/>
    <n v="1"/>
    <b v="0"/>
    <s v="theater/plays"/>
    <n v="0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4"/>
    <n v="25"/>
    <x v="1"/>
  </r>
  <r>
    <x v="2"/>
    <x v="0"/>
    <s v="USD"/>
    <n v="1414348166"/>
    <n v="1412879366"/>
    <b v="0"/>
    <n v="38"/>
    <b v="0"/>
    <s v="theater/plays"/>
    <n v="24"/>
    <n v="45.84"/>
    <x v="1"/>
  </r>
  <r>
    <x v="2"/>
    <x v="1"/>
    <s v="GBP"/>
    <n v="1422450278"/>
    <n v="1419858278"/>
    <b v="0"/>
    <n v="4"/>
    <b v="0"/>
    <s v="theater/plays"/>
    <n v="8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0"/>
    <n v="1"/>
    <x v="1"/>
  </r>
  <r>
    <x v="2"/>
    <x v="1"/>
    <s v="GBP"/>
    <n v="1410987400"/>
    <n v="1408395400"/>
    <b v="0"/>
    <n v="7"/>
    <b v="0"/>
    <s v="theater/plays"/>
    <n v="14"/>
    <n v="10"/>
    <x v="1"/>
  </r>
  <r>
    <x v="2"/>
    <x v="0"/>
    <s v="USD"/>
    <n v="1409846874"/>
    <n v="1407254874"/>
    <b v="0"/>
    <n v="2"/>
    <b v="0"/>
    <s v="theater/plays"/>
    <n v="1"/>
    <n v="52.5"/>
    <x v="1"/>
  </r>
  <r>
    <x v="2"/>
    <x v="1"/>
    <s v="GBP"/>
    <n v="1475877108"/>
    <n v="1473285108"/>
    <b v="0"/>
    <n v="4"/>
    <b v="0"/>
    <s v="theater/plays"/>
    <n v="9"/>
    <n v="32.5"/>
    <x v="1"/>
  </r>
  <r>
    <x v="2"/>
    <x v="0"/>
    <s v="USD"/>
    <n v="1460737680"/>
    <n v="1455725596"/>
    <b v="0"/>
    <n v="4"/>
    <b v="0"/>
    <s v="theater/plays"/>
    <n v="1"/>
    <n v="7.25"/>
    <x v="1"/>
  </r>
  <r>
    <x v="2"/>
    <x v="0"/>
    <s v="USD"/>
    <n v="1427168099"/>
    <n v="1424579699"/>
    <b v="0"/>
    <n v="3"/>
    <b v="0"/>
    <s v="theater/plays"/>
    <n v="17"/>
    <n v="33.33"/>
    <x v="1"/>
  </r>
  <r>
    <x v="2"/>
    <x v="0"/>
    <s v="USD"/>
    <n v="1414360358"/>
    <n v="1409176358"/>
    <b v="0"/>
    <n v="2"/>
    <b v="0"/>
    <s v="theater/plays"/>
    <n v="1"/>
    <n v="62.5"/>
    <x v="1"/>
  </r>
  <r>
    <x v="2"/>
    <x v="0"/>
    <s v="USD"/>
    <n v="1422759240"/>
    <n v="1418824867"/>
    <b v="0"/>
    <n v="197"/>
    <b v="0"/>
    <s v="theater/plays"/>
    <n v="70"/>
    <n v="63.56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"/>
    <n v="30.71"/>
    <x v="1"/>
  </r>
  <r>
    <x v="2"/>
    <x v="0"/>
    <s v="USD"/>
    <n v="1402007500"/>
    <n v="1399415500"/>
    <b v="0"/>
    <n v="11"/>
    <b v="0"/>
    <s v="theater/plays"/>
    <n v="28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16"/>
    <n v="66.67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7"/>
    <n v="59"/>
    <x v="1"/>
  </r>
  <r>
    <x v="2"/>
    <x v="1"/>
    <s v="GBP"/>
    <n v="1475398800"/>
    <n v="1472711224"/>
    <b v="0"/>
    <n v="94"/>
    <b v="0"/>
    <s v="theater/plays"/>
    <n v="26"/>
    <n v="65.34"/>
    <x v="1"/>
  </r>
  <r>
    <x v="2"/>
    <x v="0"/>
    <s v="USD"/>
    <n v="1428097450"/>
    <n v="1425509050"/>
    <b v="0"/>
    <n v="2"/>
    <b v="0"/>
    <s v="theater/plays"/>
    <n v="1"/>
    <n v="100"/>
    <x v="1"/>
  </r>
  <r>
    <x v="2"/>
    <x v="0"/>
    <s v="USD"/>
    <n v="1413925887"/>
    <n v="1411333887"/>
    <b v="0"/>
    <n v="25"/>
    <b v="0"/>
    <s v="theater/plays"/>
    <n v="37"/>
    <n v="147.4"/>
    <x v="1"/>
  </r>
  <r>
    <x v="2"/>
    <x v="0"/>
    <s v="USD"/>
    <n v="1404253800"/>
    <n v="1402784964"/>
    <b v="0"/>
    <n v="17"/>
    <b v="0"/>
    <s v="theater/plays"/>
    <n v="47"/>
    <n v="166.06"/>
    <x v="1"/>
  </r>
  <r>
    <x v="2"/>
    <x v="0"/>
    <s v="USD"/>
    <n v="1464099900"/>
    <n v="1462585315"/>
    <b v="0"/>
    <n v="2"/>
    <b v="0"/>
    <s v="theater/plays"/>
    <n v="11"/>
    <n v="40"/>
    <x v="1"/>
  </r>
  <r>
    <x v="2"/>
    <x v="0"/>
    <s v="USD"/>
    <n v="1413573010"/>
    <n v="1408389010"/>
    <b v="0"/>
    <n v="4"/>
    <b v="0"/>
    <s v="theater/plays"/>
    <n v="12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"/>
    <n v="1250"/>
    <x v="1"/>
  </r>
  <r>
    <x v="2"/>
    <x v="1"/>
    <s v="GBP"/>
    <n v="1473160954"/>
    <n v="1467976954"/>
    <b v="0"/>
    <n v="2"/>
    <b v="0"/>
    <s v="theater/plays"/>
    <n v="0"/>
    <n v="10.5"/>
    <x v="1"/>
  </r>
  <r>
    <x v="2"/>
    <x v="0"/>
    <s v="USD"/>
    <n v="1421781360"/>
    <n v="1419213664"/>
    <b v="0"/>
    <n v="3"/>
    <b v="0"/>
    <s v="theater/plays"/>
    <n v="0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38"/>
    <n v="56.25"/>
    <x v="1"/>
  </r>
  <r>
    <x v="2"/>
    <x v="2"/>
    <s v="AUD"/>
    <n v="1408596589"/>
    <n v="1406004589"/>
    <b v="0"/>
    <n v="1"/>
    <b v="0"/>
    <s v="theater/plays"/>
    <n v="0"/>
    <n v="1"/>
    <x v="1"/>
  </r>
  <r>
    <x v="2"/>
    <x v="0"/>
    <s v="USD"/>
    <n v="1413992210"/>
    <n v="1411400210"/>
    <b v="0"/>
    <n v="12"/>
    <b v="0"/>
    <s v="theater/plays"/>
    <n v="8"/>
    <n v="38.33"/>
    <x v="1"/>
  </r>
  <r>
    <x v="2"/>
    <x v="0"/>
    <s v="USD"/>
    <n v="1420938000"/>
    <n v="1418862743"/>
    <b v="0"/>
    <n v="4"/>
    <b v="0"/>
    <s v="theater/plays"/>
    <n v="2"/>
    <n v="27.5"/>
    <x v="1"/>
  </r>
  <r>
    <x v="2"/>
    <x v="1"/>
    <s v="GBP"/>
    <n v="1460373187"/>
    <n v="1457352787"/>
    <b v="0"/>
    <n v="91"/>
    <b v="0"/>
    <s v="theater/plays"/>
    <n v="18"/>
    <n v="32.979999999999997"/>
    <x v="1"/>
  </r>
  <r>
    <x v="2"/>
    <x v="0"/>
    <s v="USD"/>
    <n v="1436914815"/>
    <n v="1434322815"/>
    <b v="0"/>
    <n v="1"/>
    <b v="0"/>
    <s v="theater/plays"/>
    <n v="0"/>
    <n v="16"/>
    <x v="1"/>
  </r>
  <r>
    <x v="2"/>
    <x v="0"/>
    <s v="USD"/>
    <n v="1414077391"/>
    <n v="1411485391"/>
    <b v="0"/>
    <n v="1"/>
    <b v="0"/>
    <s v="theater/plays"/>
    <n v="0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38"/>
    <n v="86.62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18"/>
    <n v="41.95"/>
    <x v="1"/>
  </r>
  <r>
    <x v="2"/>
    <x v="0"/>
    <s v="USD"/>
    <n v="1467575940"/>
    <n v="1465856639"/>
    <b v="0"/>
    <n v="9"/>
    <b v="0"/>
    <s v="theater/plays"/>
    <n v="53"/>
    <n v="88.33"/>
    <x v="1"/>
  </r>
  <r>
    <x v="2"/>
    <x v="1"/>
    <s v="GBP"/>
    <n v="1448492400"/>
    <n v="1446506080"/>
    <b v="0"/>
    <n v="6"/>
    <b v="0"/>
    <s v="theater/plays"/>
    <n v="22"/>
    <n v="129.16999999999999"/>
    <x v="1"/>
  </r>
  <r>
    <x v="2"/>
    <x v="0"/>
    <s v="USD"/>
    <n v="1459483140"/>
    <n v="1458178044"/>
    <b v="0"/>
    <n v="4"/>
    <b v="0"/>
    <s v="theater/plays"/>
    <n v="3"/>
    <n v="23.75"/>
    <x v="1"/>
  </r>
  <r>
    <x v="2"/>
    <x v="5"/>
    <s v="CAD"/>
    <n v="1410836400"/>
    <n v="1408116152"/>
    <b v="0"/>
    <n v="7"/>
    <b v="0"/>
    <s v="theater/plays"/>
    <n v="3"/>
    <n v="35.71"/>
    <x v="1"/>
  </r>
  <r>
    <x v="2"/>
    <x v="5"/>
    <s v="CAD"/>
    <n v="1403539200"/>
    <n v="1400604056"/>
    <b v="0"/>
    <n v="5"/>
    <b v="0"/>
    <s v="theater/plays"/>
    <n v="3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"/>
    <n v="163.33000000000001"/>
    <x v="1"/>
  </r>
  <r>
    <x v="2"/>
    <x v="1"/>
    <s v="GBP"/>
    <n v="1403886084"/>
    <n v="1401294084"/>
    <b v="0"/>
    <n v="9"/>
    <b v="0"/>
    <s v="theater/plays"/>
    <n v="1"/>
    <n v="15"/>
    <x v="1"/>
  </r>
  <r>
    <x v="2"/>
    <x v="2"/>
    <s v="AUD"/>
    <n v="1430316426"/>
    <n v="1427724426"/>
    <b v="0"/>
    <n v="6"/>
    <b v="0"/>
    <s v="theater/plays"/>
    <n v="19"/>
    <n v="64.17"/>
    <x v="1"/>
  </r>
  <r>
    <x v="2"/>
    <x v="0"/>
    <s v="USD"/>
    <n v="1407883811"/>
    <n v="1405291811"/>
    <b v="0"/>
    <n v="4"/>
    <b v="0"/>
    <s v="theater/plays"/>
    <n v="1"/>
    <n v="6.75"/>
    <x v="1"/>
  </r>
  <r>
    <x v="2"/>
    <x v="0"/>
    <s v="USD"/>
    <n v="1463619388"/>
    <n v="1461027388"/>
    <b v="0"/>
    <n v="1"/>
    <b v="0"/>
    <s v="theater/plays"/>
    <n v="0"/>
    <n v="25"/>
    <x v="1"/>
  </r>
  <r>
    <x v="2"/>
    <x v="0"/>
    <s v="USD"/>
    <n v="1443408550"/>
    <n v="1439952550"/>
    <b v="0"/>
    <n v="17"/>
    <b v="0"/>
    <s v="theater/plays"/>
    <n v="61"/>
    <n v="179.12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"/>
    <n v="33.08"/>
    <x v="1"/>
  </r>
  <r>
    <x v="2"/>
    <x v="0"/>
    <s v="USD"/>
    <n v="1425178800"/>
    <n v="1422374420"/>
    <b v="0"/>
    <n v="6"/>
    <b v="0"/>
    <s v="theater/plays"/>
    <n v="17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0"/>
    <n v="2"/>
    <x v="1"/>
  </r>
  <r>
    <x v="2"/>
    <x v="0"/>
    <s v="USD"/>
    <n v="1431144000"/>
    <n v="1426407426"/>
    <b v="0"/>
    <n v="2"/>
    <b v="0"/>
    <s v="theater/plays"/>
    <n v="1"/>
    <n v="18.5"/>
    <x v="1"/>
  </r>
  <r>
    <x v="2"/>
    <x v="1"/>
    <s v="GBP"/>
    <n v="1446732975"/>
    <n v="1444137375"/>
    <b v="0"/>
    <n v="21"/>
    <b v="0"/>
    <s v="theater/plays"/>
    <n v="27"/>
    <n v="35"/>
    <x v="1"/>
  </r>
  <r>
    <x v="2"/>
    <x v="1"/>
    <s v="GBP"/>
    <n v="1404149280"/>
    <n v="1400547969"/>
    <b v="0"/>
    <n v="13"/>
    <b v="0"/>
    <s v="theater/plays"/>
    <n v="29"/>
    <n v="44.31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9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0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16"/>
    <n v="29.17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2"/>
    <n v="126.5"/>
    <x v="1"/>
  </r>
  <r>
    <x v="2"/>
    <x v="13"/>
    <s v="EUR"/>
    <n v="1476008906"/>
    <n v="1473416906"/>
    <b v="0"/>
    <n v="1"/>
    <b v="0"/>
    <s v="theater/plays"/>
    <n v="0"/>
    <n v="10"/>
    <x v="1"/>
  </r>
  <r>
    <x v="2"/>
    <x v="0"/>
    <s v="USD"/>
    <n v="1427169540"/>
    <n v="1424701775"/>
    <b v="0"/>
    <n v="1"/>
    <b v="0"/>
    <s v="theater/plays"/>
    <n v="0"/>
    <n v="10"/>
    <x v="1"/>
  </r>
  <r>
    <x v="2"/>
    <x v="0"/>
    <s v="USD"/>
    <n v="1448078400"/>
    <n v="1445985299"/>
    <b v="0"/>
    <n v="5"/>
    <b v="0"/>
    <s v="theater/plays"/>
    <n v="5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11"/>
    <n v="72"/>
    <x v="1"/>
  </r>
  <r>
    <x v="2"/>
    <x v="0"/>
    <s v="USD"/>
    <n v="1433093700"/>
    <n v="1430242488"/>
    <b v="0"/>
    <n v="8"/>
    <b v="0"/>
    <s v="theater/plays"/>
    <n v="5"/>
    <n v="30"/>
    <x v="1"/>
  </r>
  <r>
    <x v="2"/>
    <x v="0"/>
    <s v="USD"/>
    <n v="1438959600"/>
    <n v="1437754137"/>
    <b v="0"/>
    <n v="3"/>
    <b v="0"/>
    <s v="theater/plays"/>
    <n v="3"/>
    <n v="10.67"/>
    <x v="1"/>
  </r>
  <r>
    <x v="2"/>
    <x v="0"/>
    <s v="USD"/>
    <n v="1421410151"/>
    <n v="1418818151"/>
    <b v="0"/>
    <n v="8"/>
    <b v="0"/>
    <s v="theater/plays"/>
    <n v="13"/>
    <n v="25.5"/>
    <x v="1"/>
  </r>
  <r>
    <x v="2"/>
    <x v="0"/>
    <s v="USD"/>
    <n v="1428205247"/>
    <n v="1423024847"/>
    <b v="0"/>
    <n v="1"/>
    <b v="0"/>
    <s v="theater/plays"/>
    <n v="0"/>
    <n v="20"/>
    <x v="1"/>
  </r>
  <r>
    <x v="2"/>
    <x v="1"/>
    <s v="GBP"/>
    <n v="1440272093"/>
    <n v="1435088093"/>
    <b v="0"/>
    <n v="4"/>
    <b v="0"/>
    <s v="theater/plays"/>
    <n v="2"/>
    <n v="15"/>
    <x v="1"/>
  </r>
  <r>
    <x v="2"/>
    <x v="0"/>
    <s v="USD"/>
    <n v="1413953940"/>
    <n v="1410141900"/>
    <b v="0"/>
    <n v="8"/>
    <b v="0"/>
    <s v="theater/plays"/>
    <n v="37"/>
    <n v="91.25"/>
    <x v="1"/>
  </r>
  <r>
    <x v="2"/>
    <x v="14"/>
    <s v="MXN"/>
    <n v="1482108350"/>
    <n v="1479516350"/>
    <b v="0"/>
    <n v="1"/>
    <b v="0"/>
    <s v="theater/plays"/>
    <n v="3"/>
    <n v="800"/>
    <x v="1"/>
  </r>
  <r>
    <x v="2"/>
    <x v="1"/>
    <s v="GBP"/>
    <n v="1488271860"/>
    <n v="1484484219"/>
    <b v="0"/>
    <n v="5"/>
    <b v="0"/>
    <s v="theater/plays"/>
    <n v="11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27"/>
    <n v="22.83"/>
    <x v="1"/>
  </r>
  <r>
    <x v="2"/>
    <x v="0"/>
    <s v="USD"/>
    <n v="1440613920"/>
    <n v="1435953566"/>
    <b v="0"/>
    <n v="6"/>
    <b v="0"/>
    <s v="theater/plays"/>
    <n v="10"/>
    <n v="16.670000000000002"/>
    <x v="1"/>
  </r>
  <r>
    <x v="2"/>
    <x v="2"/>
    <s v="AUD"/>
    <n v="1477550434"/>
    <n v="1474958434"/>
    <b v="0"/>
    <n v="14"/>
    <b v="0"/>
    <s v="theater/plays"/>
    <n v="21"/>
    <n v="45.79"/>
    <x v="1"/>
  </r>
  <r>
    <x v="2"/>
    <x v="14"/>
    <s v="MXN"/>
    <n v="1482711309"/>
    <n v="1479860109"/>
    <b v="0"/>
    <n v="6"/>
    <b v="0"/>
    <s v="theater/plays"/>
    <n v="7"/>
    <n v="383.33"/>
    <x v="1"/>
  </r>
  <r>
    <x v="2"/>
    <x v="0"/>
    <s v="USD"/>
    <n v="1427936400"/>
    <n v="1424221866"/>
    <b v="0"/>
    <n v="33"/>
    <b v="0"/>
    <s v="theater/plays"/>
    <n v="71"/>
    <n v="106.97"/>
    <x v="1"/>
  </r>
  <r>
    <x v="2"/>
    <x v="0"/>
    <s v="USD"/>
    <n v="1411596001"/>
    <n v="1409608801"/>
    <b v="0"/>
    <n v="4"/>
    <b v="0"/>
    <s v="theater/plays"/>
    <n v="2"/>
    <n v="10.25"/>
    <x v="1"/>
  </r>
  <r>
    <x v="2"/>
    <x v="0"/>
    <s v="USD"/>
    <n v="1488517200"/>
    <n v="1485909937"/>
    <b v="0"/>
    <n v="1"/>
    <b v="0"/>
    <s v="theater/plays"/>
    <n v="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29"/>
    <n v="14.33"/>
    <x v="1"/>
  </r>
  <r>
    <x v="2"/>
    <x v="0"/>
    <s v="USD"/>
    <n v="1424747740"/>
    <n v="1422155740"/>
    <b v="0"/>
    <n v="6"/>
    <b v="0"/>
    <s v="theater/plays"/>
    <n v="3"/>
    <n v="15.67"/>
    <x v="1"/>
  </r>
  <r>
    <x v="2"/>
    <x v="17"/>
    <s v="EUR"/>
    <n v="1456617600"/>
    <n v="1454280186"/>
    <b v="0"/>
    <n v="1"/>
    <b v="0"/>
    <s v="theater/plays"/>
    <n v="0"/>
    <n v="1"/>
    <x v="1"/>
  </r>
  <r>
    <x v="2"/>
    <x v="0"/>
    <s v="USD"/>
    <n v="1452234840"/>
    <n v="1450619123"/>
    <b v="0"/>
    <n v="3"/>
    <b v="0"/>
    <s v="theater/plays"/>
    <n v="0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7"/>
    <n v="63.92"/>
    <x v="0"/>
    <x v="0"/>
  </r>
  <r>
    <x v="0"/>
    <x v="0"/>
    <s v="USD"/>
    <n v="1488464683"/>
    <n v="1485872683"/>
    <b v="0"/>
    <n v="79"/>
    <b v="1"/>
    <s v="film &amp; video/television"/>
    <n v="143"/>
    <n v="185.48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4"/>
    <n v="69.27"/>
    <x v="0"/>
    <x v="0"/>
  </r>
  <r>
    <x v="0"/>
    <x v="0"/>
    <s v="USD"/>
    <n v="1450555279"/>
    <n v="1447963279"/>
    <b v="0"/>
    <n v="284"/>
    <b v="1"/>
    <s v="film &amp; video/television"/>
    <n v="123"/>
    <n v="190.55"/>
    <x v="0"/>
    <x v="0"/>
  </r>
  <r>
    <x v="0"/>
    <x v="0"/>
    <s v="USD"/>
    <n v="1469770500"/>
    <n v="1468362207"/>
    <b v="0"/>
    <n v="47"/>
    <b v="1"/>
    <s v="film &amp; video/television"/>
    <n v="110"/>
    <n v="93.4"/>
    <x v="0"/>
    <x v="0"/>
  </r>
  <r>
    <x v="0"/>
    <x v="0"/>
    <s v="USD"/>
    <n v="1402710250"/>
    <n v="1401846250"/>
    <b v="0"/>
    <n v="58"/>
    <b v="1"/>
    <s v="film &amp; video/television"/>
    <n v="106"/>
    <n v="146.88"/>
    <x v="0"/>
    <x v="0"/>
  </r>
  <r>
    <x v="0"/>
    <x v="0"/>
    <s v="USD"/>
    <n v="1467680867"/>
    <n v="1464224867"/>
    <b v="0"/>
    <n v="57"/>
    <b v="1"/>
    <s v="film &amp; video/television"/>
    <n v="101"/>
    <n v="159.82"/>
    <x v="0"/>
    <x v="0"/>
  </r>
  <r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0"/>
    <x v="0"/>
    <s v="USD"/>
    <n v="1460860144"/>
    <n v="1458268144"/>
    <b v="0"/>
    <n v="20"/>
    <b v="1"/>
    <s v="film &amp; video/television"/>
    <n v="126"/>
    <n v="31.5"/>
    <x v="0"/>
    <x v="0"/>
  </r>
  <r>
    <x v="0"/>
    <x v="0"/>
    <s v="USD"/>
    <n v="1403660279"/>
    <n v="1400636279"/>
    <b v="0"/>
    <n v="19"/>
    <b v="1"/>
    <s v="film &amp; video/television"/>
    <n v="101"/>
    <n v="158.68"/>
    <x v="0"/>
    <x v="0"/>
  </r>
  <r>
    <x v="0"/>
    <x v="0"/>
    <s v="USD"/>
    <n v="1471834800"/>
    <n v="1469126462"/>
    <b v="0"/>
    <n v="75"/>
    <b v="1"/>
    <s v="film &amp; video/television"/>
    <n v="121"/>
    <n v="80.33"/>
    <x v="0"/>
    <x v="0"/>
  </r>
  <r>
    <x v="0"/>
    <x v="0"/>
    <s v="USD"/>
    <n v="1405479600"/>
    <n v="1401642425"/>
    <b v="0"/>
    <n v="827"/>
    <b v="1"/>
    <s v="film &amp; video/television"/>
    <n v="165"/>
    <n v="59.96"/>
    <x v="0"/>
    <x v="0"/>
  </r>
  <r>
    <x v="0"/>
    <x v="0"/>
    <s v="USD"/>
    <n v="1466713620"/>
    <n v="1463588109"/>
    <b v="0"/>
    <n v="51"/>
    <b v="1"/>
    <s v="film &amp; video/television"/>
    <n v="160"/>
    <n v="109.78"/>
    <x v="0"/>
    <x v="0"/>
  </r>
  <r>
    <x v="0"/>
    <x v="2"/>
    <s v="AUD"/>
    <n v="1405259940"/>
    <n v="1403051888"/>
    <b v="0"/>
    <n v="41"/>
    <b v="1"/>
    <s v="film &amp; video/television"/>
    <n v="101"/>
    <n v="147.71"/>
    <x v="0"/>
    <x v="0"/>
  </r>
  <r>
    <x v="0"/>
    <x v="3"/>
    <s v="EUR"/>
    <n v="1443384840"/>
    <n v="1441790658"/>
    <b v="0"/>
    <n v="98"/>
    <b v="1"/>
    <s v="film &amp; video/television"/>
    <n v="107"/>
    <n v="21.76"/>
    <x v="0"/>
    <x v="0"/>
  </r>
  <r>
    <x v="0"/>
    <x v="0"/>
    <s v="USD"/>
    <n v="1402896600"/>
    <n v="1398971211"/>
    <b v="0"/>
    <n v="70"/>
    <b v="1"/>
    <s v="film &amp; video/television"/>
    <n v="100"/>
    <n v="171.84"/>
    <x v="0"/>
    <x v="0"/>
  </r>
  <r>
    <x v="0"/>
    <x v="1"/>
    <s v="GBP"/>
    <n v="1415126022"/>
    <n v="1412530422"/>
    <b v="0"/>
    <n v="36"/>
    <b v="1"/>
    <s v="film &amp; video/television"/>
    <n v="101"/>
    <n v="41.94"/>
    <x v="0"/>
    <x v="0"/>
  </r>
  <r>
    <x v="0"/>
    <x v="0"/>
    <s v="USD"/>
    <n v="1410958856"/>
    <n v="1408366856"/>
    <b v="0"/>
    <n v="342"/>
    <b v="1"/>
    <s v="film &amp; video/television"/>
    <n v="106"/>
    <n v="93.26"/>
    <x v="0"/>
    <x v="0"/>
  </r>
  <r>
    <x v="0"/>
    <x v="0"/>
    <s v="USD"/>
    <n v="1437420934"/>
    <n v="1434828934"/>
    <b v="0"/>
    <n v="22"/>
    <b v="1"/>
    <s v="film &amp; video/television"/>
    <n v="145"/>
    <n v="56.14"/>
    <x v="0"/>
    <x v="0"/>
  </r>
  <r>
    <x v="0"/>
    <x v="0"/>
    <s v="USD"/>
    <n v="1442167912"/>
    <n v="1436983912"/>
    <b v="0"/>
    <n v="25"/>
    <b v="1"/>
    <s v="film &amp; video/television"/>
    <n v="100"/>
    <n v="80.16"/>
    <x v="0"/>
    <x v="0"/>
  </r>
  <r>
    <x v="0"/>
    <x v="0"/>
    <s v="USD"/>
    <n v="1411743789"/>
    <n v="1409151789"/>
    <b v="0"/>
    <n v="101"/>
    <b v="1"/>
    <s v="film &amp; video/television"/>
    <n v="109"/>
    <n v="199.9"/>
    <x v="0"/>
    <x v="0"/>
  </r>
  <r>
    <x v="0"/>
    <x v="0"/>
    <s v="USD"/>
    <n v="1420099140"/>
    <n v="1418766740"/>
    <b v="0"/>
    <n v="8"/>
    <b v="1"/>
    <s v="film &amp; video/television"/>
    <n v="117"/>
    <n v="51.25"/>
    <x v="0"/>
    <x v="0"/>
  </r>
  <r>
    <x v="0"/>
    <x v="0"/>
    <s v="USD"/>
    <n v="1430407200"/>
    <n v="1428086501"/>
    <b v="0"/>
    <n v="23"/>
    <b v="1"/>
    <s v="film &amp; video/television"/>
    <n v="119"/>
    <n v="103.04"/>
    <x v="0"/>
    <x v="0"/>
  </r>
  <r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0"/>
    <x v="0"/>
    <s v="USD"/>
    <n v="1452299761"/>
    <n v="1447115761"/>
    <b v="0"/>
    <n v="14"/>
    <b v="1"/>
    <s v="film &amp; video/television"/>
    <n v="133"/>
    <n v="57.14"/>
    <x v="0"/>
    <x v="0"/>
  </r>
  <r>
    <x v="0"/>
    <x v="0"/>
    <s v="USD"/>
    <n v="1408278144"/>
    <n v="1404822144"/>
    <b v="0"/>
    <n v="19"/>
    <b v="1"/>
    <s v="film &amp; video/television"/>
    <n v="155"/>
    <n v="102.11"/>
    <x v="0"/>
    <x v="0"/>
  </r>
  <r>
    <x v="0"/>
    <x v="4"/>
    <s v="NZD"/>
    <n v="1416113833"/>
    <n v="1413518233"/>
    <b v="0"/>
    <n v="150"/>
    <b v="1"/>
    <s v="film &amp; video/television"/>
    <n v="112"/>
    <n v="148.97"/>
    <x v="0"/>
    <x v="0"/>
  </r>
  <r>
    <x v="0"/>
    <x v="0"/>
    <s v="USD"/>
    <n v="1450307284"/>
    <n v="1447715284"/>
    <b v="0"/>
    <n v="71"/>
    <b v="1"/>
    <s v="film &amp; video/television"/>
    <n v="100"/>
    <n v="169.61"/>
    <x v="0"/>
    <x v="0"/>
  </r>
  <r>
    <x v="0"/>
    <x v="1"/>
    <s v="GBP"/>
    <n v="1406045368"/>
    <n v="1403453368"/>
    <b v="0"/>
    <n v="117"/>
    <b v="1"/>
    <s v="film &amp; video/television"/>
    <n v="123"/>
    <n v="31.62"/>
    <x v="0"/>
    <x v="0"/>
  </r>
  <r>
    <x v="0"/>
    <x v="0"/>
    <s v="USD"/>
    <n v="1408604515"/>
    <n v="1406012515"/>
    <b v="0"/>
    <n v="53"/>
    <b v="1"/>
    <s v="film &amp; video/television"/>
    <n v="101"/>
    <n v="76.45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"/>
    <n v="320.45"/>
    <x v="0"/>
    <x v="0"/>
  </r>
  <r>
    <x v="0"/>
    <x v="0"/>
    <s v="USD"/>
    <n v="1447001501"/>
    <n v="1444405901"/>
    <b v="0"/>
    <n v="64"/>
    <b v="1"/>
    <s v="film &amp; video/television"/>
    <n v="102"/>
    <n v="83.75"/>
    <x v="0"/>
    <x v="0"/>
  </r>
  <r>
    <x v="0"/>
    <x v="0"/>
    <s v="USD"/>
    <n v="1407224601"/>
    <n v="1405928601"/>
    <b v="0"/>
    <n v="68"/>
    <b v="1"/>
    <s v="film &amp; video/television"/>
    <n v="130"/>
    <n v="49.88"/>
    <x v="0"/>
    <x v="0"/>
  </r>
  <r>
    <x v="0"/>
    <x v="0"/>
    <s v="USD"/>
    <n v="1430179200"/>
    <n v="1428130814"/>
    <b v="0"/>
    <n v="28"/>
    <b v="1"/>
    <s v="film &amp; video/television"/>
    <n v="167"/>
    <n v="59.46"/>
    <x v="0"/>
    <x v="0"/>
  </r>
  <r>
    <x v="0"/>
    <x v="0"/>
    <s v="USD"/>
    <n v="1428128525"/>
    <n v="1425540125"/>
    <b v="0"/>
    <n v="44"/>
    <b v="1"/>
    <s v="film &amp; video/television"/>
    <n v="142"/>
    <n v="193.84"/>
    <x v="0"/>
    <x v="0"/>
  </r>
  <r>
    <x v="0"/>
    <x v="0"/>
    <s v="USD"/>
    <n v="1425055079"/>
    <n v="1422463079"/>
    <b v="0"/>
    <n v="253"/>
    <b v="1"/>
    <s v="film &amp; video/television"/>
    <n v="183"/>
    <n v="159.51"/>
    <x v="0"/>
    <x v="0"/>
  </r>
  <r>
    <x v="0"/>
    <x v="0"/>
    <s v="USD"/>
    <n v="1368235344"/>
    <n v="1365643344"/>
    <b v="0"/>
    <n v="66"/>
    <b v="1"/>
    <s v="film &amp; video/television"/>
    <n v="110"/>
    <n v="41.68"/>
    <x v="0"/>
    <x v="0"/>
  </r>
  <r>
    <x v="0"/>
    <x v="1"/>
    <s v="GBP"/>
    <n v="1401058740"/>
    <n v="1398388068"/>
    <b v="0"/>
    <n v="217"/>
    <b v="1"/>
    <s v="film &amp; video/television"/>
    <n v="131"/>
    <n v="150.9"/>
    <x v="0"/>
    <x v="0"/>
  </r>
  <r>
    <x v="0"/>
    <x v="0"/>
    <s v="USD"/>
    <n v="1403150400"/>
    <n v="1401426488"/>
    <b v="0"/>
    <n v="16"/>
    <b v="1"/>
    <s v="film &amp; video/television"/>
    <n v="101"/>
    <n v="126.69"/>
    <x v="0"/>
    <x v="0"/>
  </r>
  <r>
    <x v="0"/>
    <x v="0"/>
    <s v="USD"/>
    <n v="1412516354"/>
    <n v="1409924354"/>
    <b v="0"/>
    <n v="19"/>
    <b v="1"/>
    <s v="film &amp; video/television"/>
    <n v="100"/>
    <n v="105.26"/>
    <x v="0"/>
    <x v="0"/>
  </r>
  <r>
    <x v="0"/>
    <x v="0"/>
    <s v="USD"/>
    <n v="1419780026"/>
    <n v="1417188026"/>
    <b v="0"/>
    <n v="169"/>
    <b v="1"/>
    <s v="film &amp; video/television"/>
    <n v="142"/>
    <n v="117.51"/>
    <x v="0"/>
    <x v="0"/>
  </r>
  <r>
    <x v="0"/>
    <x v="0"/>
    <s v="USD"/>
    <n v="1405209600"/>
    <n v="1402599486"/>
    <b v="0"/>
    <n v="263"/>
    <b v="1"/>
    <s v="film &amp; video/television"/>
    <n v="309"/>
    <n v="117.36"/>
    <x v="0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0"/>
    <x v="0"/>
    <s v="USD"/>
    <n v="1461769107"/>
    <n v="1459177107"/>
    <b v="0"/>
    <n v="61"/>
    <b v="1"/>
    <s v="film &amp; video/television"/>
    <n v="120"/>
    <n v="98.36"/>
    <x v="0"/>
    <x v="0"/>
  </r>
  <r>
    <x v="0"/>
    <x v="2"/>
    <s v="AUD"/>
    <n v="1450220974"/>
    <n v="1447628974"/>
    <b v="0"/>
    <n v="45"/>
    <b v="1"/>
    <s v="film &amp; video/television"/>
    <n v="104"/>
    <n v="194.44"/>
    <x v="0"/>
    <x v="0"/>
  </r>
  <r>
    <x v="0"/>
    <x v="0"/>
    <s v="USD"/>
    <n v="1419021607"/>
    <n v="1413834007"/>
    <b v="0"/>
    <n v="70"/>
    <b v="1"/>
    <s v="film &amp; video/television"/>
    <n v="108"/>
    <n v="76.87"/>
    <x v="0"/>
    <x v="0"/>
  </r>
  <r>
    <x v="0"/>
    <x v="1"/>
    <s v="GBP"/>
    <n v="1425211200"/>
    <n v="1422534260"/>
    <b v="0"/>
    <n v="38"/>
    <b v="1"/>
    <s v="film &amp; video/television"/>
    <n v="108"/>
    <n v="56.82"/>
    <x v="0"/>
    <x v="0"/>
  </r>
  <r>
    <x v="0"/>
    <x v="0"/>
    <s v="USD"/>
    <n v="1445660045"/>
    <n v="1443068045"/>
    <b v="0"/>
    <n v="87"/>
    <b v="1"/>
    <s v="film &amp; video/television"/>
    <n v="100"/>
    <n v="137.93"/>
    <x v="0"/>
    <x v="0"/>
  </r>
  <r>
    <x v="0"/>
    <x v="1"/>
    <s v="GBP"/>
    <n v="1422637200"/>
    <n v="1419271458"/>
    <b v="0"/>
    <n v="22"/>
    <b v="1"/>
    <s v="film &amp; video/television"/>
    <n v="100"/>
    <n v="27.27"/>
    <x v="0"/>
    <x v="0"/>
  </r>
  <r>
    <x v="0"/>
    <x v="0"/>
    <s v="USD"/>
    <n v="1439245037"/>
    <n v="1436653037"/>
    <b v="0"/>
    <n v="119"/>
    <b v="1"/>
    <s v="film &amp; video/television"/>
    <n v="128"/>
    <n v="118.34"/>
    <x v="0"/>
    <x v="0"/>
  </r>
  <r>
    <x v="0"/>
    <x v="0"/>
    <s v="USD"/>
    <n v="1405615846"/>
    <n v="1403023846"/>
    <b v="0"/>
    <n v="52"/>
    <b v="1"/>
    <s v="film &amp; video/television"/>
    <n v="116"/>
    <n v="223.48"/>
    <x v="0"/>
    <x v="0"/>
  </r>
  <r>
    <x v="0"/>
    <x v="0"/>
    <s v="USD"/>
    <n v="1396648800"/>
    <n v="1395407445"/>
    <b v="0"/>
    <n v="117"/>
    <b v="1"/>
    <s v="film &amp; video/television"/>
    <n v="110"/>
    <n v="28.11"/>
    <x v="0"/>
    <x v="0"/>
  </r>
  <r>
    <x v="0"/>
    <x v="0"/>
    <s v="USD"/>
    <n v="1451063221"/>
    <n v="1448471221"/>
    <b v="0"/>
    <n v="52"/>
    <b v="1"/>
    <s v="film &amp; video/television"/>
    <n v="101"/>
    <n v="194.23"/>
    <x v="0"/>
    <x v="0"/>
  </r>
  <r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0"/>
    <x v="1"/>
    <s v="GBP"/>
    <n v="1433779200"/>
    <n v="1432559424"/>
    <b v="0"/>
    <n v="174"/>
    <b v="1"/>
    <s v="film &amp; video/television"/>
    <n v="107"/>
    <n v="49.32"/>
    <x v="0"/>
    <x v="0"/>
  </r>
  <r>
    <x v="0"/>
    <x v="0"/>
    <s v="USD"/>
    <n v="1429991962"/>
    <n v="1427399962"/>
    <b v="0"/>
    <n v="69"/>
    <b v="1"/>
    <s v="film &amp; video/television"/>
    <n v="102"/>
    <n v="221.52"/>
    <x v="0"/>
    <x v="0"/>
  </r>
  <r>
    <x v="0"/>
    <x v="0"/>
    <s v="USD"/>
    <n v="1416423172"/>
    <n v="1413827572"/>
    <b v="0"/>
    <n v="75"/>
    <b v="1"/>
    <s v="film &amp; video/television"/>
    <n v="103"/>
    <n v="137.21"/>
    <x v="0"/>
    <x v="0"/>
  </r>
  <r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0"/>
    <x v="1"/>
    <s v="GBP"/>
    <n v="1395532800"/>
    <n v="1393882717"/>
    <b v="0"/>
    <n v="108"/>
    <b v="1"/>
    <s v="film &amp; video/shorts"/>
    <n v="103"/>
    <n v="43.04"/>
    <x v="0"/>
    <x v="1"/>
  </r>
  <r>
    <x v="0"/>
    <x v="0"/>
    <s v="USD"/>
    <n v="1370547157"/>
    <n v="1368646357"/>
    <b v="0"/>
    <n v="23"/>
    <b v="1"/>
    <s v="film &amp; video/shorts"/>
    <n v="148"/>
    <n v="322.39"/>
    <x v="0"/>
    <x v="1"/>
  </r>
  <r>
    <x v="0"/>
    <x v="0"/>
    <s v="USD"/>
    <n v="1362337878"/>
    <n v="1360177878"/>
    <b v="0"/>
    <n v="48"/>
    <b v="1"/>
    <s v="film &amp; video/shorts"/>
    <n v="155"/>
    <n v="96.71"/>
    <x v="0"/>
    <x v="1"/>
  </r>
  <r>
    <x v="0"/>
    <x v="0"/>
    <s v="USD"/>
    <n v="1388206740"/>
    <n v="1386194013"/>
    <b v="0"/>
    <n v="64"/>
    <b v="1"/>
    <s v="film &amp; video/shorts"/>
    <n v="114"/>
    <n v="35.47"/>
    <x v="0"/>
    <x v="1"/>
  </r>
  <r>
    <x v="0"/>
    <x v="0"/>
    <s v="USD"/>
    <n v="1373243181"/>
    <n v="1370651181"/>
    <b v="0"/>
    <n v="24"/>
    <b v="1"/>
    <s v="film &amp; video/shorts"/>
    <n v="173"/>
    <n v="86.67"/>
    <x v="0"/>
    <x v="1"/>
  </r>
  <r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0"/>
    <x v="0"/>
    <s v="USD"/>
    <n v="1468873420"/>
    <n v="1466281420"/>
    <b v="0"/>
    <n v="26"/>
    <b v="1"/>
    <s v="film &amp; video/shorts"/>
    <n v="119"/>
    <n v="91.23"/>
    <x v="0"/>
    <x v="1"/>
  </r>
  <r>
    <x v="0"/>
    <x v="0"/>
    <s v="USD"/>
    <n v="1342360804"/>
    <n v="1339768804"/>
    <b v="0"/>
    <n v="20"/>
    <b v="1"/>
    <s v="film &amp; video/shorts"/>
    <n v="116"/>
    <n v="116.25"/>
    <x v="0"/>
    <x v="1"/>
  </r>
  <r>
    <x v="0"/>
    <x v="1"/>
    <s v="GBP"/>
    <n v="1393162791"/>
    <n v="1390570791"/>
    <b v="0"/>
    <n v="36"/>
    <b v="1"/>
    <s v="film &amp; video/shorts"/>
    <n v="127"/>
    <n v="21.19"/>
    <x v="0"/>
    <x v="1"/>
  </r>
  <r>
    <x v="0"/>
    <x v="0"/>
    <s v="USD"/>
    <n v="1317538740"/>
    <n v="1314765025"/>
    <b v="0"/>
    <n v="178"/>
    <b v="1"/>
    <s v="film &amp; video/shorts"/>
    <n v="111"/>
    <n v="62.33"/>
    <x v="0"/>
    <x v="1"/>
  </r>
  <r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0"/>
    <x v="0"/>
    <s v="USD"/>
    <n v="1338186657"/>
    <n v="1333002657"/>
    <b v="0"/>
    <n v="32"/>
    <b v="1"/>
    <s v="film &amp; video/shorts"/>
    <n v="124"/>
    <n v="69.72"/>
    <x v="0"/>
    <x v="1"/>
  </r>
  <r>
    <x v="0"/>
    <x v="0"/>
    <s v="USD"/>
    <n v="1352937600"/>
    <n v="1351210481"/>
    <b v="0"/>
    <n v="41"/>
    <b v="1"/>
    <s v="film &amp; video/shorts"/>
    <n v="108"/>
    <n v="58.17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3"/>
    <n v="19.47"/>
    <x v="0"/>
    <x v="1"/>
  </r>
  <r>
    <x v="0"/>
    <x v="0"/>
    <s v="USD"/>
    <n v="1366693272"/>
    <n v="1364101272"/>
    <b v="0"/>
    <n v="47"/>
    <b v="1"/>
    <s v="film &amp; video/shorts"/>
    <n v="115"/>
    <n v="85.96"/>
    <x v="0"/>
    <x v="1"/>
  </r>
  <r>
    <x v="0"/>
    <x v="0"/>
    <s v="USD"/>
    <n v="1325007358"/>
    <n v="1319819758"/>
    <b v="0"/>
    <n v="15"/>
    <b v="1"/>
    <s v="film &amp; video/shorts"/>
    <n v="153"/>
    <n v="30.67"/>
    <x v="0"/>
    <x v="1"/>
  </r>
  <r>
    <x v="0"/>
    <x v="0"/>
    <s v="USD"/>
    <n v="1337569140"/>
    <n v="1332991717"/>
    <b v="0"/>
    <n v="26"/>
    <b v="1"/>
    <s v="film &amp; video/shorts"/>
    <n v="393"/>
    <n v="60.38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0"/>
    <x v="0"/>
    <s v="USD"/>
    <n v="1386640856"/>
    <n v="1383616856"/>
    <b v="0"/>
    <n v="47"/>
    <b v="1"/>
    <s v="film &amp; video/shorts"/>
    <n v="107"/>
    <n v="273.83"/>
    <x v="0"/>
    <x v="1"/>
  </r>
  <r>
    <x v="0"/>
    <x v="0"/>
    <s v="USD"/>
    <n v="1342234920"/>
    <n v="1341892127"/>
    <b v="0"/>
    <n v="28"/>
    <b v="1"/>
    <s v="film &amp; video/shorts"/>
    <n v="198"/>
    <n v="53.04"/>
    <x v="0"/>
    <x v="1"/>
  </r>
  <r>
    <x v="0"/>
    <x v="0"/>
    <s v="USD"/>
    <n v="1318189261"/>
    <n v="1315597261"/>
    <b v="0"/>
    <n v="100"/>
    <b v="1"/>
    <s v="film &amp; video/shorts"/>
    <n v="100"/>
    <n v="40.01"/>
    <x v="0"/>
    <x v="1"/>
  </r>
  <r>
    <x v="0"/>
    <x v="1"/>
    <s v="GBP"/>
    <n v="1424604600"/>
    <n v="1423320389"/>
    <b v="0"/>
    <n v="13"/>
    <b v="1"/>
    <s v="film &amp; video/shorts"/>
    <n v="103"/>
    <n v="15.77"/>
    <x v="0"/>
    <x v="1"/>
  </r>
  <r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0"/>
    <x v="6"/>
    <s v="EUR"/>
    <n v="1451226045"/>
    <n v="1444828845"/>
    <b v="0"/>
    <n v="17"/>
    <b v="1"/>
    <s v="film &amp; video/shorts"/>
    <n v="106"/>
    <n v="375.76"/>
    <x v="0"/>
    <x v="1"/>
  </r>
  <r>
    <x v="0"/>
    <x v="0"/>
    <s v="USD"/>
    <n v="1275529260"/>
    <n v="1274705803"/>
    <b v="0"/>
    <n v="25"/>
    <b v="1"/>
    <s v="film &amp; video/shorts"/>
    <n v="105"/>
    <n v="104.6"/>
    <x v="0"/>
    <x v="1"/>
  </r>
  <r>
    <x v="0"/>
    <x v="0"/>
    <s v="USD"/>
    <n v="1403452131"/>
    <n v="1401205731"/>
    <b v="0"/>
    <n v="60"/>
    <b v="1"/>
    <s v="film &amp; video/shorts"/>
    <n v="103"/>
    <n v="60"/>
    <x v="0"/>
    <x v="1"/>
  </r>
  <r>
    <x v="0"/>
    <x v="0"/>
    <s v="USD"/>
    <n v="1370196192"/>
    <n v="1368036192"/>
    <b v="0"/>
    <n v="56"/>
    <b v="1"/>
    <s v="film &amp; video/shorts"/>
    <n v="115"/>
    <n v="123.29"/>
    <x v="0"/>
    <x v="1"/>
  </r>
  <r>
    <x v="0"/>
    <x v="0"/>
    <s v="USD"/>
    <n v="1310454499"/>
    <n v="1307862499"/>
    <b v="0"/>
    <n v="16"/>
    <b v="1"/>
    <s v="film &amp; video/shorts"/>
    <n v="100"/>
    <n v="31.38"/>
    <x v="0"/>
    <x v="1"/>
  </r>
  <r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0"/>
    <x v="5"/>
    <s v="CAD"/>
    <n v="1485936000"/>
    <n v="1481949983"/>
    <b v="0"/>
    <n v="43"/>
    <b v="1"/>
    <s v="film &amp; video/shorts"/>
    <n v="105"/>
    <n v="122.33"/>
    <x v="0"/>
    <x v="1"/>
  </r>
  <r>
    <x v="0"/>
    <x v="0"/>
    <s v="USD"/>
    <n v="1341349200"/>
    <n v="1338928537"/>
    <b v="0"/>
    <n v="15"/>
    <b v="1"/>
    <s v="film &amp; video/shorts"/>
    <n v="111"/>
    <n v="73.73"/>
    <x v="0"/>
    <x v="1"/>
  </r>
  <r>
    <x v="0"/>
    <x v="1"/>
    <s v="GBP"/>
    <n v="1396890822"/>
    <n v="1395162822"/>
    <b v="0"/>
    <n v="12"/>
    <b v="1"/>
    <s v="film &amp; video/shorts"/>
    <n v="104"/>
    <n v="21.67"/>
    <x v="0"/>
    <x v="1"/>
  </r>
  <r>
    <x v="0"/>
    <x v="0"/>
    <s v="USD"/>
    <n v="1330214841"/>
    <n v="1327622841"/>
    <b v="0"/>
    <n v="21"/>
    <b v="1"/>
    <s v="film &amp; video/shorts"/>
    <n v="131"/>
    <n v="21.9"/>
    <x v="0"/>
    <x v="1"/>
  </r>
  <r>
    <x v="0"/>
    <x v="0"/>
    <s v="USD"/>
    <n v="1280631600"/>
    <n v="1274889241"/>
    <b v="0"/>
    <n v="34"/>
    <b v="1"/>
    <s v="film &amp; video/shorts"/>
    <n v="115"/>
    <n v="50.59"/>
    <x v="0"/>
    <x v="1"/>
  </r>
  <r>
    <x v="0"/>
    <x v="0"/>
    <s v="USD"/>
    <n v="1310440482"/>
    <n v="1307848482"/>
    <b v="0"/>
    <n v="8"/>
    <b v="1"/>
    <s v="film &amp; video/shorts"/>
    <n v="106"/>
    <n v="53.13"/>
    <x v="0"/>
    <x v="1"/>
  </r>
  <r>
    <x v="0"/>
    <x v="0"/>
    <s v="USD"/>
    <n v="1354923000"/>
    <n v="1351796674"/>
    <b v="0"/>
    <n v="60"/>
    <b v="1"/>
    <s v="film &amp; video/shorts"/>
    <n v="106"/>
    <n v="56.67"/>
    <x v="0"/>
    <x v="1"/>
  </r>
  <r>
    <x v="0"/>
    <x v="0"/>
    <s v="USD"/>
    <n v="1390426799"/>
    <n v="1387834799"/>
    <b v="0"/>
    <n v="39"/>
    <b v="1"/>
    <s v="film &amp; video/shorts"/>
    <n v="106"/>
    <n v="40.78"/>
    <x v="0"/>
    <x v="1"/>
  </r>
  <r>
    <x v="0"/>
    <x v="0"/>
    <s v="USD"/>
    <n v="1352055886"/>
    <n v="1350324286"/>
    <b v="0"/>
    <n v="26"/>
    <b v="1"/>
    <s v="film &amp; video/shorts"/>
    <n v="100"/>
    <n v="192.31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8"/>
    <n v="117.92"/>
    <x v="0"/>
    <x v="1"/>
  </r>
  <r>
    <x v="0"/>
    <x v="1"/>
    <s v="GBP"/>
    <n v="1394220030"/>
    <n v="1392232830"/>
    <b v="0"/>
    <n v="49"/>
    <b v="1"/>
    <s v="film &amp; video/shorts"/>
    <n v="105"/>
    <n v="27.9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0"/>
    <x v="0"/>
    <s v="USD"/>
    <n v="1333391901"/>
    <n v="1332182301"/>
    <b v="0"/>
    <n v="27"/>
    <b v="1"/>
    <s v="film &amp; video/shorts"/>
    <n v="101"/>
    <n v="186.11"/>
    <x v="0"/>
    <x v="1"/>
  </r>
  <r>
    <x v="0"/>
    <x v="0"/>
    <s v="USD"/>
    <n v="1303688087"/>
    <n v="1301787287"/>
    <b v="0"/>
    <n v="69"/>
    <b v="1"/>
    <s v="film &amp; video/shorts"/>
    <n v="102"/>
    <n v="111.38"/>
    <x v="0"/>
    <x v="1"/>
  </r>
  <r>
    <x v="0"/>
    <x v="0"/>
    <s v="USD"/>
    <n v="1370011370"/>
    <n v="1364827370"/>
    <b v="0"/>
    <n v="47"/>
    <b v="1"/>
    <s v="film &amp; video/shorts"/>
    <n v="247"/>
    <n v="78.72"/>
    <x v="0"/>
    <x v="1"/>
  </r>
  <r>
    <x v="0"/>
    <x v="0"/>
    <s v="USD"/>
    <n v="1298680630"/>
    <n v="1296088630"/>
    <b v="0"/>
    <n v="47"/>
    <b v="1"/>
    <s v="film &amp; video/shorts"/>
    <n v="220"/>
    <n v="46.7"/>
    <x v="0"/>
    <x v="1"/>
  </r>
  <r>
    <x v="0"/>
    <x v="0"/>
    <s v="USD"/>
    <n v="1384408740"/>
    <n v="1381445253"/>
    <b v="0"/>
    <n v="26"/>
    <b v="1"/>
    <s v="film &amp; video/shorts"/>
    <n v="131"/>
    <n v="65.38"/>
    <x v="0"/>
    <x v="1"/>
  </r>
  <r>
    <x v="0"/>
    <x v="2"/>
    <s v="AUD"/>
    <n v="1433059187"/>
    <n v="1430467187"/>
    <b v="0"/>
    <n v="53"/>
    <b v="1"/>
    <s v="film &amp; video/shorts"/>
    <n v="155"/>
    <n v="102.08"/>
    <x v="0"/>
    <x v="1"/>
  </r>
  <r>
    <x v="0"/>
    <x v="0"/>
    <s v="USD"/>
    <n v="1397354400"/>
    <n v="1395277318"/>
    <b v="0"/>
    <n v="81"/>
    <b v="1"/>
    <s v="film &amp; video/shorts"/>
    <n v="104"/>
    <n v="64.2"/>
    <x v="0"/>
    <x v="1"/>
  </r>
  <r>
    <x v="0"/>
    <x v="0"/>
    <s v="USD"/>
    <n v="1312642800"/>
    <n v="1311963128"/>
    <b v="0"/>
    <n v="78"/>
    <b v="1"/>
    <s v="film &amp; video/shorts"/>
    <n v="141"/>
    <n v="90.38"/>
    <x v="0"/>
    <x v="1"/>
  </r>
  <r>
    <x v="0"/>
    <x v="0"/>
    <s v="USD"/>
    <n v="1326436488"/>
    <n v="1321252488"/>
    <b v="0"/>
    <n v="35"/>
    <b v="1"/>
    <s v="film &amp; video/shorts"/>
    <n v="103"/>
    <n v="88.57"/>
    <x v="0"/>
    <x v="1"/>
  </r>
  <r>
    <x v="0"/>
    <x v="0"/>
    <s v="USD"/>
    <n v="1328377444"/>
    <n v="1326217444"/>
    <b v="0"/>
    <n v="22"/>
    <b v="1"/>
    <s v="film &amp; video/shorts"/>
    <n v="140"/>
    <n v="28.73"/>
    <x v="0"/>
    <x v="1"/>
  </r>
  <r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0"/>
    <x v="0"/>
    <s v="USD"/>
    <n v="1276110000"/>
    <n v="1268337744"/>
    <b v="0"/>
    <n v="27"/>
    <b v="1"/>
    <s v="film &amp; video/shorts"/>
    <n v="100"/>
    <n v="167.49"/>
    <x v="0"/>
    <x v="1"/>
  </r>
  <r>
    <x v="0"/>
    <x v="0"/>
    <s v="USD"/>
    <n v="1311902236"/>
    <n v="1309310236"/>
    <b v="0"/>
    <n v="39"/>
    <b v="1"/>
    <s v="film &amp; video/shorts"/>
    <n v="113"/>
    <n v="144.91"/>
    <x v="0"/>
    <x v="1"/>
  </r>
  <r>
    <x v="0"/>
    <x v="0"/>
    <s v="USD"/>
    <n v="1313276400"/>
    <n v="1310693986"/>
    <b v="0"/>
    <n v="37"/>
    <b v="1"/>
    <s v="film &amp; video/shorts"/>
    <n v="105"/>
    <n v="91.84"/>
    <x v="0"/>
    <x v="1"/>
  </r>
  <r>
    <x v="1"/>
    <x v="7"/>
    <s v="HKD"/>
    <n v="1475457107"/>
    <n v="1472865107"/>
    <b v="0"/>
    <n v="1"/>
    <b v="0"/>
    <s v="film &amp; video/science fiction"/>
    <n v="0"/>
    <n v="10"/>
    <x v="0"/>
    <x v="2"/>
  </r>
  <r>
    <x v="1"/>
    <x v="0"/>
    <s v="USD"/>
    <n v="1429352160"/>
    <n v="1427993710"/>
    <b v="0"/>
    <n v="1"/>
    <b v="0"/>
    <s v="film &amp; video/science fiction"/>
    <n v="0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0"/>
    <n v="25.17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14"/>
    <n v="11.67"/>
    <x v="0"/>
    <x v="2"/>
  </r>
  <r>
    <x v="1"/>
    <x v="0"/>
    <s v="USD"/>
    <n v="1433988000"/>
    <n v="1431353337"/>
    <b v="0"/>
    <n v="13"/>
    <b v="0"/>
    <s v="film &amp; video/science fiction"/>
    <n v="6"/>
    <n v="106.69"/>
    <x v="0"/>
    <x v="2"/>
  </r>
  <r>
    <x v="1"/>
    <x v="0"/>
    <s v="USD"/>
    <n v="1428069541"/>
    <n v="1425481141"/>
    <b v="0"/>
    <n v="4"/>
    <b v="0"/>
    <s v="film &amp; video/science fiction"/>
    <n v="2"/>
    <n v="47.5"/>
    <x v="0"/>
    <x v="2"/>
  </r>
  <r>
    <x v="1"/>
    <x v="0"/>
    <s v="USD"/>
    <n v="1476941293"/>
    <n v="1473917293"/>
    <b v="0"/>
    <n v="6"/>
    <b v="0"/>
    <s v="film &amp; video/science fiction"/>
    <n v="2"/>
    <n v="311.1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10"/>
    <n v="94.51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11"/>
    <n v="46.18"/>
    <x v="0"/>
    <x v="2"/>
  </r>
  <r>
    <x v="1"/>
    <x v="0"/>
    <s v="USD"/>
    <n v="1416176778"/>
    <n v="1414358778"/>
    <b v="0"/>
    <n v="1"/>
    <b v="0"/>
    <s v="film &amp; video/science fiction"/>
    <n v="0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28"/>
    <n v="55.95"/>
    <x v="0"/>
    <x v="2"/>
  </r>
  <r>
    <x v="1"/>
    <x v="0"/>
    <s v="USD"/>
    <n v="1439298052"/>
    <n v="1436965252"/>
    <b v="0"/>
    <n v="9"/>
    <b v="0"/>
    <s v="film &amp; video/science fiction"/>
    <n v="8"/>
    <n v="37.56"/>
    <x v="0"/>
    <x v="2"/>
  </r>
  <r>
    <x v="1"/>
    <x v="0"/>
    <s v="USD"/>
    <n v="1484698998"/>
    <n v="1479514998"/>
    <b v="0"/>
    <n v="3"/>
    <b v="0"/>
    <s v="film &amp; video/science fiction"/>
    <n v="1"/>
    <n v="38.33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0"/>
    <n v="20"/>
    <x v="0"/>
    <x v="2"/>
  </r>
  <r>
    <x v="1"/>
    <x v="0"/>
    <s v="USD"/>
    <n v="1419494400"/>
    <n v="1416888470"/>
    <b v="0"/>
    <n v="6"/>
    <b v="0"/>
    <s v="film &amp; video/science fiction"/>
    <n v="1"/>
    <n v="15.33"/>
    <x v="0"/>
    <x v="2"/>
  </r>
  <r>
    <x v="1"/>
    <x v="0"/>
    <s v="USD"/>
    <n v="1432612382"/>
    <n v="1427428382"/>
    <b v="0"/>
    <n v="67"/>
    <b v="0"/>
    <s v="film &amp; video/science fiction"/>
    <n v="23"/>
    <n v="449.43"/>
    <x v="0"/>
    <x v="2"/>
  </r>
  <r>
    <x v="1"/>
    <x v="2"/>
    <s v="AUD"/>
    <n v="1434633191"/>
    <n v="1429449191"/>
    <b v="0"/>
    <n v="5"/>
    <b v="0"/>
    <s v="film &amp; video/science fiction"/>
    <n v="0"/>
    <n v="28"/>
    <x v="0"/>
    <x v="2"/>
  </r>
  <r>
    <x v="1"/>
    <x v="0"/>
    <s v="USD"/>
    <n v="1411437100"/>
    <n v="1408845100"/>
    <b v="0"/>
    <n v="2"/>
    <b v="0"/>
    <s v="film &amp; video/science fiction"/>
    <n v="0"/>
    <n v="15"/>
    <x v="0"/>
    <x v="2"/>
  </r>
  <r>
    <x v="1"/>
    <x v="0"/>
    <s v="USD"/>
    <n v="1417532644"/>
    <n v="1413900244"/>
    <b v="0"/>
    <n v="10"/>
    <b v="0"/>
    <s v="film &amp; video/science fiction"/>
    <n v="1"/>
    <n v="35.9"/>
    <x v="0"/>
    <x v="2"/>
  </r>
  <r>
    <x v="1"/>
    <x v="0"/>
    <s v="USD"/>
    <n v="1433336895"/>
    <n v="1429621695"/>
    <b v="0"/>
    <n v="3"/>
    <b v="0"/>
    <s v="film &amp; video/science fiction"/>
    <n v="3"/>
    <n v="13.33"/>
    <x v="0"/>
    <x v="2"/>
  </r>
  <r>
    <x v="1"/>
    <x v="0"/>
    <s v="USD"/>
    <n v="1437657935"/>
    <n v="1434201935"/>
    <b v="0"/>
    <n v="4"/>
    <b v="0"/>
    <s v="film &amp; video/science fiction"/>
    <n v="0"/>
    <n v="20.25"/>
    <x v="0"/>
    <x v="2"/>
  </r>
  <r>
    <x v="1"/>
    <x v="5"/>
    <s v="CAD"/>
    <n v="1407034796"/>
    <n v="1401850796"/>
    <b v="0"/>
    <n v="15"/>
    <b v="0"/>
    <s v="film &amp; video/science fiction"/>
    <n v="5"/>
    <n v="119"/>
    <x v="0"/>
    <x v="2"/>
  </r>
  <r>
    <x v="1"/>
    <x v="0"/>
    <s v="USD"/>
    <n v="1456523572"/>
    <n v="1453931572"/>
    <b v="0"/>
    <n v="2"/>
    <b v="0"/>
    <s v="film &amp; video/science fiction"/>
    <n v="0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0"/>
    <n v="5"/>
    <x v="0"/>
    <x v="3"/>
  </r>
  <r>
    <x v="2"/>
    <x v="0"/>
    <s v="USD"/>
    <n v="1408232520"/>
    <n v="1405393356"/>
    <b v="0"/>
    <n v="10"/>
    <b v="0"/>
    <s v="film &amp; video/drama"/>
    <n v="1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1"/>
    <n v="91.43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"/>
    <n v="5.5"/>
    <x v="0"/>
    <x v="3"/>
  </r>
  <r>
    <x v="2"/>
    <x v="0"/>
    <s v="USD"/>
    <n v="1426791770"/>
    <n v="1424203370"/>
    <b v="0"/>
    <n v="3"/>
    <b v="0"/>
    <s v="film &amp; video/drama"/>
    <n v="4"/>
    <n v="108.33"/>
    <x v="0"/>
    <x v="3"/>
  </r>
  <r>
    <x v="2"/>
    <x v="1"/>
    <s v="GBP"/>
    <n v="1413634059"/>
    <n v="1411042059"/>
    <b v="0"/>
    <n v="10"/>
    <b v="0"/>
    <s v="film &amp; video/drama"/>
    <n v="22"/>
    <n v="56"/>
    <x v="0"/>
    <x v="3"/>
  </r>
  <r>
    <x v="2"/>
    <x v="0"/>
    <s v="USD"/>
    <n v="1440912480"/>
    <n v="1438385283"/>
    <b v="0"/>
    <n v="10"/>
    <b v="0"/>
    <s v="film &amp; video/drama"/>
    <n v="3"/>
    <n v="32.5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"/>
    <n v="49.8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40"/>
    <n v="25.71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"/>
    <n v="30.85"/>
    <x v="0"/>
    <x v="3"/>
  </r>
  <r>
    <x v="2"/>
    <x v="1"/>
    <s v="GBP"/>
    <n v="1434995295"/>
    <n v="1432403295"/>
    <b v="0"/>
    <n v="4"/>
    <b v="0"/>
    <s v="film &amp; video/drama"/>
    <n v="21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36"/>
    <n v="373.5"/>
    <x v="0"/>
    <x v="3"/>
  </r>
  <r>
    <x v="2"/>
    <x v="5"/>
    <s v="CAD"/>
    <n v="1409543940"/>
    <n v="1404586762"/>
    <b v="0"/>
    <n v="2"/>
    <b v="0"/>
    <s v="film &amp; video/drama"/>
    <n v="3"/>
    <n v="25.5"/>
    <x v="0"/>
    <x v="3"/>
  </r>
  <r>
    <x v="2"/>
    <x v="10"/>
    <s v="NOK"/>
    <n v="1471557139"/>
    <n v="1468965139"/>
    <b v="0"/>
    <n v="10"/>
    <b v="0"/>
    <s v="film &amp; video/drama"/>
    <n v="6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0"/>
    <n v="69"/>
    <x v="0"/>
    <x v="3"/>
  </r>
  <r>
    <x v="2"/>
    <x v="0"/>
    <s v="USD"/>
    <n v="1466091446"/>
    <n v="1465227446"/>
    <b v="0"/>
    <n v="1"/>
    <b v="0"/>
    <s v="film &amp; video/drama"/>
    <n v="0"/>
    <n v="50"/>
    <x v="0"/>
    <x v="3"/>
  </r>
  <r>
    <x v="2"/>
    <x v="2"/>
    <s v="AUD"/>
    <n v="1443782138"/>
    <n v="1440326138"/>
    <b v="0"/>
    <n v="3"/>
    <b v="0"/>
    <s v="film &amp; video/drama"/>
    <n v="5"/>
    <n v="83.33"/>
    <x v="0"/>
    <x v="3"/>
  </r>
  <r>
    <x v="2"/>
    <x v="0"/>
    <s v="USD"/>
    <n v="1413572432"/>
    <n v="1410980432"/>
    <b v="0"/>
    <n v="3"/>
    <b v="0"/>
    <s v="film &amp; video/drama"/>
    <n v="0"/>
    <n v="5.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0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42"/>
    <n v="77.11"/>
    <x v="0"/>
    <x v="3"/>
  </r>
  <r>
    <x v="2"/>
    <x v="1"/>
    <s v="GBP"/>
    <n v="1487365200"/>
    <n v="1483734100"/>
    <b v="0"/>
    <n v="8"/>
    <b v="0"/>
    <s v="film &amp; video/drama"/>
    <n v="10"/>
    <n v="32.75"/>
    <x v="0"/>
    <x v="3"/>
  </r>
  <r>
    <x v="2"/>
    <x v="0"/>
    <s v="USD"/>
    <n v="1412500322"/>
    <n v="1409908322"/>
    <b v="0"/>
    <n v="6"/>
    <b v="0"/>
    <s v="film &amp; video/drama"/>
    <n v="1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26"/>
    <n v="87.31"/>
    <x v="0"/>
    <x v="3"/>
  </r>
  <r>
    <x v="2"/>
    <x v="0"/>
    <s v="USD"/>
    <n v="1423424329"/>
    <n v="1421696329"/>
    <b v="0"/>
    <n v="7"/>
    <b v="0"/>
    <s v="film &amp; video/drama"/>
    <n v="58"/>
    <n v="54.29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30"/>
    <n v="93.25"/>
    <x v="0"/>
    <x v="3"/>
  </r>
  <r>
    <x v="2"/>
    <x v="2"/>
    <s v="AUD"/>
    <n v="1470319203"/>
    <n v="1467727203"/>
    <b v="0"/>
    <n v="1293"/>
    <b v="0"/>
    <s v="film &amp; video/drama"/>
    <n v="51"/>
    <n v="117.68"/>
    <x v="0"/>
    <x v="3"/>
  </r>
  <r>
    <x v="2"/>
    <x v="0"/>
    <s v="USD"/>
    <n v="1444144222"/>
    <n v="1441120222"/>
    <b v="0"/>
    <n v="17"/>
    <b v="0"/>
    <s v="film &amp; video/drama"/>
    <n v="16"/>
    <n v="76.47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15"/>
    <n v="163.85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25"/>
    <n v="91.82"/>
    <x v="0"/>
    <x v="3"/>
  </r>
  <r>
    <x v="2"/>
    <x v="0"/>
    <s v="USD"/>
    <n v="1442634617"/>
    <n v="1440042617"/>
    <b v="0"/>
    <n v="12"/>
    <b v="0"/>
    <s v="film &amp; video/drama"/>
    <n v="45"/>
    <n v="185.83"/>
    <x v="0"/>
    <x v="3"/>
  </r>
  <r>
    <x v="2"/>
    <x v="0"/>
    <s v="USD"/>
    <n v="1460837320"/>
    <n v="1455656920"/>
    <b v="0"/>
    <n v="1"/>
    <b v="0"/>
    <s v="film &amp; video/drama"/>
    <n v="0"/>
    <n v="1"/>
    <x v="0"/>
    <x v="3"/>
  </r>
  <r>
    <x v="2"/>
    <x v="0"/>
    <s v="USD"/>
    <n v="1439734001"/>
    <n v="1437142547"/>
    <b v="0"/>
    <n v="1"/>
    <b v="0"/>
    <s v="film &amp; video/drama"/>
    <n v="0"/>
    <n v="20"/>
    <x v="0"/>
    <x v="3"/>
  </r>
  <r>
    <x v="2"/>
    <x v="0"/>
    <s v="USD"/>
    <n v="1425655349"/>
    <n v="1420471349"/>
    <b v="0"/>
    <n v="1"/>
    <b v="0"/>
    <s v="film &amp; video/drama"/>
    <n v="0"/>
    <n v="1"/>
    <x v="0"/>
    <x v="3"/>
  </r>
  <r>
    <x v="2"/>
    <x v="1"/>
    <s v="GBP"/>
    <n v="1455753540"/>
    <n v="1452058282"/>
    <b v="0"/>
    <n v="1"/>
    <b v="0"/>
    <s v="film &amp; video/drama"/>
    <n v="0"/>
    <n v="10"/>
    <x v="0"/>
    <x v="3"/>
  </r>
  <r>
    <x v="2"/>
    <x v="0"/>
    <s v="USD"/>
    <n v="1429740037"/>
    <n v="1425423637"/>
    <b v="0"/>
    <n v="84"/>
    <b v="0"/>
    <s v="film &amp; video/drama"/>
    <n v="56"/>
    <n v="331.54"/>
    <x v="0"/>
    <x v="3"/>
  </r>
  <r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8"/>
    <n v="115.99"/>
    <x v="0"/>
    <x v="3"/>
  </r>
  <r>
    <x v="2"/>
    <x v="0"/>
    <s v="USD"/>
    <n v="1440101160"/>
    <n v="1436542030"/>
    <b v="0"/>
    <n v="3"/>
    <b v="0"/>
    <s v="film &amp; video/drama"/>
    <n v="1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1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0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3"/>
    <n v="15.71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40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0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8"/>
    <n v="117.85"/>
    <x v="0"/>
    <x v="4"/>
  </r>
  <r>
    <x v="0"/>
    <x v="0"/>
    <s v="USD"/>
    <n v="1419180304"/>
    <n v="1415292304"/>
    <b v="1"/>
    <n v="376"/>
    <b v="1"/>
    <s v="film &amp; video/documentary"/>
    <n v="113"/>
    <n v="109.04"/>
    <x v="0"/>
    <x v="4"/>
  </r>
  <r>
    <x v="0"/>
    <x v="0"/>
    <s v="USD"/>
    <n v="1324381790"/>
    <n v="1321357790"/>
    <b v="1"/>
    <n v="202"/>
    <b v="1"/>
    <s v="film &amp; video/documentary"/>
    <n v="113"/>
    <n v="73.02"/>
    <x v="0"/>
    <x v="4"/>
  </r>
  <r>
    <x v="0"/>
    <x v="0"/>
    <s v="USD"/>
    <n v="1393031304"/>
    <n v="1390439304"/>
    <b v="1"/>
    <n v="328"/>
    <b v="1"/>
    <s v="film &amp; video/documentary"/>
    <n v="103"/>
    <n v="78.2"/>
    <x v="0"/>
    <x v="4"/>
  </r>
  <r>
    <x v="0"/>
    <x v="0"/>
    <s v="USD"/>
    <n v="1268723160"/>
    <n v="1265269559"/>
    <b v="1"/>
    <n v="84"/>
    <b v="1"/>
    <s v="film &amp; video/documentary"/>
    <n v="114"/>
    <n v="47.4"/>
    <x v="0"/>
    <x v="4"/>
  </r>
  <r>
    <x v="0"/>
    <x v="0"/>
    <s v="USD"/>
    <n v="1345079785"/>
    <n v="1342487785"/>
    <b v="1"/>
    <n v="96"/>
    <b v="1"/>
    <s v="film &amp; video/documentary"/>
    <n v="104"/>
    <n v="54.02"/>
    <x v="0"/>
    <x v="4"/>
  </r>
  <r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0"/>
    <x v="0"/>
    <s v="USD"/>
    <n v="1287200340"/>
    <n v="1284042614"/>
    <b v="1"/>
    <n v="62"/>
    <b v="1"/>
    <s v="film &amp; video/documentary"/>
    <n v="134"/>
    <n v="108.15"/>
    <x v="0"/>
    <x v="4"/>
  </r>
  <r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0"/>
    <x v="0"/>
    <s v="USD"/>
    <n v="1282498800"/>
    <n v="1275603020"/>
    <b v="1"/>
    <n v="235"/>
    <b v="1"/>
    <s v="film &amp; video/documentary"/>
    <n v="113"/>
    <n v="48.05"/>
    <x v="0"/>
    <x v="4"/>
  </r>
  <r>
    <x v="0"/>
    <x v="0"/>
    <s v="USD"/>
    <n v="1370525691"/>
    <n v="1367933691"/>
    <b v="1"/>
    <n v="437"/>
    <b v="1"/>
    <s v="film &amp; video/documentary"/>
    <n v="106"/>
    <n v="72.48"/>
    <x v="0"/>
    <x v="4"/>
  </r>
  <r>
    <x v="0"/>
    <x v="0"/>
    <s v="USD"/>
    <n v="1337194800"/>
    <n v="1334429646"/>
    <b v="1"/>
    <n v="77"/>
    <b v="1"/>
    <s v="film &amp; video/documentary"/>
    <n v="126"/>
    <n v="57.08"/>
    <x v="0"/>
    <x v="4"/>
  </r>
  <r>
    <x v="0"/>
    <x v="0"/>
    <s v="USD"/>
    <n v="1275364740"/>
    <n v="1269878058"/>
    <b v="1"/>
    <n v="108"/>
    <b v="1"/>
    <s v="film &amp; video/documentary"/>
    <n v="185"/>
    <n v="85.44"/>
    <x v="0"/>
    <x v="4"/>
  </r>
  <r>
    <x v="0"/>
    <x v="0"/>
    <s v="USD"/>
    <n v="1329320235"/>
    <n v="1326728235"/>
    <b v="1"/>
    <n v="7"/>
    <b v="1"/>
    <s v="film &amp; video/documentary"/>
    <n v="101"/>
    <n v="215.86"/>
    <x v="0"/>
    <x v="4"/>
  </r>
  <r>
    <x v="0"/>
    <x v="0"/>
    <s v="USD"/>
    <n v="1445047200"/>
    <n v="1442443910"/>
    <b v="1"/>
    <n v="314"/>
    <b v="1"/>
    <s v="film &amp; video/documentary"/>
    <n v="117"/>
    <n v="89.39"/>
    <x v="0"/>
    <x v="4"/>
  </r>
  <r>
    <x v="0"/>
    <x v="0"/>
    <s v="USD"/>
    <n v="1300275482"/>
    <n v="1297687082"/>
    <b v="1"/>
    <n v="188"/>
    <b v="1"/>
    <s v="film &amp; video/documentary"/>
    <n v="107"/>
    <n v="45.42"/>
    <x v="0"/>
    <x v="4"/>
  </r>
  <r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0"/>
    <x v="0"/>
    <s v="USD"/>
    <n v="1463670162"/>
    <n v="1461078162"/>
    <b v="1"/>
    <n v="560"/>
    <b v="1"/>
    <s v="film &amp; video/documentary"/>
    <n v="107"/>
    <n v="66.7"/>
    <x v="0"/>
    <x v="4"/>
  </r>
  <r>
    <x v="0"/>
    <x v="0"/>
    <s v="USD"/>
    <n v="1308359666"/>
    <n v="1305767666"/>
    <b v="1"/>
    <n v="688"/>
    <b v="1"/>
    <s v="film &amp; video/documentary"/>
    <n v="191"/>
    <n v="83.35"/>
    <x v="0"/>
    <x v="4"/>
  </r>
  <r>
    <x v="0"/>
    <x v="0"/>
    <s v="USD"/>
    <n v="1428514969"/>
    <n v="1425922969"/>
    <b v="1"/>
    <n v="942"/>
    <b v="1"/>
    <s v="film &amp; video/documentary"/>
    <n v="132"/>
    <n v="105.05"/>
    <x v="0"/>
    <x v="4"/>
  </r>
  <r>
    <x v="0"/>
    <x v="0"/>
    <s v="USD"/>
    <n v="1279360740"/>
    <n v="1275415679"/>
    <b v="1"/>
    <n v="88"/>
    <b v="1"/>
    <s v="film &amp; video/documentary"/>
    <n v="106"/>
    <n v="120.91"/>
    <x v="0"/>
    <x v="4"/>
  </r>
  <r>
    <x v="0"/>
    <x v="0"/>
    <s v="USD"/>
    <n v="1339080900"/>
    <n v="1334783704"/>
    <b v="1"/>
    <n v="220"/>
    <b v="1"/>
    <s v="film &amp; video/documentary"/>
    <n v="107"/>
    <n v="97.64"/>
    <x v="0"/>
    <x v="4"/>
  </r>
  <r>
    <x v="0"/>
    <x v="0"/>
    <s v="USD"/>
    <n v="1298699828"/>
    <n v="1294811828"/>
    <b v="1"/>
    <n v="145"/>
    <b v="1"/>
    <s v="film &amp; video/documentary"/>
    <n v="240"/>
    <n v="41.38"/>
    <x v="0"/>
    <x v="4"/>
  </r>
  <r>
    <x v="0"/>
    <x v="0"/>
    <s v="USD"/>
    <n v="1348786494"/>
    <n v="1346194494"/>
    <b v="1"/>
    <n v="963"/>
    <b v="1"/>
    <s v="film &amp; video/documentary"/>
    <n v="118"/>
    <n v="30.65"/>
    <x v="0"/>
    <x v="4"/>
  </r>
  <r>
    <x v="0"/>
    <x v="0"/>
    <s v="USD"/>
    <n v="1336747995"/>
    <n v="1334155995"/>
    <b v="1"/>
    <n v="91"/>
    <b v="1"/>
    <s v="film &amp; video/documentary"/>
    <n v="118"/>
    <n v="64.95"/>
    <x v="0"/>
    <x v="4"/>
  </r>
  <r>
    <x v="0"/>
    <x v="0"/>
    <s v="USD"/>
    <n v="1273522560"/>
    <n v="1269928430"/>
    <b v="1"/>
    <n v="58"/>
    <b v="1"/>
    <s v="film &amp; video/documentary"/>
    <n v="111"/>
    <n v="95.78"/>
    <x v="0"/>
    <x v="4"/>
  </r>
  <r>
    <x v="0"/>
    <x v="0"/>
    <s v="USD"/>
    <n v="1271994660"/>
    <n v="1264565507"/>
    <b v="1"/>
    <n v="36"/>
    <b v="1"/>
    <s v="film &amp; video/documentary"/>
    <n v="146"/>
    <n v="40.42"/>
    <x v="0"/>
    <x v="4"/>
  </r>
  <r>
    <x v="0"/>
    <x v="1"/>
    <s v="GBP"/>
    <n v="1403693499"/>
    <n v="1401101499"/>
    <b v="1"/>
    <n v="165"/>
    <b v="1"/>
    <s v="film &amp; video/documentary"/>
    <n v="132"/>
    <n v="78.58"/>
    <x v="0"/>
    <x v="4"/>
  </r>
  <r>
    <x v="0"/>
    <x v="0"/>
    <s v="USD"/>
    <n v="1320640778"/>
    <n v="1316749178"/>
    <b v="1"/>
    <n v="111"/>
    <b v="1"/>
    <s v="film &amp; video/documentary"/>
    <n v="111"/>
    <n v="50.18"/>
    <x v="0"/>
    <x v="4"/>
  </r>
  <r>
    <x v="0"/>
    <x v="2"/>
    <s v="AUD"/>
    <n v="1487738622"/>
    <n v="1485146622"/>
    <b v="1"/>
    <n v="1596"/>
    <b v="1"/>
    <s v="film &amp; video/documentary"/>
    <n v="147"/>
    <n v="92.25"/>
    <x v="0"/>
    <x v="4"/>
  </r>
  <r>
    <x v="0"/>
    <x v="0"/>
    <s v="USD"/>
    <n v="1306296000"/>
    <n v="1301950070"/>
    <b v="1"/>
    <n v="61"/>
    <b v="1"/>
    <s v="film &amp; video/documentary"/>
    <n v="153"/>
    <n v="57.54"/>
    <x v="0"/>
    <x v="4"/>
  </r>
  <r>
    <x v="0"/>
    <x v="0"/>
    <s v="USD"/>
    <n v="1388649600"/>
    <n v="1386123861"/>
    <b v="1"/>
    <n v="287"/>
    <b v="1"/>
    <s v="film &amp; video/documentary"/>
    <n v="105"/>
    <n v="109.42"/>
    <x v="0"/>
    <x v="4"/>
  </r>
  <r>
    <x v="0"/>
    <x v="0"/>
    <s v="USD"/>
    <n v="1272480540"/>
    <n v="1267220191"/>
    <b v="1"/>
    <n v="65"/>
    <b v="1"/>
    <s v="film &amp; video/documentary"/>
    <n v="177"/>
    <n v="81.89"/>
    <x v="0"/>
    <x v="4"/>
  </r>
  <r>
    <x v="0"/>
    <x v="0"/>
    <s v="USD"/>
    <n v="1309694266"/>
    <n v="1307102266"/>
    <b v="1"/>
    <n v="118"/>
    <b v="1"/>
    <s v="film &amp; video/documentary"/>
    <n v="108"/>
    <n v="45.67"/>
    <x v="0"/>
    <x v="4"/>
  </r>
  <r>
    <x v="0"/>
    <x v="0"/>
    <s v="USD"/>
    <n v="1333609140"/>
    <n v="1330638829"/>
    <b v="1"/>
    <n v="113"/>
    <b v="1"/>
    <s v="film &amp; video/documentary"/>
    <n v="156"/>
    <n v="55.22"/>
    <x v="0"/>
    <x v="4"/>
  </r>
  <r>
    <x v="0"/>
    <x v="0"/>
    <s v="USD"/>
    <n v="1352511966"/>
    <n v="1349916366"/>
    <b v="1"/>
    <n v="332"/>
    <b v="1"/>
    <s v="film &amp; video/documentary"/>
    <n v="108"/>
    <n v="65.3"/>
    <x v="0"/>
    <x v="4"/>
  </r>
  <r>
    <x v="0"/>
    <x v="0"/>
    <s v="USD"/>
    <n v="1335574674"/>
    <n v="1330394274"/>
    <b v="1"/>
    <n v="62"/>
    <b v="1"/>
    <s v="film &amp; video/documentary"/>
    <n v="148"/>
    <n v="95.23"/>
    <x v="0"/>
    <x v="4"/>
  </r>
  <r>
    <x v="0"/>
    <x v="0"/>
    <s v="USD"/>
    <n v="1432416219"/>
    <n v="1429824219"/>
    <b v="1"/>
    <n v="951"/>
    <b v="1"/>
    <s v="film &amp; video/documentary"/>
    <n v="110"/>
    <n v="75.44"/>
    <x v="0"/>
    <x v="4"/>
  </r>
  <r>
    <x v="0"/>
    <x v="0"/>
    <s v="USD"/>
    <n v="1350003539"/>
    <n v="1347411539"/>
    <b v="1"/>
    <n v="415"/>
    <b v="1"/>
    <s v="film &amp; video/documentary"/>
    <n v="150"/>
    <n v="97.82"/>
    <x v="0"/>
    <x v="4"/>
  </r>
  <r>
    <x v="0"/>
    <x v="0"/>
    <s v="USD"/>
    <n v="1488160860"/>
    <n v="1485237096"/>
    <b v="1"/>
    <n v="305"/>
    <b v="1"/>
    <s v="film &amp; video/documentary"/>
    <n v="157"/>
    <n v="87.69"/>
    <x v="0"/>
    <x v="4"/>
  </r>
  <r>
    <x v="0"/>
    <x v="0"/>
    <s v="USD"/>
    <n v="1401459035"/>
    <n v="1397571035"/>
    <b v="1"/>
    <n v="2139"/>
    <b v="1"/>
    <s v="film &amp; video/documentary"/>
    <n v="156"/>
    <n v="54.75"/>
    <x v="0"/>
    <x v="4"/>
  </r>
  <r>
    <x v="0"/>
    <x v="0"/>
    <s v="USD"/>
    <n v="1249932360"/>
    <n v="1242532513"/>
    <b v="1"/>
    <n v="79"/>
    <b v="1"/>
    <s v="film &amp; video/documentary"/>
    <n v="121"/>
    <n v="83.95"/>
    <x v="0"/>
    <x v="4"/>
  </r>
  <r>
    <x v="0"/>
    <x v="0"/>
    <s v="USD"/>
    <n v="1266876000"/>
    <n v="1263679492"/>
    <b v="1"/>
    <n v="179"/>
    <b v="1"/>
    <s v="film &amp; video/documentary"/>
    <n v="101"/>
    <n v="254.39"/>
    <x v="0"/>
    <x v="4"/>
  </r>
  <r>
    <x v="0"/>
    <x v="0"/>
    <s v="USD"/>
    <n v="1306904340"/>
    <n v="1305219744"/>
    <b v="1"/>
    <n v="202"/>
    <b v="1"/>
    <s v="film &amp; video/documentary"/>
    <n v="114"/>
    <n v="101.83"/>
    <x v="0"/>
    <x v="4"/>
  </r>
  <r>
    <x v="0"/>
    <x v="0"/>
    <s v="USD"/>
    <n v="1327167780"/>
    <n v="1325007780"/>
    <b v="1"/>
    <n v="760"/>
    <b v="1"/>
    <s v="film &amp; video/documentary"/>
    <n v="105"/>
    <n v="55.07"/>
    <x v="0"/>
    <x v="4"/>
  </r>
  <r>
    <x v="0"/>
    <x v="0"/>
    <s v="USD"/>
    <n v="1379614128"/>
    <n v="1377022128"/>
    <b v="1"/>
    <n v="563"/>
    <b v="1"/>
    <s v="film &amp; video/documentary"/>
    <n v="229"/>
    <n v="56.9"/>
    <x v="0"/>
    <x v="4"/>
  </r>
  <r>
    <x v="0"/>
    <x v="0"/>
    <s v="USD"/>
    <n v="1364236524"/>
    <n v="1360352124"/>
    <b v="1"/>
    <n v="135"/>
    <b v="1"/>
    <s v="film &amp; video/documentary"/>
    <n v="109"/>
    <n v="121.28"/>
    <x v="0"/>
    <x v="4"/>
  </r>
  <r>
    <x v="0"/>
    <x v="0"/>
    <s v="USD"/>
    <n v="1351828800"/>
    <n v="1349160018"/>
    <b v="1"/>
    <n v="290"/>
    <b v="1"/>
    <s v="film &amp; video/documentary"/>
    <n v="176"/>
    <n v="91.19"/>
    <x v="0"/>
    <x v="4"/>
  </r>
  <r>
    <x v="0"/>
    <x v="0"/>
    <s v="USD"/>
    <n v="1340683393"/>
    <n v="1337659393"/>
    <b v="1"/>
    <n v="447"/>
    <b v="1"/>
    <s v="film &amp; video/documentary"/>
    <n v="103"/>
    <n v="115.45"/>
    <x v="0"/>
    <x v="4"/>
  </r>
  <r>
    <x v="0"/>
    <x v="1"/>
    <s v="GBP"/>
    <n v="1383389834"/>
    <n v="1380797834"/>
    <b v="1"/>
    <n v="232"/>
    <b v="1"/>
    <s v="film &amp; video/documentary"/>
    <n v="105"/>
    <n v="67.77"/>
    <x v="0"/>
    <x v="4"/>
  </r>
  <r>
    <x v="0"/>
    <x v="0"/>
    <s v="USD"/>
    <n v="1296633540"/>
    <n v="1292316697"/>
    <b v="1"/>
    <n v="168"/>
    <b v="1"/>
    <s v="film &amp; video/documentary"/>
    <n v="107"/>
    <n v="28.58"/>
    <x v="0"/>
    <x v="4"/>
  </r>
  <r>
    <x v="0"/>
    <x v="0"/>
    <s v="USD"/>
    <n v="1367366460"/>
    <n v="1365791246"/>
    <b v="1"/>
    <n v="128"/>
    <b v="1"/>
    <s v="film &amp; video/documentary"/>
    <n v="120"/>
    <n v="46.88"/>
    <x v="0"/>
    <x v="4"/>
  </r>
  <r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0"/>
    <x v="0"/>
    <s v="USD"/>
    <n v="1398009714"/>
    <n v="1395417714"/>
    <b v="1"/>
    <n v="131"/>
    <b v="1"/>
    <s v="film &amp; video/documentary"/>
    <n v="101"/>
    <n v="201.22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"/>
    <n v="100.08"/>
    <x v="0"/>
    <x v="4"/>
  </r>
  <r>
    <x v="0"/>
    <x v="0"/>
    <s v="USD"/>
    <n v="1347017083"/>
    <n v="1344857083"/>
    <b v="1"/>
    <n v="129"/>
    <b v="1"/>
    <s v="film &amp; video/documentary"/>
    <n v="119"/>
    <n v="230.09"/>
    <x v="0"/>
    <x v="4"/>
  </r>
  <r>
    <x v="0"/>
    <x v="0"/>
    <s v="USD"/>
    <n v="1430452740"/>
    <n v="1427390901"/>
    <b v="1"/>
    <n v="142"/>
    <b v="1"/>
    <s v="film &amp; video/documentary"/>
    <n v="101"/>
    <n v="141.75"/>
    <x v="0"/>
    <x v="4"/>
  </r>
  <r>
    <x v="0"/>
    <x v="0"/>
    <s v="USD"/>
    <n v="1399669200"/>
    <n v="1394536048"/>
    <b v="1"/>
    <n v="2436"/>
    <b v="1"/>
    <s v="film &amp; video/documentary"/>
    <n v="109"/>
    <n v="56.34"/>
    <x v="0"/>
    <x v="4"/>
  </r>
  <r>
    <x v="0"/>
    <x v="0"/>
    <s v="USD"/>
    <n v="1289975060"/>
    <n v="1287379460"/>
    <b v="1"/>
    <n v="244"/>
    <b v="1"/>
    <s v="film &amp; video/documentary"/>
    <n v="179"/>
    <n v="73.34"/>
    <x v="0"/>
    <x v="4"/>
  </r>
  <r>
    <x v="0"/>
    <x v="0"/>
    <s v="USD"/>
    <n v="1303686138"/>
    <n v="1301007738"/>
    <b v="1"/>
    <n v="298"/>
    <b v="1"/>
    <s v="film &amp; video/documentary"/>
    <n v="102"/>
    <n v="85.34"/>
    <x v="0"/>
    <x v="4"/>
  </r>
  <r>
    <x v="0"/>
    <x v="0"/>
    <s v="USD"/>
    <n v="1363711335"/>
    <n v="1360258935"/>
    <b v="1"/>
    <n v="251"/>
    <b v="1"/>
    <s v="film &amp; video/documentary"/>
    <n v="119"/>
    <n v="61.5"/>
    <x v="0"/>
    <x v="4"/>
  </r>
  <r>
    <x v="0"/>
    <x v="0"/>
    <s v="USD"/>
    <n v="1330115638"/>
    <n v="1327523638"/>
    <b v="1"/>
    <n v="108"/>
    <b v="1"/>
    <s v="film &amp; video/documentary"/>
    <n v="100"/>
    <n v="93.02"/>
    <x v="0"/>
    <x v="4"/>
  </r>
  <r>
    <x v="0"/>
    <x v="0"/>
    <s v="USD"/>
    <n v="1338601346"/>
    <n v="1336009346"/>
    <b v="1"/>
    <n v="82"/>
    <b v="1"/>
    <s v="film &amp; video/documentary"/>
    <n v="137"/>
    <n v="50.29"/>
    <x v="0"/>
    <x v="4"/>
  </r>
  <r>
    <x v="0"/>
    <x v="0"/>
    <s v="USD"/>
    <n v="1346464800"/>
    <n v="1343096197"/>
    <b v="1"/>
    <n v="74"/>
    <b v="1"/>
    <s v="film &amp; video/documentary"/>
    <n v="232"/>
    <n v="106.43"/>
    <x v="0"/>
    <x v="4"/>
  </r>
  <r>
    <x v="0"/>
    <x v="0"/>
    <s v="USD"/>
    <n v="1331392049"/>
    <n v="1328800049"/>
    <b v="1"/>
    <n v="189"/>
    <b v="1"/>
    <s v="film &amp; video/documentary"/>
    <n v="130"/>
    <n v="51.72"/>
    <x v="0"/>
    <x v="4"/>
  </r>
  <r>
    <x v="0"/>
    <x v="0"/>
    <s v="USD"/>
    <n v="1363806333"/>
    <n v="1362081933"/>
    <b v="1"/>
    <n v="80"/>
    <b v="1"/>
    <s v="film &amp; video/documentary"/>
    <n v="293"/>
    <n v="36.61"/>
    <x v="0"/>
    <x v="4"/>
  </r>
  <r>
    <x v="0"/>
    <x v="0"/>
    <s v="USD"/>
    <n v="1360276801"/>
    <n v="1357684801"/>
    <b v="1"/>
    <n v="576"/>
    <b v="1"/>
    <s v="film &amp; video/documentary"/>
    <n v="111"/>
    <n v="42.52"/>
    <x v="0"/>
    <x v="4"/>
  </r>
  <r>
    <x v="0"/>
    <x v="0"/>
    <s v="USD"/>
    <n v="1299775210"/>
    <n v="1295887210"/>
    <b v="1"/>
    <n v="202"/>
    <b v="1"/>
    <s v="film &amp; video/documentary"/>
    <n v="106"/>
    <n v="62.71"/>
    <x v="0"/>
    <x v="4"/>
  </r>
  <r>
    <x v="0"/>
    <x v="0"/>
    <s v="USD"/>
    <n v="1346695334"/>
    <n v="1344880934"/>
    <b v="1"/>
    <n v="238"/>
    <b v="1"/>
    <s v="film &amp; video/documentary"/>
    <n v="119"/>
    <n v="89.96"/>
    <x v="0"/>
    <x v="4"/>
  </r>
  <r>
    <x v="0"/>
    <x v="0"/>
    <s v="USD"/>
    <n v="1319076000"/>
    <n v="1317788623"/>
    <b v="1"/>
    <n v="36"/>
    <b v="1"/>
    <s v="film &amp; video/documentary"/>
    <n v="104"/>
    <n v="28.92"/>
    <x v="0"/>
    <x v="4"/>
  </r>
  <r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0"/>
    <x v="0"/>
    <s v="USD"/>
    <n v="1365973432"/>
    <n v="1363381432"/>
    <b v="1"/>
    <n v="146"/>
    <b v="1"/>
    <s v="film &amp; video/documentary"/>
    <n v="112"/>
    <n v="61.3"/>
    <x v="0"/>
    <x v="4"/>
  </r>
  <r>
    <x v="0"/>
    <x v="0"/>
    <s v="USD"/>
    <n v="1281542340"/>
    <n v="1277702894"/>
    <b v="1"/>
    <n v="222"/>
    <b v="1"/>
    <s v="film &amp; video/documentary"/>
    <n v="105"/>
    <n v="80.2"/>
    <x v="0"/>
    <x v="4"/>
  </r>
  <r>
    <x v="0"/>
    <x v="0"/>
    <s v="USD"/>
    <n v="1362167988"/>
    <n v="1359575988"/>
    <b v="1"/>
    <n v="120"/>
    <b v="1"/>
    <s v="film &amp; video/documentary"/>
    <n v="385"/>
    <n v="32.1"/>
    <x v="0"/>
    <x v="4"/>
  </r>
  <r>
    <x v="0"/>
    <x v="0"/>
    <s v="USD"/>
    <n v="1345660334"/>
    <n v="1343068334"/>
    <b v="1"/>
    <n v="126"/>
    <b v="1"/>
    <s v="film &amp; video/documentary"/>
    <n v="101"/>
    <n v="200.89"/>
    <x v="0"/>
    <x v="4"/>
  </r>
  <r>
    <x v="0"/>
    <x v="5"/>
    <s v="CAD"/>
    <n v="1418273940"/>
    <n v="1415398197"/>
    <b v="1"/>
    <n v="158"/>
    <b v="1"/>
    <s v="film &amp; video/documentary"/>
    <n v="114"/>
    <n v="108.01"/>
    <x v="0"/>
    <x v="4"/>
  </r>
  <r>
    <x v="0"/>
    <x v="0"/>
    <s v="USD"/>
    <n v="1386778483"/>
    <n v="1384186483"/>
    <b v="1"/>
    <n v="316"/>
    <b v="1"/>
    <s v="film &amp; video/documentary"/>
    <n v="101"/>
    <n v="95.7"/>
    <x v="0"/>
    <x v="4"/>
  </r>
  <r>
    <x v="0"/>
    <x v="0"/>
    <s v="USD"/>
    <n v="1364342151"/>
    <n v="1361753751"/>
    <b v="1"/>
    <n v="284"/>
    <b v="1"/>
    <s v="film &amp; video/documentary"/>
    <n v="283"/>
    <n v="49.88"/>
    <x v="0"/>
    <x v="4"/>
  </r>
  <r>
    <x v="0"/>
    <x v="0"/>
    <s v="USD"/>
    <n v="1265097540"/>
    <n v="1257538029"/>
    <b v="1"/>
    <n v="51"/>
    <b v="1"/>
    <s v="film &amp; video/documentary"/>
    <n v="113"/>
    <n v="110.47"/>
    <x v="0"/>
    <x v="4"/>
  </r>
  <r>
    <x v="0"/>
    <x v="1"/>
    <s v="GBP"/>
    <n v="1450825200"/>
    <n v="1448284433"/>
    <b v="1"/>
    <n v="158"/>
    <b v="1"/>
    <s v="film &amp; video/documentary"/>
    <n v="107"/>
    <n v="134.91"/>
    <x v="0"/>
    <x v="4"/>
  </r>
  <r>
    <x v="0"/>
    <x v="12"/>
    <s v="EUR"/>
    <n v="1478605386"/>
    <n v="1475577786"/>
    <b v="1"/>
    <n v="337"/>
    <b v="1"/>
    <s v="film &amp; video/documentary"/>
    <n v="103"/>
    <n v="106.62"/>
    <x v="0"/>
    <x v="4"/>
  </r>
  <r>
    <x v="0"/>
    <x v="0"/>
    <s v="USD"/>
    <n v="1463146848"/>
    <n v="1460554848"/>
    <b v="1"/>
    <n v="186"/>
    <b v="1"/>
    <s v="film &amp; video/documentary"/>
    <n v="108"/>
    <n v="145.04"/>
    <x v="0"/>
    <x v="4"/>
  </r>
  <r>
    <x v="0"/>
    <x v="0"/>
    <s v="USD"/>
    <n v="1482307140"/>
    <n v="1479886966"/>
    <b v="1"/>
    <n v="58"/>
    <b v="1"/>
    <s v="film &amp; video/documentary"/>
    <n v="123"/>
    <n v="114.59"/>
    <x v="0"/>
    <x v="4"/>
  </r>
  <r>
    <x v="0"/>
    <x v="0"/>
    <s v="USD"/>
    <n v="1438441308"/>
    <n v="1435590108"/>
    <b v="1"/>
    <n v="82"/>
    <b v="1"/>
    <s v="film &amp; video/documentary"/>
    <n v="102"/>
    <n v="105.32"/>
    <x v="0"/>
    <x v="4"/>
  </r>
  <r>
    <x v="0"/>
    <x v="0"/>
    <s v="USD"/>
    <n v="1482208233"/>
    <n v="1479184233"/>
    <b v="1"/>
    <n v="736"/>
    <b v="1"/>
    <s v="film &amp; video/documentary"/>
    <n v="104"/>
    <n v="70.92"/>
    <x v="0"/>
    <x v="4"/>
  </r>
  <r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0"/>
    <x v="0"/>
    <s v="USD"/>
    <n v="1427011200"/>
    <n v="1424669929"/>
    <b v="1"/>
    <n v="34"/>
    <b v="1"/>
    <s v="film &amp; video/documentary"/>
    <n v="136"/>
    <n v="160.47"/>
    <x v="0"/>
    <x v="4"/>
  </r>
  <r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0"/>
    <x v="0"/>
    <s v="USD"/>
    <n v="1446868800"/>
    <n v="1444821127"/>
    <b v="1"/>
    <n v="167"/>
    <b v="1"/>
    <s v="film &amp; video/documentary"/>
    <n v="106"/>
    <n v="63.17"/>
    <x v="0"/>
    <x v="4"/>
  </r>
  <r>
    <x v="0"/>
    <x v="0"/>
    <s v="USD"/>
    <n v="1368763140"/>
    <n v="1366028563"/>
    <b v="1"/>
    <n v="340"/>
    <b v="1"/>
    <s v="film &amp; video/documentary"/>
    <n v="102"/>
    <n v="104.82"/>
    <x v="0"/>
    <x v="4"/>
  </r>
  <r>
    <x v="0"/>
    <x v="0"/>
    <s v="USD"/>
    <n v="1466171834"/>
    <n v="1463493434"/>
    <b v="1"/>
    <n v="438"/>
    <b v="1"/>
    <s v="film &amp; video/documentary"/>
    <n v="107"/>
    <n v="97.36"/>
    <x v="0"/>
    <x v="4"/>
  </r>
  <r>
    <x v="0"/>
    <x v="0"/>
    <s v="USD"/>
    <n v="1446019200"/>
    <n v="1442420377"/>
    <b v="1"/>
    <n v="555"/>
    <b v="1"/>
    <s v="film &amp; video/documentary"/>
    <n v="113"/>
    <n v="203.63"/>
    <x v="0"/>
    <x v="4"/>
  </r>
  <r>
    <x v="0"/>
    <x v="0"/>
    <s v="USD"/>
    <n v="1460038591"/>
    <n v="1457450191"/>
    <b v="1"/>
    <n v="266"/>
    <b v="1"/>
    <s v="film &amp; video/documentary"/>
    <n v="125"/>
    <n v="188.31"/>
    <x v="0"/>
    <x v="4"/>
  </r>
  <r>
    <x v="0"/>
    <x v="0"/>
    <s v="USD"/>
    <n v="1431716400"/>
    <n v="1428423757"/>
    <b v="1"/>
    <n v="69"/>
    <b v="1"/>
    <s v="film &amp; video/documentary"/>
    <n v="101"/>
    <n v="146.65"/>
    <x v="0"/>
    <x v="4"/>
  </r>
  <r>
    <x v="0"/>
    <x v="0"/>
    <s v="USD"/>
    <n v="1431122400"/>
    <n v="1428428515"/>
    <b v="1"/>
    <n v="80"/>
    <b v="1"/>
    <s v="film &amp; video/documentary"/>
    <n v="103"/>
    <n v="109.19"/>
    <x v="0"/>
    <x v="4"/>
  </r>
  <r>
    <x v="0"/>
    <x v="0"/>
    <s v="USD"/>
    <n v="1447427918"/>
    <n v="1444832318"/>
    <b v="1"/>
    <n v="493"/>
    <b v="1"/>
    <s v="film &amp; video/documentary"/>
    <n v="117"/>
    <n v="59.25"/>
    <x v="0"/>
    <x v="4"/>
  </r>
  <r>
    <x v="0"/>
    <x v="0"/>
    <s v="USD"/>
    <n v="1426298708"/>
    <n v="1423710308"/>
    <b v="1"/>
    <n v="31"/>
    <b v="1"/>
    <s v="film &amp; video/documentary"/>
    <n v="101"/>
    <n v="97.9"/>
    <x v="0"/>
    <x v="4"/>
  </r>
  <r>
    <x v="0"/>
    <x v="0"/>
    <s v="USD"/>
    <n v="1472864400"/>
    <n v="1468001290"/>
    <b v="1"/>
    <n v="236"/>
    <b v="1"/>
    <s v="film &amp; video/documentary"/>
    <n v="110"/>
    <n v="70"/>
    <x v="0"/>
    <x v="4"/>
  </r>
  <r>
    <x v="0"/>
    <x v="0"/>
    <s v="USD"/>
    <n v="1430331268"/>
    <n v="1427739268"/>
    <b v="1"/>
    <n v="89"/>
    <b v="1"/>
    <s v="film &amp; video/documentary"/>
    <n v="108"/>
    <n v="72.87"/>
    <x v="0"/>
    <x v="4"/>
  </r>
  <r>
    <x v="0"/>
    <x v="0"/>
    <s v="USD"/>
    <n v="1489006800"/>
    <n v="1486397007"/>
    <b v="1"/>
    <n v="299"/>
    <b v="1"/>
    <s v="film &amp; video/documentary"/>
    <n v="125"/>
    <n v="146.35"/>
    <x v="0"/>
    <x v="4"/>
  </r>
  <r>
    <x v="0"/>
    <x v="0"/>
    <s v="USD"/>
    <n v="1412135940"/>
    <n v="1410555998"/>
    <b v="1"/>
    <n v="55"/>
    <b v="1"/>
    <s v="film &amp; video/documentary"/>
    <n v="107"/>
    <n v="67.91"/>
    <x v="0"/>
    <x v="4"/>
  </r>
  <r>
    <x v="0"/>
    <x v="0"/>
    <s v="USD"/>
    <n v="1461955465"/>
    <n v="1459363465"/>
    <b v="1"/>
    <n v="325"/>
    <b v="1"/>
    <s v="film &amp; video/documentary"/>
    <n v="100"/>
    <n v="169.85"/>
    <x v="0"/>
    <x v="4"/>
  </r>
  <r>
    <x v="0"/>
    <x v="0"/>
    <s v="USD"/>
    <n v="1415934000"/>
    <n v="1413308545"/>
    <b v="1"/>
    <n v="524"/>
    <b v="1"/>
    <s v="film &amp; video/documentary"/>
    <n v="102"/>
    <n v="58.41"/>
    <x v="0"/>
    <x v="4"/>
  </r>
  <r>
    <x v="0"/>
    <x v="0"/>
    <s v="USD"/>
    <n v="1433125200"/>
    <n v="1429312694"/>
    <b v="1"/>
    <n v="285"/>
    <b v="1"/>
    <s v="film &amp; video/documentary"/>
    <n v="102"/>
    <n v="119.99"/>
    <x v="0"/>
    <x v="4"/>
  </r>
  <r>
    <x v="0"/>
    <x v="0"/>
    <s v="USD"/>
    <n v="1432161590"/>
    <n v="1429569590"/>
    <b v="1"/>
    <n v="179"/>
    <b v="1"/>
    <s v="film &amp; video/documentary"/>
    <n v="123"/>
    <n v="99.86"/>
    <x v="0"/>
    <x v="4"/>
  </r>
  <r>
    <x v="0"/>
    <x v="0"/>
    <s v="USD"/>
    <n v="1444824021"/>
    <n v="1442232021"/>
    <b v="1"/>
    <n v="188"/>
    <b v="1"/>
    <s v="film &amp; video/documentary"/>
    <n v="170"/>
    <n v="90.58"/>
    <x v="0"/>
    <x v="4"/>
  </r>
  <r>
    <x v="0"/>
    <x v="0"/>
    <s v="USD"/>
    <n v="1447505609"/>
    <n v="1444910009"/>
    <b v="1"/>
    <n v="379"/>
    <b v="1"/>
    <s v="film &amp; video/documentary"/>
    <n v="112"/>
    <n v="117.77"/>
    <x v="0"/>
    <x v="4"/>
  </r>
  <r>
    <x v="0"/>
    <x v="0"/>
    <s v="USD"/>
    <n v="1440165916"/>
    <n v="1437573916"/>
    <b v="1"/>
    <n v="119"/>
    <b v="1"/>
    <s v="film &amp; video/documentary"/>
    <n v="103"/>
    <n v="86.55"/>
    <x v="0"/>
    <x v="4"/>
  </r>
  <r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0"/>
    <x v="0"/>
    <s v="USD"/>
    <n v="1473566340"/>
    <n v="1470274509"/>
    <b v="1"/>
    <n v="221"/>
    <b v="1"/>
    <s v="film &amp; video/documentary"/>
    <n v="115"/>
    <n v="129.82"/>
    <x v="0"/>
    <x v="4"/>
  </r>
  <r>
    <x v="0"/>
    <x v="3"/>
    <s v="EUR"/>
    <n v="1460066954"/>
    <n v="1456614554"/>
    <b v="1"/>
    <n v="964"/>
    <b v="1"/>
    <s v="film &amp; video/documentary"/>
    <n v="127"/>
    <n v="44.91"/>
    <x v="0"/>
    <x v="4"/>
  </r>
  <r>
    <x v="0"/>
    <x v="0"/>
    <s v="USD"/>
    <n v="1412740868"/>
    <n v="1410148868"/>
    <b v="1"/>
    <n v="286"/>
    <b v="1"/>
    <s v="film &amp; video/documentary"/>
    <n v="117"/>
    <n v="40.76"/>
    <x v="0"/>
    <x v="4"/>
  </r>
  <r>
    <x v="0"/>
    <x v="0"/>
    <s v="USD"/>
    <n v="1447963219"/>
    <n v="1445367619"/>
    <b v="1"/>
    <n v="613"/>
    <b v="1"/>
    <s v="film &amp; video/documentary"/>
    <n v="109"/>
    <n v="103.52"/>
    <x v="0"/>
    <x v="4"/>
  </r>
  <r>
    <x v="0"/>
    <x v="0"/>
    <s v="USD"/>
    <n v="1460141521"/>
    <n v="1457553121"/>
    <b v="1"/>
    <n v="29"/>
    <b v="1"/>
    <s v="film &amp; video/documentary"/>
    <n v="104"/>
    <n v="125.45"/>
    <x v="0"/>
    <x v="4"/>
  </r>
  <r>
    <x v="0"/>
    <x v="0"/>
    <s v="USD"/>
    <n v="1417420994"/>
    <n v="1414738994"/>
    <b v="1"/>
    <n v="165"/>
    <b v="1"/>
    <s v="film &amp; video/documentary"/>
    <n v="116"/>
    <n v="246.61"/>
    <x v="0"/>
    <x v="4"/>
  </r>
  <r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0"/>
    <x v="0"/>
    <s v="USD"/>
    <n v="1429852797"/>
    <n v="1426396797"/>
    <b v="1"/>
    <n v="303"/>
    <b v="1"/>
    <s v="film &amp; video/documentary"/>
    <n v="174"/>
    <n v="86.14"/>
    <x v="0"/>
    <x v="4"/>
  </r>
  <r>
    <x v="0"/>
    <x v="0"/>
    <s v="USD"/>
    <n v="1466002800"/>
    <n v="1463517521"/>
    <b v="1"/>
    <n v="267"/>
    <b v="1"/>
    <s v="film &amp; video/documentary"/>
    <n v="103"/>
    <n v="193.05"/>
    <x v="0"/>
    <x v="4"/>
  </r>
  <r>
    <x v="0"/>
    <x v="0"/>
    <s v="USD"/>
    <n v="1415941920"/>
    <n v="1414028490"/>
    <b v="1"/>
    <n v="302"/>
    <b v="1"/>
    <s v="film &amp; video/documentary"/>
    <n v="105"/>
    <n v="84.02"/>
    <x v="0"/>
    <x v="4"/>
  </r>
  <r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0"/>
    <x v="0"/>
    <s v="USD"/>
    <n v="1416704506"/>
    <n v="1414108906"/>
    <b v="0"/>
    <n v="354"/>
    <b v="1"/>
    <s v="film &amp; video/documentary"/>
    <n v="111"/>
    <n v="109.82"/>
    <x v="0"/>
    <x v="4"/>
  </r>
  <r>
    <x v="0"/>
    <x v="0"/>
    <s v="USD"/>
    <n v="1407456000"/>
    <n v="1405573391"/>
    <b v="0"/>
    <n v="86"/>
    <b v="1"/>
    <s v="film &amp; video/documentary"/>
    <n v="124"/>
    <n v="139.53"/>
    <x v="0"/>
    <x v="4"/>
  </r>
  <r>
    <x v="0"/>
    <x v="0"/>
    <s v="USD"/>
    <n v="1272828120"/>
    <n v="1268934736"/>
    <b v="0"/>
    <n v="26"/>
    <b v="1"/>
    <s v="film &amp; video/documentary"/>
    <n v="101"/>
    <n v="347.85"/>
    <x v="0"/>
    <x v="4"/>
  </r>
  <r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0"/>
    <x v="1"/>
    <s v="GBP"/>
    <n v="1393597999"/>
    <n v="1391005999"/>
    <b v="0"/>
    <n v="65"/>
    <b v="1"/>
    <s v="film &amp; video/documentary"/>
    <n v="104"/>
    <n v="239.94"/>
    <x v="0"/>
    <x v="4"/>
  </r>
  <r>
    <x v="0"/>
    <x v="0"/>
    <s v="USD"/>
    <n v="1337540518"/>
    <n v="1334948518"/>
    <b v="0"/>
    <n v="134"/>
    <b v="1"/>
    <s v="film &amp; video/documentary"/>
    <n v="101"/>
    <n v="287.31"/>
    <x v="0"/>
    <x v="4"/>
  </r>
  <r>
    <x v="0"/>
    <x v="0"/>
    <s v="USD"/>
    <n v="1367384340"/>
    <n v="1363960278"/>
    <b v="0"/>
    <n v="119"/>
    <b v="1"/>
    <s v="film &amp; video/documentary"/>
    <n v="103"/>
    <n v="86.85"/>
    <x v="0"/>
    <x v="4"/>
  </r>
  <r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0"/>
    <x v="0"/>
    <s v="USD"/>
    <n v="1326633269"/>
    <n v="1324041269"/>
    <b v="0"/>
    <n v="167"/>
    <b v="1"/>
    <s v="film &amp; video/documentary"/>
    <n v="110"/>
    <n v="42.87"/>
    <x v="0"/>
    <x v="4"/>
  </r>
  <r>
    <x v="0"/>
    <x v="0"/>
    <s v="USD"/>
    <n v="1483729500"/>
    <n v="1481137500"/>
    <b v="0"/>
    <n v="43"/>
    <b v="1"/>
    <s v="film &amp; video/documentary"/>
    <n v="122"/>
    <n v="709.42"/>
    <x v="0"/>
    <x v="4"/>
  </r>
  <r>
    <x v="0"/>
    <x v="0"/>
    <s v="USD"/>
    <n v="1359743139"/>
    <n v="1355855139"/>
    <b v="0"/>
    <n v="1062"/>
    <b v="1"/>
    <s v="film &amp; video/documentary"/>
    <n v="114"/>
    <n v="161.26"/>
    <x v="0"/>
    <x v="4"/>
  </r>
  <r>
    <x v="0"/>
    <x v="1"/>
    <s v="GBP"/>
    <n v="1459872000"/>
    <n v="1456408244"/>
    <b v="0"/>
    <n v="9"/>
    <b v="1"/>
    <s v="film &amp; video/documentary"/>
    <n v="125"/>
    <n v="41.78"/>
    <x v="0"/>
    <x v="4"/>
  </r>
  <r>
    <x v="0"/>
    <x v="0"/>
    <s v="USD"/>
    <n v="1342648398"/>
    <n v="1340056398"/>
    <b v="0"/>
    <n v="89"/>
    <b v="1"/>
    <s v="film &amp; video/documentary"/>
    <n v="107"/>
    <n v="89.89"/>
    <x v="0"/>
    <x v="4"/>
  </r>
  <r>
    <x v="0"/>
    <x v="0"/>
    <s v="USD"/>
    <n v="1316208031"/>
    <n v="1312320031"/>
    <b v="0"/>
    <n v="174"/>
    <b v="1"/>
    <s v="film &amp; video/documentary"/>
    <n v="131"/>
    <n v="45.05"/>
    <x v="0"/>
    <x v="4"/>
  </r>
  <r>
    <x v="0"/>
    <x v="0"/>
    <s v="USD"/>
    <n v="1393694280"/>
    <n v="1390088311"/>
    <b v="0"/>
    <n v="14"/>
    <b v="1"/>
    <s v="film &amp; video/documentary"/>
    <n v="120"/>
    <n v="42.86"/>
    <x v="0"/>
    <x v="4"/>
  </r>
  <r>
    <x v="0"/>
    <x v="1"/>
    <s v="GBP"/>
    <n v="1472122316"/>
    <n v="1469443916"/>
    <b v="0"/>
    <n v="48"/>
    <b v="1"/>
    <s v="film &amp; video/documentary"/>
    <n v="106"/>
    <n v="54.08"/>
    <x v="0"/>
    <x v="4"/>
  </r>
  <r>
    <x v="0"/>
    <x v="0"/>
    <s v="USD"/>
    <n v="1447484460"/>
    <n v="1444888868"/>
    <b v="0"/>
    <n v="133"/>
    <b v="1"/>
    <s v="film &amp; video/documentary"/>
    <n v="114"/>
    <n v="103.22"/>
    <x v="0"/>
    <x v="4"/>
  </r>
  <r>
    <x v="0"/>
    <x v="5"/>
    <s v="CAD"/>
    <n v="1453765920"/>
    <n v="1451655808"/>
    <b v="0"/>
    <n v="83"/>
    <b v="1"/>
    <s v="film &amp; video/documentary"/>
    <n v="112"/>
    <n v="40.4"/>
    <x v="0"/>
    <x v="4"/>
  </r>
  <r>
    <x v="0"/>
    <x v="0"/>
    <s v="USD"/>
    <n v="1336062672"/>
    <n v="1332174672"/>
    <b v="0"/>
    <n v="149"/>
    <b v="1"/>
    <s v="film &amp; video/documentary"/>
    <n v="116"/>
    <n v="116.86"/>
    <x v="0"/>
    <x v="4"/>
  </r>
  <r>
    <x v="0"/>
    <x v="0"/>
    <s v="USD"/>
    <n v="1453569392"/>
    <n v="1451409392"/>
    <b v="0"/>
    <n v="49"/>
    <b v="1"/>
    <s v="film &amp; video/documentary"/>
    <n v="142"/>
    <n v="115.51"/>
    <x v="0"/>
    <x v="4"/>
  </r>
  <r>
    <x v="0"/>
    <x v="0"/>
    <s v="USD"/>
    <n v="1343624400"/>
    <n v="1340642717"/>
    <b v="0"/>
    <n v="251"/>
    <b v="1"/>
    <s v="film &amp; video/documentary"/>
    <n v="105"/>
    <n v="104.31"/>
    <x v="0"/>
    <x v="4"/>
  </r>
  <r>
    <x v="0"/>
    <x v="0"/>
    <s v="USD"/>
    <n v="1346950900"/>
    <n v="1345741300"/>
    <b v="0"/>
    <n v="22"/>
    <b v="1"/>
    <s v="film &amp; video/documentary"/>
    <n v="256"/>
    <n v="69.77"/>
    <x v="0"/>
    <x v="4"/>
  </r>
  <r>
    <x v="0"/>
    <x v="0"/>
    <s v="USD"/>
    <n v="1400467759"/>
    <n v="1398480559"/>
    <b v="0"/>
    <n v="48"/>
    <b v="1"/>
    <s v="film &amp; video/documentary"/>
    <n v="207"/>
    <n v="43.02"/>
    <x v="0"/>
    <x v="4"/>
  </r>
  <r>
    <x v="0"/>
    <x v="0"/>
    <s v="USD"/>
    <n v="1420569947"/>
    <n v="1417977947"/>
    <b v="0"/>
    <n v="383"/>
    <b v="1"/>
    <s v="film &amp; video/documentary"/>
    <n v="112"/>
    <n v="58.54"/>
    <x v="0"/>
    <x v="4"/>
  </r>
  <r>
    <x v="0"/>
    <x v="0"/>
    <s v="USD"/>
    <n v="1416582101"/>
    <n v="1413986501"/>
    <b v="0"/>
    <n v="237"/>
    <b v="1"/>
    <s v="film &amp; video/documentary"/>
    <n v="106"/>
    <n v="111.8"/>
    <x v="0"/>
    <x v="4"/>
  </r>
  <r>
    <x v="0"/>
    <x v="0"/>
    <s v="USD"/>
    <n v="1439246991"/>
    <n v="1437950991"/>
    <b v="0"/>
    <n v="13"/>
    <b v="1"/>
    <s v="film &amp; video/documentary"/>
    <n v="100"/>
    <n v="46.23"/>
    <x v="0"/>
    <x v="4"/>
  </r>
  <r>
    <x v="0"/>
    <x v="0"/>
    <s v="USD"/>
    <n v="1439618400"/>
    <n v="1436976858"/>
    <b v="0"/>
    <n v="562"/>
    <b v="1"/>
    <s v="film &amp; video/documentary"/>
    <n v="214"/>
    <n v="144.69"/>
    <x v="0"/>
    <x v="4"/>
  </r>
  <r>
    <x v="0"/>
    <x v="0"/>
    <s v="USD"/>
    <n v="1469670580"/>
    <n v="1467078580"/>
    <b v="0"/>
    <n v="71"/>
    <b v="1"/>
    <s v="film &amp; video/documentary"/>
    <n v="126"/>
    <n v="88.85"/>
    <x v="0"/>
    <x v="4"/>
  </r>
  <r>
    <x v="0"/>
    <x v="0"/>
    <s v="USD"/>
    <n v="1394233140"/>
    <n v="1391477450"/>
    <b v="0"/>
    <n v="1510"/>
    <b v="1"/>
    <s v="film &amp; video/documentary"/>
    <n v="182"/>
    <n v="81.75"/>
    <x v="0"/>
    <x v="4"/>
  </r>
  <r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0"/>
    <x v="0"/>
    <s v="USD"/>
    <n v="1324169940"/>
    <n v="1321578051"/>
    <b v="0"/>
    <n v="193"/>
    <b v="1"/>
    <s v="film &amp; video/documentary"/>
    <n v="101"/>
    <n v="104.26"/>
    <x v="0"/>
    <x v="4"/>
  </r>
  <r>
    <x v="0"/>
    <x v="0"/>
    <s v="USD"/>
    <n v="1315450800"/>
    <n v="1312823571"/>
    <b v="0"/>
    <n v="206"/>
    <b v="1"/>
    <s v="film &amp; video/documentary"/>
    <n v="101"/>
    <n v="90.62"/>
    <x v="0"/>
    <x v="4"/>
  </r>
  <r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0"/>
    <x v="3"/>
    <s v="EUR"/>
    <n v="1460918282"/>
    <n v="1455737882"/>
    <b v="0"/>
    <n v="50"/>
    <b v="1"/>
    <s v="film &amp; video/documentary"/>
    <n v="112"/>
    <n v="105.18"/>
    <x v="0"/>
    <x v="4"/>
  </r>
  <r>
    <x v="0"/>
    <x v="0"/>
    <s v="USD"/>
    <n v="1335562320"/>
    <n v="1332452960"/>
    <b v="0"/>
    <n v="184"/>
    <b v="1"/>
    <s v="film &amp; video/documentary"/>
    <n v="108"/>
    <n v="58.72"/>
    <x v="0"/>
    <x v="4"/>
  </r>
  <r>
    <x v="0"/>
    <x v="0"/>
    <s v="USD"/>
    <n v="1341668006"/>
    <n v="1340372006"/>
    <b v="0"/>
    <n v="196"/>
    <b v="1"/>
    <s v="film &amp; video/documentary"/>
    <n v="107"/>
    <n v="81.63"/>
    <x v="0"/>
    <x v="4"/>
  </r>
  <r>
    <x v="0"/>
    <x v="0"/>
    <s v="USD"/>
    <n v="1283312640"/>
    <n v="1279651084"/>
    <b v="0"/>
    <n v="229"/>
    <b v="1"/>
    <s v="film &amp; video/documentary"/>
    <n v="104"/>
    <n v="56.46"/>
    <x v="0"/>
    <x v="4"/>
  </r>
  <r>
    <x v="0"/>
    <x v="0"/>
    <s v="USD"/>
    <n v="1430334126"/>
    <n v="1426446126"/>
    <b v="0"/>
    <n v="67"/>
    <b v="1"/>
    <s v="film &amp; video/documentary"/>
    <n v="125"/>
    <n v="140.1"/>
    <x v="0"/>
    <x v="4"/>
  </r>
  <r>
    <x v="0"/>
    <x v="1"/>
    <s v="GBP"/>
    <n v="1481716800"/>
    <n v="1479070867"/>
    <b v="0"/>
    <n v="95"/>
    <b v="1"/>
    <s v="film &amp; video/documentary"/>
    <n v="107"/>
    <n v="224.85"/>
    <x v="0"/>
    <x v="4"/>
  </r>
  <r>
    <x v="0"/>
    <x v="0"/>
    <s v="USD"/>
    <n v="1400297400"/>
    <n v="1397661347"/>
    <b v="0"/>
    <n v="62"/>
    <b v="1"/>
    <s v="film &amp; video/documentary"/>
    <n v="112"/>
    <n v="181.13"/>
    <x v="0"/>
    <x v="4"/>
  </r>
  <r>
    <x v="0"/>
    <x v="0"/>
    <s v="USD"/>
    <n v="1312747970"/>
    <n v="1310155970"/>
    <b v="0"/>
    <n v="73"/>
    <b v="1"/>
    <s v="film &amp; video/documentary"/>
    <n v="104"/>
    <n v="711.04"/>
    <x v="0"/>
    <x v="4"/>
  </r>
  <r>
    <x v="0"/>
    <x v="0"/>
    <s v="USD"/>
    <n v="1446731817"/>
    <n v="1444913817"/>
    <b v="0"/>
    <n v="43"/>
    <b v="1"/>
    <s v="film &amp; video/documentary"/>
    <n v="142"/>
    <n v="65.88"/>
    <x v="0"/>
    <x v="4"/>
  </r>
  <r>
    <x v="0"/>
    <x v="0"/>
    <s v="USD"/>
    <n v="1312960080"/>
    <n v="1308900441"/>
    <b v="0"/>
    <n v="70"/>
    <b v="1"/>
    <s v="film &amp; video/documentary"/>
    <n v="105"/>
    <n v="75.19"/>
    <x v="0"/>
    <x v="4"/>
  </r>
  <r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0"/>
    <x v="0"/>
    <s v="USD"/>
    <n v="1394071339"/>
    <n v="1391479339"/>
    <b v="0"/>
    <n v="55"/>
    <b v="1"/>
    <s v="film &amp; video/documentary"/>
    <n v="108"/>
    <n v="55.2"/>
    <x v="0"/>
    <x v="4"/>
  </r>
  <r>
    <x v="0"/>
    <x v="0"/>
    <s v="USD"/>
    <n v="1304920740"/>
    <n v="1301975637"/>
    <b v="0"/>
    <n v="35"/>
    <b v="1"/>
    <s v="film &amp; video/documentary"/>
    <n v="108"/>
    <n v="86.16"/>
    <x v="0"/>
    <x v="4"/>
  </r>
  <r>
    <x v="0"/>
    <x v="0"/>
    <s v="USD"/>
    <n v="1321739650"/>
    <n v="1316552050"/>
    <b v="0"/>
    <n v="22"/>
    <b v="1"/>
    <s v="film &amp; video/documentary"/>
    <n v="102"/>
    <n v="92.32"/>
    <x v="0"/>
    <x v="4"/>
  </r>
  <r>
    <x v="0"/>
    <x v="0"/>
    <s v="USD"/>
    <n v="1383676790"/>
    <n v="1380217190"/>
    <b v="0"/>
    <n v="38"/>
    <b v="1"/>
    <s v="film &amp; video/documentary"/>
    <n v="101"/>
    <n v="160.16"/>
    <x v="0"/>
    <x v="4"/>
  </r>
  <r>
    <x v="0"/>
    <x v="1"/>
    <s v="GBP"/>
    <n v="1469220144"/>
    <n v="1466628144"/>
    <b v="0"/>
    <n v="15"/>
    <b v="1"/>
    <s v="film &amp; video/documentary"/>
    <n v="137"/>
    <n v="45.6"/>
    <x v="0"/>
    <x v="4"/>
  </r>
  <r>
    <x v="0"/>
    <x v="5"/>
    <s v="CAD"/>
    <n v="1434670397"/>
    <n v="1429486397"/>
    <b v="0"/>
    <n v="7"/>
    <b v="1"/>
    <s v="film &amp; video/documentary"/>
    <n v="128"/>
    <n v="183.29"/>
    <x v="0"/>
    <x v="4"/>
  </r>
  <r>
    <x v="0"/>
    <x v="0"/>
    <s v="USD"/>
    <n v="1387688400"/>
    <n v="1384920804"/>
    <b v="0"/>
    <n v="241"/>
    <b v="1"/>
    <s v="film &amp; video/documentary"/>
    <n v="101"/>
    <n v="125.79"/>
    <x v="0"/>
    <x v="4"/>
  </r>
  <r>
    <x v="0"/>
    <x v="0"/>
    <s v="USD"/>
    <n v="1343238578"/>
    <n v="1341856178"/>
    <b v="0"/>
    <n v="55"/>
    <b v="1"/>
    <s v="film &amp; video/documentary"/>
    <n v="127"/>
    <n v="57.65"/>
    <x v="0"/>
    <x v="4"/>
  </r>
  <r>
    <x v="0"/>
    <x v="0"/>
    <s v="USD"/>
    <n v="1342731811"/>
    <n v="1340139811"/>
    <b v="0"/>
    <n v="171"/>
    <b v="1"/>
    <s v="film &amp; video/documentary"/>
    <n v="105"/>
    <n v="78.66"/>
    <x v="0"/>
    <x v="4"/>
  </r>
  <r>
    <x v="0"/>
    <x v="0"/>
    <s v="USD"/>
    <n v="1381541465"/>
    <n v="1378949465"/>
    <b v="0"/>
    <n v="208"/>
    <b v="1"/>
    <s v="film &amp; video/documentary"/>
    <n v="103"/>
    <n v="91.48"/>
    <x v="0"/>
    <x v="4"/>
  </r>
  <r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0"/>
    <x v="0"/>
    <s v="USD"/>
    <n v="1391851831"/>
    <n v="1389259831"/>
    <b v="0"/>
    <n v="25"/>
    <b v="1"/>
    <s v="film &amp; video/documentary"/>
    <n v="120"/>
    <n v="48.09"/>
    <x v="0"/>
    <x v="4"/>
  </r>
  <r>
    <x v="0"/>
    <x v="0"/>
    <s v="USD"/>
    <n v="1365395580"/>
    <n v="1364426260"/>
    <b v="0"/>
    <n v="52"/>
    <b v="1"/>
    <s v="film &amp; video/documentary"/>
    <n v="100"/>
    <n v="202.42"/>
    <x v="0"/>
    <x v="4"/>
  </r>
  <r>
    <x v="0"/>
    <x v="0"/>
    <s v="USD"/>
    <n v="1437633997"/>
    <n v="1435041997"/>
    <b v="0"/>
    <n v="104"/>
    <b v="1"/>
    <s v="film &amp; video/documentary"/>
    <n v="101"/>
    <n v="216.75"/>
    <x v="0"/>
    <x v="4"/>
  </r>
  <r>
    <x v="0"/>
    <x v="0"/>
    <s v="USD"/>
    <n v="1372536787"/>
    <n v="1367352787"/>
    <b v="0"/>
    <n v="73"/>
    <b v="1"/>
    <s v="film &amp; video/documentary"/>
    <n v="100"/>
    <n v="110.07"/>
    <x v="0"/>
    <x v="4"/>
  </r>
  <r>
    <x v="2"/>
    <x v="0"/>
    <s v="USD"/>
    <n v="1394772031"/>
    <n v="1392183631"/>
    <b v="0"/>
    <n v="3"/>
    <b v="0"/>
    <s v="film &amp; video/animation"/>
    <n v="0"/>
    <n v="4.83"/>
    <x v="0"/>
    <x v="5"/>
  </r>
  <r>
    <x v="2"/>
    <x v="0"/>
    <s v="USD"/>
    <n v="1440157656"/>
    <n v="1434973656"/>
    <b v="0"/>
    <n v="6"/>
    <b v="0"/>
    <s v="film &amp; video/animation"/>
    <n v="2"/>
    <n v="50.17"/>
    <x v="0"/>
    <x v="5"/>
  </r>
  <r>
    <x v="2"/>
    <x v="0"/>
    <s v="USD"/>
    <n v="1410416097"/>
    <n v="1407824097"/>
    <b v="0"/>
    <n v="12"/>
    <b v="0"/>
    <s v="film &amp; video/animation"/>
    <n v="1"/>
    <n v="35.83"/>
    <x v="0"/>
    <x v="5"/>
  </r>
  <r>
    <x v="2"/>
    <x v="0"/>
    <s v="USD"/>
    <n v="1370470430"/>
    <n v="1367878430"/>
    <b v="0"/>
    <n v="13"/>
    <b v="0"/>
    <s v="film &amp; video/animation"/>
    <n v="1"/>
    <n v="11.77"/>
    <x v="0"/>
    <x v="5"/>
  </r>
  <r>
    <x v="2"/>
    <x v="0"/>
    <s v="USD"/>
    <n v="1332748899"/>
    <n v="1327568499"/>
    <b v="0"/>
    <n v="5"/>
    <b v="0"/>
    <s v="film &amp; video/animation"/>
    <n v="7"/>
    <n v="40.78"/>
    <x v="0"/>
    <x v="5"/>
  </r>
  <r>
    <x v="2"/>
    <x v="0"/>
    <s v="USD"/>
    <n v="1448660404"/>
    <n v="1443472804"/>
    <b v="0"/>
    <n v="2"/>
    <b v="0"/>
    <s v="film &amp; video/animation"/>
    <n v="0"/>
    <n v="3"/>
    <x v="0"/>
    <x v="5"/>
  </r>
  <r>
    <x v="2"/>
    <x v="0"/>
    <s v="USD"/>
    <n v="1456851914"/>
    <n v="1454259914"/>
    <b v="0"/>
    <n v="8"/>
    <b v="0"/>
    <s v="film &amp; video/animation"/>
    <n v="1"/>
    <n v="16.63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6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"/>
    <n v="4.8"/>
    <x v="0"/>
    <x v="5"/>
  </r>
  <r>
    <x v="2"/>
    <x v="1"/>
    <s v="GBP"/>
    <n v="1467752083"/>
    <n v="1465160083"/>
    <b v="0"/>
    <n v="8"/>
    <b v="0"/>
    <s v="film &amp; video/animation"/>
    <n v="14"/>
    <n v="51.88"/>
    <x v="0"/>
    <x v="5"/>
  </r>
  <r>
    <x v="2"/>
    <x v="0"/>
    <s v="USD"/>
    <n v="1445448381"/>
    <n v="1440264381"/>
    <b v="0"/>
    <n v="8"/>
    <b v="0"/>
    <s v="film &amp; video/animation"/>
    <n v="10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"/>
    <n v="170.55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0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39"/>
    <n v="393.59"/>
    <x v="0"/>
    <x v="5"/>
  </r>
  <r>
    <x v="2"/>
    <x v="5"/>
    <s v="CAD"/>
    <n v="1391991701"/>
    <n v="1389399701"/>
    <b v="0"/>
    <n v="2"/>
    <b v="0"/>
    <s v="film &amp; video/animation"/>
    <n v="0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7"/>
    <n v="47.88"/>
    <x v="0"/>
    <x v="5"/>
  </r>
  <r>
    <x v="2"/>
    <x v="1"/>
    <s v="GBP"/>
    <n v="1364041163"/>
    <n v="1361884763"/>
    <b v="0"/>
    <n v="1"/>
    <b v="0"/>
    <s v="film &amp; video/animation"/>
    <n v="0"/>
    <n v="5"/>
    <x v="0"/>
    <x v="5"/>
  </r>
  <r>
    <x v="2"/>
    <x v="0"/>
    <s v="USD"/>
    <n v="1400091095"/>
    <n v="1398363095"/>
    <b v="0"/>
    <n v="4"/>
    <b v="0"/>
    <s v="film &amp; video/animation"/>
    <n v="3"/>
    <n v="20.5"/>
    <x v="0"/>
    <x v="5"/>
  </r>
  <r>
    <x v="2"/>
    <x v="1"/>
    <s v="GBP"/>
    <n v="1382017085"/>
    <n v="1379425085"/>
    <b v="0"/>
    <n v="5"/>
    <b v="0"/>
    <s v="film &amp; video/animation"/>
    <n v="2"/>
    <n v="9"/>
    <x v="0"/>
    <x v="5"/>
  </r>
  <r>
    <x v="2"/>
    <x v="0"/>
    <s v="USD"/>
    <n v="1392417800"/>
    <n v="1389825800"/>
    <b v="0"/>
    <n v="7"/>
    <b v="0"/>
    <s v="film &amp; video/animation"/>
    <n v="1"/>
    <n v="56.57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0"/>
    <n v="13"/>
    <x v="0"/>
    <x v="5"/>
  </r>
  <r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2"/>
    <x v="0"/>
    <s v="USD"/>
    <n v="1334622660"/>
    <n v="1330733022"/>
    <b v="0"/>
    <n v="2"/>
    <b v="0"/>
    <s v="film &amp; video/animation"/>
    <n v="0"/>
    <n v="22.5"/>
    <x v="0"/>
    <x v="5"/>
  </r>
  <r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2"/>
    <x v="0"/>
    <s v="USD"/>
    <n v="1321201327"/>
    <n v="1316013727"/>
    <b v="0"/>
    <n v="1"/>
    <b v="0"/>
    <s v="film &amp; video/animation"/>
    <n v="0"/>
    <n v="25"/>
    <x v="0"/>
    <x v="5"/>
  </r>
  <r>
    <x v="2"/>
    <x v="0"/>
    <s v="USD"/>
    <n v="1401595200"/>
    <n v="1398862875"/>
    <b v="0"/>
    <n v="2"/>
    <b v="0"/>
    <s v="film &amp; video/animation"/>
    <n v="0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"/>
    <n v="113.64"/>
    <x v="0"/>
    <x v="5"/>
  </r>
  <r>
    <x v="2"/>
    <x v="12"/>
    <s v="EUR"/>
    <n v="1463602935"/>
    <n v="1461874935"/>
    <b v="0"/>
    <n v="1"/>
    <b v="0"/>
    <s v="film &amp; video/animation"/>
    <n v="0"/>
    <n v="1"/>
    <x v="0"/>
    <x v="5"/>
  </r>
  <r>
    <x v="2"/>
    <x v="0"/>
    <s v="USD"/>
    <n v="1403837574"/>
    <n v="1402455174"/>
    <b v="0"/>
    <n v="8"/>
    <b v="0"/>
    <s v="film &amp; video/animation"/>
    <n v="27"/>
    <n v="17.25"/>
    <x v="0"/>
    <x v="5"/>
  </r>
  <r>
    <x v="2"/>
    <x v="0"/>
    <s v="USD"/>
    <n v="1347057464"/>
    <n v="1344465464"/>
    <b v="0"/>
    <n v="5"/>
    <b v="0"/>
    <s v="film &amp; video/animation"/>
    <n v="1"/>
    <n v="15.2"/>
    <x v="0"/>
    <x v="5"/>
  </r>
  <r>
    <x v="2"/>
    <x v="0"/>
    <s v="USD"/>
    <n v="1348849134"/>
    <n v="1344961134"/>
    <b v="0"/>
    <n v="39"/>
    <b v="0"/>
    <s v="film &amp; video/animation"/>
    <n v="22"/>
    <n v="110.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"/>
    <n v="25.5"/>
    <x v="0"/>
    <x v="5"/>
  </r>
  <r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2"/>
    <x v="0"/>
    <s v="USD"/>
    <n v="1408831718"/>
    <n v="1406239718"/>
    <b v="0"/>
    <n v="5"/>
    <b v="0"/>
    <s v="film &amp; video/animation"/>
    <n v="18"/>
    <n v="28.2"/>
    <x v="0"/>
    <x v="5"/>
  </r>
  <r>
    <x v="2"/>
    <x v="0"/>
    <s v="USD"/>
    <n v="1410972319"/>
    <n v="1408380319"/>
    <b v="0"/>
    <n v="14"/>
    <b v="0"/>
    <s v="film &amp; video/animation"/>
    <n v="3"/>
    <n v="61.5"/>
    <x v="0"/>
    <x v="5"/>
  </r>
  <r>
    <x v="2"/>
    <x v="0"/>
    <s v="USD"/>
    <n v="1487318029"/>
    <n v="1484726029"/>
    <b v="0"/>
    <n v="1"/>
    <b v="0"/>
    <s v="film &amp; video/animation"/>
    <n v="0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"/>
    <n v="39.57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33"/>
    <n v="88.8"/>
    <x v="0"/>
    <x v="5"/>
  </r>
  <r>
    <x v="2"/>
    <x v="0"/>
    <s v="USD"/>
    <n v="1376049615"/>
    <n v="1373457615"/>
    <b v="0"/>
    <n v="140"/>
    <b v="0"/>
    <s v="film &amp; video/animation"/>
    <n v="19"/>
    <n v="55.46"/>
    <x v="0"/>
    <x v="5"/>
  </r>
  <r>
    <x v="2"/>
    <x v="0"/>
    <s v="USD"/>
    <n v="1349885289"/>
    <n v="1347293289"/>
    <b v="0"/>
    <n v="21"/>
    <b v="0"/>
    <s v="film &amp; video/animation"/>
    <n v="6"/>
    <n v="87.14"/>
    <x v="0"/>
    <x v="5"/>
  </r>
  <r>
    <x v="2"/>
    <x v="0"/>
    <s v="USD"/>
    <n v="1460644440"/>
    <n v="1458336690"/>
    <b v="0"/>
    <n v="1"/>
    <b v="0"/>
    <s v="film &amp; video/animation"/>
    <n v="0"/>
    <n v="10"/>
    <x v="0"/>
    <x v="5"/>
  </r>
  <r>
    <x v="2"/>
    <x v="1"/>
    <s v="GBP"/>
    <n v="1359434672"/>
    <n v="1354250672"/>
    <b v="0"/>
    <n v="147"/>
    <b v="0"/>
    <s v="film &amp; video/animation"/>
    <n v="50"/>
    <n v="51.22"/>
    <x v="0"/>
    <x v="5"/>
  </r>
  <r>
    <x v="2"/>
    <x v="1"/>
    <s v="GBP"/>
    <n v="1446766372"/>
    <n v="1443220372"/>
    <b v="0"/>
    <n v="11"/>
    <b v="0"/>
    <s v="film &amp; video/animation"/>
    <n v="0"/>
    <n v="13.55"/>
    <x v="0"/>
    <x v="5"/>
  </r>
  <r>
    <x v="2"/>
    <x v="1"/>
    <s v="GBP"/>
    <n v="1368792499"/>
    <n v="1366200499"/>
    <b v="0"/>
    <n v="125"/>
    <b v="0"/>
    <s v="film &amp; video/animation"/>
    <n v="22"/>
    <n v="66.52"/>
    <x v="0"/>
    <x v="5"/>
  </r>
  <r>
    <x v="2"/>
    <x v="2"/>
    <s v="AUD"/>
    <n v="1401662239"/>
    <n v="1399070239"/>
    <b v="0"/>
    <n v="1"/>
    <b v="0"/>
    <s v="film &amp; video/animation"/>
    <n v="0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0"/>
    <n v="71.67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0"/>
    <n v="10.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1"/>
    <n v="10"/>
    <x v="0"/>
    <x v="5"/>
  </r>
  <r>
    <x v="2"/>
    <x v="0"/>
    <s v="USD"/>
    <n v="1324664249"/>
    <n v="1321035449"/>
    <b v="0"/>
    <n v="22"/>
    <b v="0"/>
    <s v="film &amp; video/animation"/>
    <n v="5"/>
    <n v="136.09"/>
    <x v="0"/>
    <x v="5"/>
  </r>
  <r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2"/>
    <x v="0"/>
    <s v="USD"/>
    <n v="1273356960"/>
    <n v="1268255751"/>
    <b v="0"/>
    <n v="4"/>
    <b v="0"/>
    <s v="film &amp; video/animation"/>
    <n v="3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"/>
    <n v="57.5"/>
    <x v="0"/>
    <x v="5"/>
  </r>
  <r>
    <x v="2"/>
    <x v="1"/>
    <s v="GBP"/>
    <n v="1421498303"/>
    <n v="1418906303"/>
    <b v="0"/>
    <n v="9"/>
    <b v="0"/>
    <s v="film &amp; video/animation"/>
    <n v="2"/>
    <n v="12.67"/>
    <x v="0"/>
    <x v="5"/>
  </r>
  <r>
    <x v="2"/>
    <x v="0"/>
    <s v="USD"/>
    <n v="1334097387"/>
    <n v="1328916987"/>
    <b v="0"/>
    <n v="5"/>
    <b v="0"/>
    <s v="film &amp; video/animation"/>
    <n v="1"/>
    <n v="67"/>
    <x v="0"/>
    <x v="5"/>
  </r>
  <r>
    <x v="2"/>
    <x v="0"/>
    <s v="USD"/>
    <n v="1451010086"/>
    <n v="1447122086"/>
    <b v="0"/>
    <n v="14"/>
    <b v="0"/>
    <s v="film &amp; video/animation"/>
    <n v="0"/>
    <n v="3.71"/>
    <x v="0"/>
    <x v="5"/>
  </r>
  <r>
    <x v="2"/>
    <x v="0"/>
    <s v="USD"/>
    <n v="1376140520"/>
    <n v="1373548520"/>
    <b v="0"/>
    <n v="1"/>
    <b v="0"/>
    <s v="film &amp; video/animation"/>
    <n v="0"/>
    <n v="250"/>
    <x v="0"/>
    <x v="5"/>
  </r>
  <r>
    <x v="2"/>
    <x v="0"/>
    <s v="USD"/>
    <n v="1350687657"/>
    <n v="1346799657"/>
    <b v="0"/>
    <n v="10"/>
    <b v="0"/>
    <s v="film &amp; video/animation"/>
    <n v="3"/>
    <n v="64"/>
    <x v="0"/>
    <x v="5"/>
  </r>
  <r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2"/>
    <x v="1"/>
    <s v="GBP"/>
    <n v="1435504170"/>
    <n v="1432912170"/>
    <b v="0"/>
    <n v="1"/>
    <b v="0"/>
    <s v="film &amp; video/animation"/>
    <n v="0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"/>
    <n v="5.5"/>
    <x v="0"/>
    <x v="5"/>
  </r>
  <r>
    <x v="2"/>
    <x v="0"/>
    <s v="USD"/>
    <n v="1471244400"/>
    <n v="1467387705"/>
    <b v="0"/>
    <n v="68"/>
    <b v="0"/>
    <s v="film &amp; video/animation"/>
    <n v="14"/>
    <n v="102.38"/>
    <x v="0"/>
    <x v="5"/>
  </r>
  <r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2"/>
    <x v="0"/>
    <s v="USD"/>
    <n v="1451389601"/>
    <n v="1447933601"/>
    <b v="0"/>
    <n v="34"/>
    <b v="0"/>
    <s v="film &amp; video/animation"/>
    <n v="25"/>
    <n v="725.03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"/>
    <n v="68.33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0"/>
    <x v="1"/>
    <s v="GBP"/>
    <n v="1449766261"/>
    <n v="1447174261"/>
    <b v="0"/>
    <n v="34"/>
    <b v="1"/>
    <s v="theater/plays"/>
    <n v="102"/>
    <n v="150.15"/>
    <x v="1"/>
    <x v="6"/>
  </r>
  <r>
    <x v="0"/>
    <x v="0"/>
    <s v="USD"/>
    <n v="1477976340"/>
    <n v="1475460819"/>
    <b v="0"/>
    <n v="56"/>
    <b v="1"/>
    <s v="theater/plays"/>
    <n v="105"/>
    <n v="93.43"/>
    <x v="1"/>
    <x v="6"/>
  </r>
  <r>
    <x v="0"/>
    <x v="0"/>
    <s v="USD"/>
    <n v="1458518325"/>
    <n v="1456793925"/>
    <b v="0"/>
    <n v="31"/>
    <b v="1"/>
    <s v="theater/plays"/>
    <n v="115"/>
    <n v="110.97"/>
    <x v="1"/>
    <x v="6"/>
  </r>
  <r>
    <x v="0"/>
    <x v="0"/>
    <s v="USD"/>
    <n v="1442805076"/>
    <n v="1440213076"/>
    <b v="0"/>
    <n v="84"/>
    <b v="1"/>
    <s v="theater/plays"/>
    <n v="121"/>
    <n v="71.790000000000006"/>
    <x v="1"/>
    <x v="6"/>
  </r>
  <r>
    <x v="0"/>
    <x v="1"/>
    <s v="GBP"/>
    <n v="1464801169"/>
    <n v="1462209169"/>
    <b v="0"/>
    <n v="130"/>
    <b v="1"/>
    <s v="theater/plays"/>
    <n v="109"/>
    <n v="29.26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9999999999994"/>
    <x v="1"/>
    <x v="6"/>
  </r>
  <r>
    <x v="0"/>
    <x v="0"/>
    <s v="USD"/>
    <n v="1487347500"/>
    <n v="1484715366"/>
    <b v="0"/>
    <n v="158"/>
    <b v="1"/>
    <s v="theater/plays"/>
    <n v="101"/>
    <n v="63.83"/>
    <x v="1"/>
    <x v="6"/>
  </r>
  <r>
    <x v="0"/>
    <x v="0"/>
    <s v="USD"/>
    <n v="1434921600"/>
    <n v="1433109907"/>
    <b v="0"/>
    <n v="30"/>
    <b v="1"/>
    <s v="theater/plays"/>
    <n v="116"/>
    <n v="44.33"/>
    <x v="1"/>
    <x v="6"/>
  </r>
  <r>
    <x v="0"/>
    <x v="5"/>
    <s v="CAD"/>
    <n v="1484110800"/>
    <n v="1482281094"/>
    <b v="0"/>
    <n v="18"/>
    <b v="1"/>
    <s v="theater/plays"/>
    <n v="130"/>
    <n v="86.94"/>
    <x v="1"/>
    <x v="6"/>
  </r>
  <r>
    <x v="0"/>
    <x v="0"/>
    <s v="USD"/>
    <n v="1435111200"/>
    <n v="1433254268"/>
    <b v="0"/>
    <n v="29"/>
    <b v="1"/>
    <s v="theater/plays"/>
    <n v="108"/>
    <n v="126.55"/>
    <x v="1"/>
    <x v="6"/>
  </r>
  <r>
    <x v="0"/>
    <x v="0"/>
    <s v="USD"/>
    <n v="1481957940"/>
    <n v="1478050429"/>
    <b v="0"/>
    <n v="31"/>
    <b v="1"/>
    <s v="theater/plays"/>
    <n v="100"/>
    <n v="129.03"/>
    <x v="1"/>
    <x v="6"/>
  </r>
  <r>
    <x v="0"/>
    <x v="0"/>
    <s v="USD"/>
    <n v="1463098208"/>
    <n v="1460506208"/>
    <b v="0"/>
    <n v="173"/>
    <b v="1"/>
    <s v="theater/plays"/>
    <n v="123"/>
    <n v="71.239999999999995"/>
    <x v="1"/>
    <x v="6"/>
  </r>
  <r>
    <x v="0"/>
    <x v="1"/>
    <s v="GBP"/>
    <n v="1463394365"/>
    <n v="1461320765"/>
    <b v="0"/>
    <n v="17"/>
    <b v="1"/>
    <s v="theater/plays"/>
    <n v="100"/>
    <n v="117.88"/>
    <x v="1"/>
    <x v="6"/>
  </r>
  <r>
    <x v="0"/>
    <x v="10"/>
    <s v="NOK"/>
    <n v="1446418800"/>
    <n v="1443036470"/>
    <b v="0"/>
    <n v="48"/>
    <b v="1"/>
    <s v="theater/plays"/>
    <n v="105"/>
    <n v="327.08"/>
    <x v="1"/>
    <x v="6"/>
  </r>
  <r>
    <x v="0"/>
    <x v="1"/>
    <s v="GBP"/>
    <n v="1483707905"/>
    <n v="1481115905"/>
    <b v="0"/>
    <n v="59"/>
    <b v="1"/>
    <s v="theater/plays"/>
    <n v="103"/>
    <n v="34.75"/>
    <x v="1"/>
    <x v="6"/>
  </r>
  <r>
    <x v="0"/>
    <x v="1"/>
    <s v="GBP"/>
    <n v="1438624800"/>
    <n v="1435133807"/>
    <b v="0"/>
    <n v="39"/>
    <b v="1"/>
    <s v="theater/plays"/>
    <n v="118"/>
    <n v="100.06"/>
    <x v="1"/>
    <x v="6"/>
  </r>
  <r>
    <x v="0"/>
    <x v="0"/>
    <s v="USD"/>
    <n v="1446665191"/>
    <n v="1444069591"/>
    <b v="0"/>
    <n v="59"/>
    <b v="1"/>
    <s v="theater/plays"/>
    <n v="121"/>
    <n v="40.85"/>
    <x v="1"/>
    <x v="6"/>
  </r>
  <r>
    <x v="0"/>
    <x v="0"/>
    <s v="USD"/>
    <n v="1463166263"/>
    <n v="1460574263"/>
    <b v="0"/>
    <n v="60"/>
    <b v="1"/>
    <s v="theater/plays"/>
    <n v="302"/>
    <n v="252.02"/>
    <x v="1"/>
    <x v="6"/>
  </r>
  <r>
    <x v="0"/>
    <x v="1"/>
    <s v="GBP"/>
    <n v="1467681107"/>
    <n v="1465866707"/>
    <b v="0"/>
    <n v="20"/>
    <b v="1"/>
    <s v="theater/plays"/>
    <n v="101"/>
    <n v="25.16"/>
    <x v="1"/>
    <x v="6"/>
  </r>
  <r>
    <x v="2"/>
    <x v="0"/>
    <s v="USD"/>
    <n v="1423078606"/>
    <n v="1420486606"/>
    <b v="0"/>
    <n v="1"/>
    <b v="0"/>
    <s v="technology/web"/>
    <n v="0"/>
    <n v="1"/>
    <x v="2"/>
    <x v="7"/>
  </r>
  <r>
    <x v="2"/>
    <x v="0"/>
    <s v="USD"/>
    <n v="1446080834"/>
    <n v="1443488834"/>
    <b v="0"/>
    <n v="1"/>
    <b v="0"/>
    <s v="technology/web"/>
    <n v="1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"/>
    <n v="35"/>
    <x v="2"/>
    <x v="7"/>
  </r>
  <r>
    <x v="2"/>
    <x v="0"/>
    <s v="USD"/>
    <n v="1467647160"/>
    <n v="1465055160"/>
    <b v="0"/>
    <n v="2"/>
    <b v="0"/>
    <s v="technology/web"/>
    <n v="1"/>
    <n v="3"/>
    <x v="2"/>
    <x v="7"/>
  </r>
  <r>
    <x v="2"/>
    <x v="6"/>
    <s v="EUR"/>
    <n v="1447600389"/>
    <n v="1444140789"/>
    <b v="0"/>
    <n v="34"/>
    <b v="0"/>
    <s v="technology/web"/>
    <n v="27"/>
    <n v="402.71"/>
    <x v="2"/>
    <x v="7"/>
  </r>
  <r>
    <x v="2"/>
    <x v="0"/>
    <s v="USD"/>
    <n v="1445097715"/>
    <n v="1441209715"/>
    <b v="0"/>
    <n v="2"/>
    <b v="0"/>
    <s v="technology/web"/>
    <n v="0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0"/>
    <n v="9"/>
    <x v="2"/>
    <x v="7"/>
  </r>
  <r>
    <x v="2"/>
    <x v="1"/>
    <s v="GBP"/>
    <n v="1436368622"/>
    <n v="1433776622"/>
    <b v="0"/>
    <n v="8"/>
    <b v="0"/>
    <s v="technology/web"/>
    <n v="3"/>
    <n v="8.5"/>
    <x v="2"/>
    <x v="7"/>
  </r>
  <r>
    <x v="2"/>
    <x v="5"/>
    <s v="CAD"/>
    <n v="1485838800"/>
    <n v="1484756245"/>
    <b v="0"/>
    <n v="4"/>
    <b v="0"/>
    <s v="technology/web"/>
    <n v="1"/>
    <n v="8.75"/>
    <x v="2"/>
    <x v="7"/>
  </r>
  <r>
    <x v="2"/>
    <x v="0"/>
    <s v="USD"/>
    <n v="1438451580"/>
    <n v="1434609424"/>
    <b v="0"/>
    <n v="28"/>
    <b v="0"/>
    <s v="technology/web"/>
    <n v="5"/>
    <n v="135.04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0"/>
    <n v="20.5"/>
    <x v="2"/>
    <x v="7"/>
  </r>
  <r>
    <x v="2"/>
    <x v="0"/>
    <s v="USD"/>
    <n v="1413735972"/>
    <n v="1411143972"/>
    <b v="0"/>
    <n v="22"/>
    <b v="0"/>
    <s v="technology/web"/>
    <n v="37"/>
    <n v="64.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3"/>
    <n v="200"/>
    <x v="2"/>
    <x v="7"/>
  </r>
  <r>
    <x v="2"/>
    <x v="12"/>
    <s v="EUR"/>
    <n v="1480721803"/>
    <n v="1478126203"/>
    <b v="0"/>
    <n v="20"/>
    <b v="0"/>
    <s v="technology/web"/>
    <n v="1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0"/>
    <n v="50"/>
    <x v="2"/>
    <x v="7"/>
  </r>
  <r>
    <x v="2"/>
    <x v="5"/>
    <s v="CAD"/>
    <n v="1418841045"/>
    <n v="1416249045"/>
    <b v="0"/>
    <n v="3"/>
    <b v="0"/>
    <s v="technology/web"/>
    <n v="0"/>
    <n v="4"/>
    <x v="2"/>
    <x v="7"/>
  </r>
  <r>
    <x v="2"/>
    <x v="0"/>
    <s v="USD"/>
    <n v="1445874513"/>
    <n v="1442850513"/>
    <b v="0"/>
    <n v="2"/>
    <b v="0"/>
    <s v="technology/web"/>
    <n v="0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0"/>
    <n v="34"/>
    <x v="2"/>
    <x v="7"/>
  </r>
  <r>
    <x v="2"/>
    <x v="6"/>
    <s v="EUR"/>
    <n v="1457822275"/>
    <n v="1455230275"/>
    <b v="0"/>
    <n v="1"/>
    <b v="0"/>
    <s v="technology/web"/>
    <n v="0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0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1"/>
    <n v="20"/>
    <x v="2"/>
    <x v="7"/>
  </r>
  <r>
    <x v="2"/>
    <x v="0"/>
    <s v="USD"/>
    <n v="1455822569"/>
    <n v="1453230569"/>
    <b v="0"/>
    <n v="1"/>
    <b v="0"/>
    <s v="technology/web"/>
    <n v="0"/>
    <n v="142"/>
    <x v="2"/>
    <x v="7"/>
  </r>
  <r>
    <x v="2"/>
    <x v="0"/>
    <s v="USD"/>
    <n v="1437969540"/>
    <n v="1436297723"/>
    <b v="0"/>
    <n v="2"/>
    <b v="0"/>
    <s v="technology/web"/>
    <n v="0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0"/>
    <n v="38.44"/>
    <x v="2"/>
    <x v="7"/>
  </r>
  <r>
    <x v="2"/>
    <x v="1"/>
    <s v="GBP"/>
    <n v="1476873507"/>
    <n v="1474281507"/>
    <b v="0"/>
    <n v="4"/>
    <b v="0"/>
    <s v="technology/web"/>
    <n v="1"/>
    <n v="20"/>
    <x v="2"/>
    <x v="7"/>
  </r>
  <r>
    <x v="2"/>
    <x v="12"/>
    <s v="EUR"/>
    <n v="1434213443"/>
    <n v="1431621443"/>
    <b v="0"/>
    <n v="4"/>
    <b v="0"/>
    <s v="technology/web"/>
    <n v="0"/>
    <n v="64.75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"/>
    <n v="10"/>
    <x v="2"/>
    <x v="7"/>
  </r>
  <r>
    <x v="2"/>
    <x v="1"/>
    <s v="GBP"/>
    <n v="1441633993"/>
    <n v="1439560393"/>
    <b v="0"/>
    <n v="7"/>
    <b v="0"/>
    <s v="technology/web"/>
    <n v="0"/>
    <n v="2"/>
    <x v="2"/>
    <x v="7"/>
  </r>
  <r>
    <x v="2"/>
    <x v="0"/>
    <s v="USD"/>
    <n v="1419539223"/>
    <n v="1416947223"/>
    <b v="0"/>
    <n v="5"/>
    <b v="0"/>
    <s v="technology/web"/>
    <n v="1"/>
    <n v="35"/>
    <x v="2"/>
    <x v="7"/>
  </r>
  <r>
    <x v="2"/>
    <x v="0"/>
    <s v="USD"/>
    <n v="1474580867"/>
    <n v="1471988867"/>
    <b v="0"/>
    <n v="1"/>
    <b v="0"/>
    <s v="technology/web"/>
    <n v="0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0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1"/>
    <n v="14"/>
    <x v="2"/>
    <x v="7"/>
  </r>
  <r>
    <x v="2"/>
    <x v="5"/>
    <s v="CAD"/>
    <n v="1429207833"/>
    <n v="1426615833"/>
    <b v="0"/>
    <n v="7"/>
    <b v="0"/>
    <s v="technology/web"/>
    <n v="9"/>
    <n v="389.29"/>
    <x v="2"/>
    <x v="7"/>
  </r>
  <r>
    <x v="2"/>
    <x v="13"/>
    <s v="EUR"/>
    <n v="1479410886"/>
    <n v="1474223286"/>
    <b v="0"/>
    <n v="2"/>
    <b v="0"/>
    <s v="technology/web"/>
    <n v="3"/>
    <n v="150.5"/>
    <x v="2"/>
    <x v="7"/>
  </r>
  <r>
    <x v="2"/>
    <x v="0"/>
    <s v="USD"/>
    <n v="1436366699"/>
    <n v="1435070699"/>
    <b v="0"/>
    <n v="1"/>
    <b v="0"/>
    <s v="technology/web"/>
    <n v="0"/>
    <n v="1"/>
    <x v="2"/>
    <x v="7"/>
  </r>
  <r>
    <x v="2"/>
    <x v="1"/>
    <s v="GBP"/>
    <n v="1454936460"/>
    <n v="1452259131"/>
    <b v="0"/>
    <n v="9"/>
    <b v="0"/>
    <s v="technology/web"/>
    <n v="4"/>
    <n v="24.78"/>
    <x v="2"/>
    <x v="7"/>
  </r>
  <r>
    <x v="2"/>
    <x v="0"/>
    <s v="USD"/>
    <n v="1437570130"/>
    <n v="1434978130"/>
    <b v="0"/>
    <n v="2"/>
    <b v="0"/>
    <s v="technology/web"/>
    <n v="0"/>
    <n v="30.5"/>
    <x v="2"/>
    <x v="7"/>
  </r>
  <r>
    <x v="2"/>
    <x v="0"/>
    <s v="USD"/>
    <n v="1417584860"/>
    <n v="1414992860"/>
    <b v="0"/>
    <n v="1"/>
    <b v="0"/>
    <s v="technology/web"/>
    <n v="3"/>
    <n v="250"/>
    <x v="2"/>
    <x v="7"/>
  </r>
  <r>
    <x v="2"/>
    <x v="1"/>
    <s v="GBP"/>
    <n v="1428333345"/>
    <n v="1425744945"/>
    <b v="0"/>
    <n v="7"/>
    <b v="0"/>
    <s v="technology/web"/>
    <n v="23"/>
    <n v="16.43"/>
    <x v="2"/>
    <x v="7"/>
  </r>
  <r>
    <x v="2"/>
    <x v="0"/>
    <s v="USD"/>
    <n v="1460832206"/>
    <n v="1458240206"/>
    <b v="0"/>
    <n v="2"/>
    <b v="0"/>
    <s v="technology/web"/>
    <n v="0"/>
    <n v="13"/>
    <x v="2"/>
    <x v="7"/>
  </r>
  <r>
    <x v="2"/>
    <x v="0"/>
    <s v="USD"/>
    <n v="1430703638"/>
    <n v="1426815638"/>
    <b v="0"/>
    <n v="8"/>
    <b v="0"/>
    <s v="technology/web"/>
    <n v="0"/>
    <n v="53.25"/>
    <x v="2"/>
    <x v="7"/>
  </r>
  <r>
    <x v="2"/>
    <x v="0"/>
    <s v="USD"/>
    <n v="1478122292"/>
    <n v="1475530292"/>
    <b v="0"/>
    <n v="2"/>
    <b v="0"/>
    <s v="technology/web"/>
    <n v="0"/>
    <n v="3"/>
    <x v="2"/>
    <x v="7"/>
  </r>
  <r>
    <x v="2"/>
    <x v="0"/>
    <s v="USD"/>
    <n v="1469980800"/>
    <n v="1466787335"/>
    <b v="0"/>
    <n v="2"/>
    <b v="0"/>
    <s v="technology/web"/>
    <n v="0"/>
    <n v="10"/>
    <x v="2"/>
    <x v="7"/>
  </r>
  <r>
    <x v="2"/>
    <x v="0"/>
    <s v="USD"/>
    <n v="1417737781"/>
    <n v="1415145781"/>
    <b v="0"/>
    <n v="7"/>
    <b v="0"/>
    <s v="technology/web"/>
    <n v="34"/>
    <n v="121.43"/>
    <x v="2"/>
    <x v="7"/>
  </r>
  <r>
    <x v="2"/>
    <x v="0"/>
    <s v="USD"/>
    <n v="1425827760"/>
    <n v="1423769402"/>
    <b v="0"/>
    <n v="2"/>
    <b v="0"/>
    <s v="technology/web"/>
    <n v="0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"/>
    <n v="23.33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4"/>
    <n v="45.39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3"/>
    <n v="16.38"/>
    <x v="2"/>
    <x v="7"/>
  </r>
  <r>
    <x v="1"/>
    <x v="9"/>
    <s v="EUR"/>
    <n v="1432479600"/>
    <n v="1428507409"/>
    <b v="0"/>
    <n v="1"/>
    <b v="0"/>
    <s v="technology/web"/>
    <n v="0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1"/>
    <n v="292.2"/>
    <x v="2"/>
    <x v="7"/>
  </r>
  <r>
    <x v="1"/>
    <x v="1"/>
    <s v="GBP"/>
    <n v="1448761744"/>
    <n v="1446166144"/>
    <b v="0"/>
    <n v="1"/>
    <b v="0"/>
    <s v="technology/web"/>
    <n v="1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21"/>
    <n v="105.93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"/>
    <n v="87"/>
    <x v="2"/>
    <x v="7"/>
  </r>
  <r>
    <x v="1"/>
    <x v="0"/>
    <s v="USD"/>
    <n v="1467398138"/>
    <n v="1465670138"/>
    <b v="0"/>
    <n v="9"/>
    <b v="0"/>
    <s v="technology/web"/>
    <n v="6"/>
    <n v="37.89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17"/>
    <n v="111.41"/>
    <x v="2"/>
    <x v="7"/>
  </r>
  <r>
    <x v="1"/>
    <x v="11"/>
    <s v="SEK"/>
    <n v="1457996400"/>
    <n v="1452842511"/>
    <b v="0"/>
    <n v="1"/>
    <b v="0"/>
    <s v="technology/web"/>
    <n v="0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0"/>
    <n v="116.67"/>
    <x v="2"/>
    <x v="7"/>
  </r>
  <r>
    <x v="1"/>
    <x v="0"/>
    <s v="USD"/>
    <n v="1441516200"/>
    <n v="1438959121"/>
    <b v="0"/>
    <n v="1"/>
    <b v="0"/>
    <s v="technology/web"/>
    <n v="0"/>
    <n v="10"/>
    <x v="2"/>
    <x v="7"/>
  </r>
  <r>
    <x v="1"/>
    <x v="5"/>
    <s v="CAD"/>
    <n v="1464460329"/>
    <n v="1461954729"/>
    <b v="0"/>
    <n v="9"/>
    <b v="0"/>
    <s v="technology/web"/>
    <n v="1"/>
    <n v="76.67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12"/>
    <n v="49.8"/>
    <x v="2"/>
    <x v="7"/>
  </r>
  <r>
    <x v="1"/>
    <x v="0"/>
    <s v="USD"/>
    <n v="1424989029"/>
    <n v="1422397029"/>
    <b v="0"/>
    <n v="1"/>
    <b v="0"/>
    <s v="technology/web"/>
    <n v="0"/>
    <n v="1"/>
    <x v="2"/>
    <x v="7"/>
  </r>
  <r>
    <x v="1"/>
    <x v="0"/>
    <s v="USD"/>
    <n v="1428804762"/>
    <n v="1426212762"/>
    <b v="0"/>
    <n v="1"/>
    <b v="0"/>
    <s v="technology/web"/>
    <n v="0"/>
    <n v="2"/>
    <x v="2"/>
    <x v="7"/>
  </r>
  <r>
    <x v="1"/>
    <x v="1"/>
    <s v="GBP"/>
    <n v="1433587620"/>
    <n v="1430996150"/>
    <b v="0"/>
    <n v="1"/>
    <b v="0"/>
    <s v="technology/web"/>
    <n v="0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0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44"/>
    <n v="50.5"/>
    <x v="2"/>
    <x v="8"/>
  </r>
  <r>
    <x v="0"/>
    <x v="0"/>
    <s v="USD"/>
    <n v="1439473248"/>
    <n v="1436881248"/>
    <b v="0"/>
    <n v="315"/>
    <b v="1"/>
    <s v="technology/wearables"/>
    <n v="119"/>
    <n v="151.32"/>
    <x v="2"/>
    <x v="8"/>
  </r>
  <r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0"/>
    <x v="0"/>
    <s v="USD"/>
    <n v="1433085875"/>
    <n v="1428333875"/>
    <b v="0"/>
    <n v="152"/>
    <b v="1"/>
    <s v="technology/wearables"/>
    <n v="106"/>
    <n v="174.03"/>
    <x v="2"/>
    <x v="8"/>
  </r>
  <r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0"/>
    <x v="0"/>
    <s v="USD"/>
    <n v="1470962274"/>
    <n v="1468370274"/>
    <b v="0"/>
    <n v="237"/>
    <b v="1"/>
    <s v="technology/wearables"/>
    <n v="279"/>
    <n v="23.52"/>
    <x v="2"/>
    <x v="8"/>
  </r>
  <r>
    <x v="0"/>
    <x v="0"/>
    <s v="USD"/>
    <n v="1407788867"/>
    <n v="1405196867"/>
    <b v="0"/>
    <n v="27"/>
    <b v="1"/>
    <s v="technology/wearables"/>
    <n v="132"/>
    <n v="39.07"/>
    <x v="2"/>
    <x v="8"/>
  </r>
  <r>
    <x v="0"/>
    <x v="5"/>
    <s v="CAD"/>
    <n v="1458235549"/>
    <n v="1455647149"/>
    <b v="0"/>
    <n v="17"/>
    <b v="1"/>
    <s v="technology/wearables"/>
    <n v="107"/>
    <n v="125.94"/>
    <x v="2"/>
    <x v="8"/>
  </r>
  <r>
    <x v="0"/>
    <x v="0"/>
    <s v="USD"/>
    <n v="1413304708"/>
    <n v="1410280708"/>
    <b v="0"/>
    <n v="27"/>
    <b v="1"/>
    <s v="technology/wearables"/>
    <n v="127"/>
    <n v="1644"/>
    <x v="2"/>
    <x v="8"/>
  </r>
  <r>
    <x v="0"/>
    <x v="0"/>
    <s v="USD"/>
    <n v="1410904413"/>
    <n v="1409090013"/>
    <b v="0"/>
    <n v="82"/>
    <b v="1"/>
    <s v="technology/wearables"/>
    <n v="140"/>
    <n v="42.67"/>
    <x v="2"/>
    <x v="8"/>
  </r>
  <r>
    <x v="0"/>
    <x v="0"/>
    <s v="USD"/>
    <n v="1418953984"/>
    <n v="1413766384"/>
    <b v="0"/>
    <n v="48"/>
    <b v="1"/>
    <s v="technology/wearables"/>
    <n v="112"/>
    <n v="35.130000000000003"/>
    <x v="2"/>
    <x v="8"/>
  </r>
  <r>
    <x v="0"/>
    <x v="0"/>
    <s v="USD"/>
    <n v="1418430311"/>
    <n v="1415838311"/>
    <b v="0"/>
    <n v="105"/>
    <b v="1"/>
    <s v="technology/wearables"/>
    <n v="101"/>
    <n v="239.35"/>
    <x v="2"/>
    <x v="8"/>
  </r>
  <r>
    <x v="0"/>
    <x v="0"/>
    <s v="USD"/>
    <n v="1480613650"/>
    <n v="1478018050"/>
    <b v="0"/>
    <n v="28"/>
    <b v="1"/>
    <s v="technology/wearables"/>
    <n v="100"/>
    <n v="107.64"/>
    <x v="2"/>
    <x v="8"/>
  </r>
  <r>
    <x v="0"/>
    <x v="0"/>
    <s v="USD"/>
    <n v="1440082240"/>
    <n v="1436885440"/>
    <b v="0"/>
    <n v="1107"/>
    <b v="1"/>
    <s v="technology/wearables"/>
    <n v="141"/>
    <n v="95.83"/>
    <x v="2"/>
    <x v="8"/>
  </r>
  <r>
    <x v="0"/>
    <x v="0"/>
    <s v="USD"/>
    <n v="1436396313"/>
    <n v="1433804313"/>
    <b v="0"/>
    <n v="1013"/>
    <b v="1"/>
    <s v="technology/wearables"/>
    <n v="267"/>
    <n v="31.66"/>
    <x v="2"/>
    <x v="8"/>
  </r>
  <r>
    <x v="0"/>
    <x v="0"/>
    <s v="USD"/>
    <n v="1426197512"/>
    <n v="1423609112"/>
    <b v="0"/>
    <n v="274"/>
    <b v="1"/>
    <s v="technology/wearables"/>
    <n v="147"/>
    <n v="42.89"/>
    <x v="2"/>
    <x v="8"/>
  </r>
  <r>
    <x v="0"/>
    <x v="0"/>
    <s v="USD"/>
    <n v="1460917119"/>
    <n v="1455736719"/>
    <b v="0"/>
    <n v="87"/>
    <b v="1"/>
    <s v="technology/wearables"/>
    <n v="214"/>
    <n v="122.74"/>
    <x v="2"/>
    <x v="8"/>
  </r>
  <r>
    <x v="0"/>
    <x v="0"/>
    <s v="USD"/>
    <n v="1450901872"/>
    <n v="1448309872"/>
    <b v="0"/>
    <n v="99"/>
    <b v="1"/>
    <s v="technology/wearables"/>
    <n v="126"/>
    <n v="190.45"/>
    <x v="2"/>
    <x v="8"/>
  </r>
  <r>
    <x v="0"/>
    <x v="0"/>
    <s v="USD"/>
    <n v="1437933600"/>
    <n v="1435117889"/>
    <b v="0"/>
    <n v="276"/>
    <b v="1"/>
    <s v="technology/wearables"/>
    <n v="104"/>
    <n v="109.34"/>
    <x v="2"/>
    <x v="8"/>
  </r>
  <r>
    <x v="0"/>
    <x v="0"/>
    <s v="USD"/>
    <n v="1440339295"/>
    <n v="1437747295"/>
    <b v="0"/>
    <n v="21"/>
    <b v="1"/>
    <s v="technology/wearables"/>
    <n v="101"/>
    <n v="143.66999999999999"/>
    <x v="2"/>
    <x v="8"/>
  </r>
  <r>
    <x v="2"/>
    <x v="0"/>
    <s v="USD"/>
    <n v="1415558879"/>
    <n v="1412963279"/>
    <b v="0"/>
    <n v="18"/>
    <b v="0"/>
    <s v="technology/wearables"/>
    <n v="3"/>
    <n v="84.94"/>
    <x v="2"/>
    <x v="8"/>
  </r>
  <r>
    <x v="2"/>
    <x v="0"/>
    <s v="USD"/>
    <n v="1477236559"/>
    <n v="1474644559"/>
    <b v="0"/>
    <n v="9"/>
    <b v="0"/>
    <s v="technology/wearables"/>
    <n v="1"/>
    <n v="10.56"/>
    <x v="2"/>
    <x v="8"/>
  </r>
  <r>
    <x v="2"/>
    <x v="0"/>
    <s v="USD"/>
    <n v="1421404247"/>
    <n v="1418812247"/>
    <b v="0"/>
    <n v="4"/>
    <b v="0"/>
    <s v="technology/wearables"/>
    <n v="0"/>
    <n v="39"/>
    <x v="2"/>
    <x v="8"/>
  </r>
  <r>
    <x v="2"/>
    <x v="8"/>
    <s v="DKK"/>
    <n v="1437250456"/>
    <n v="1434658456"/>
    <b v="0"/>
    <n v="7"/>
    <b v="0"/>
    <s v="technology/wearables"/>
    <n v="0"/>
    <n v="100"/>
    <x v="2"/>
    <x v="8"/>
  </r>
  <r>
    <x v="2"/>
    <x v="0"/>
    <s v="USD"/>
    <n v="1428940775"/>
    <n v="1426348775"/>
    <b v="0"/>
    <n v="29"/>
    <b v="0"/>
    <s v="technology/wearables"/>
    <n v="8"/>
    <n v="31.17"/>
    <x v="2"/>
    <x v="8"/>
  </r>
  <r>
    <x v="2"/>
    <x v="0"/>
    <s v="USD"/>
    <n v="1484327061"/>
    <n v="1479143061"/>
    <b v="0"/>
    <n v="12"/>
    <b v="0"/>
    <s v="technology/wearables"/>
    <n v="19"/>
    <n v="155.33000000000001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10"/>
    <n v="178.93"/>
    <x v="2"/>
    <x v="8"/>
  </r>
  <r>
    <x v="2"/>
    <x v="0"/>
    <s v="USD"/>
    <n v="1431374222"/>
    <n v="1427486222"/>
    <b v="0"/>
    <n v="25"/>
    <b v="0"/>
    <s v="technology/wearables"/>
    <n v="5"/>
    <n v="27.36"/>
    <x v="2"/>
    <x v="8"/>
  </r>
  <r>
    <x v="2"/>
    <x v="11"/>
    <s v="SEK"/>
    <n v="1467817258"/>
    <n v="1465225258"/>
    <b v="0"/>
    <n v="28"/>
    <b v="0"/>
    <s v="technology/wearables"/>
    <n v="22"/>
    <n v="1536.25"/>
    <x v="2"/>
    <x v="8"/>
  </r>
  <r>
    <x v="2"/>
    <x v="13"/>
    <s v="EUR"/>
    <n v="1466323800"/>
    <n v="1463418120"/>
    <b v="0"/>
    <n v="310"/>
    <b v="0"/>
    <s v="technology/wearables"/>
    <n v="29"/>
    <n v="85"/>
    <x v="2"/>
    <x v="8"/>
  </r>
  <r>
    <x v="2"/>
    <x v="0"/>
    <s v="USD"/>
    <n v="1421208000"/>
    <n v="1418315852"/>
    <b v="0"/>
    <n v="15"/>
    <b v="0"/>
    <s v="technology/wearables"/>
    <n v="39"/>
    <n v="788.53"/>
    <x v="2"/>
    <x v="8"/>
  </r>
  <r>
    <x v="2"/>
    <x v="0"/>
    <s v="USD"/>
    <n v="1420088340"/>
    <n v="1417410964"/>
    <b v="0"/>
    <n v="215"/>
    <b v="0"/>
    <s v="technology/wearables"/>
    <n v="22"/>
    <n v="50.3"/>
    <x v="2"/>
    <x v="8"/>
  </r>
  <r>
    <x v="2"/>
    <x v="0"/>
    <s v="USD"/>
    <n v="1409602217"/>
    <n v="1405714217"/>
    <b v="0"/>
    <n v="3"/>
    <b v="0"/>
    <s v="technology/wearables"/>
    <n v="0"/>
    <n v="68.33"/>
    <x v="2"/>
    <x v="8"/>
  </r>
  <r>
    <x v="2"/>
    <x v="0"/>
    <s v="USD"/>
    <n v="1407811627"/>
    <n v="1402627627"/>
    <b v="0"/>
    <n v="2"/>
    <b v="0"/>
    <s v="technology/wearables"/>
    <n v="0"/>
    <n v="7.5"/>
    <x v="2"/>
    <x v="8"/>
  </r>
  <r>
    <x v="2"/>
    <x v="0"/>
    <s v="USD"/>
    <n v="1420095540"/>
    <n v="1417558804"/>
    <b v="0"/>
    <n v="26"/>
    <b v="0"/>
    <s v="technology/wearables"/>
    <n v="15"/>
    <n v="34.270000000000003"/>
    <x v="2"/>
    <x v="8"/>
  </r>
  <r>
    <x v="2"/>
    <x v="5"/>
    <s v="CAD"/>
    <n v="1423333581"/>
    <n v="1420741581"/>
    <b v="0"/>
    <n v="24"/>
    <b v="0"/>
    <s v="technology/wearables"/>
    <n v="1"/>
    <n v="61.29"/>
    <x v="2"/>
    <x v="8"/>
  </r>
  <r>
    <x v="2"/>
    <x v="13"/>
    <s v="EUR"/>
    <n v="1467106895"/>
    <n v="1463218895"/>
    <b v="0"/>
    <n v="96"/>
    <b v="0"/>
    <s v="technology/wearables"/>
    <n v="26"/>
    <n v="133.25"/>
    <x v="2"/>
    <x v="8"/>
  </r>
  <r>
    <x v="2"/>
    <x v="0"/>
    <s v="USD"/>
    <n v="1463821338"/>
    <n v="1461229338"/>
    <b v="0"/>
    <n v="17"/>
    <b v="0"/>
    <s v="technology/wearables"/>
    <n v="4"/>
    <n v="65.180000000000007"/>
    <x v="2"/>
    <x v="8"/>
  </r>
  <r>
    <x v="2"/>
    <x v="0"/>
    <s v="USD"/>
    <n v="1472920909"/>
    <n v="1467736909"/>
    <b v="0"/>
    <n v="94"/>
    <b v="0"/>
    <s v="technology/wearables"/>
    <n v="15"/>
    <n v="93.9"/>
    <x v="2"/>
    <x v="8"/>
  </r>
  <r>
    <x v="2"/>
    <x v="0"/>
    <s v="USD"/>
    <n v="1410955331"/>
    <n v="1407931331"/>
    <b v="0"/>
    <n v="129"/>
    <b v="0"/>
    <s v="technology/wearables"/>
    <n v="26"/>
    <n v="150.65"/>
    <x v="2"/>
    <x v="8"/>
  </r>
  <r>
    <x v="2"/>
    <x v="0"/>
    <s v="USD"/>
    <n v="1477509604"/>
    <n v="1474917604"/>
    <b v="0"/>
    <n v="1"/>
    <b v="0"/>
    <s v="technology/wearables"/>
    <n v="0"/>
    <n v="1"/>
    <x v="2"/>
    <x v="8"/>
  </r>
  <r>
    <x v="2"/>
    <x v="0"/>
    <s v="USD"/>
    <n v="1489512122"/>
    <n v="1486923722"/>
    <b v="0"/>
    <n v="4"/>
    <b v="0"/>
    <s v="technology/wearables"/>
    <n v="0"/>
    <n v="13.25"/>
    <x v="2"/>
    <x v="8"/>
  </r>
  <r>
    <x v="2"/>
    <x v="0"/>
    <s v="USD"/>
    <n v="1477949764"/>
    <n v="1474493764"/>
    <b v="0"/>
    <n v="3"/>
    <b v="0"/>
    <s v="technology/wearables"/>
    <n v="1"/>
    <n v="99.33"/>
    <x v="2"/>
    <x v="8"/>
  </r>
  <r>
    <x v="2"/>
    <x v="0"/>
    <s v="USD"/>
    <n v="1406257200"/>
    <n v="1403176891"/>
    <b v="0"/>
    <n v="135"/>
    <b v="0"/>
    <s v="technology/wearables"/>
    <n v="7"/>
    <n v="177.39"/>
    <x v="2"/>
    <x v="8"/>
  </r>
  <r>
    <x v="2"/>
    <x v="0"/>
    <s v="USD"/>
    <n v="1421095672"/>
    <n v="1417207672"/>
    <b v="0"/>
    <n v="10"/>
    <b v="0"/>
    <s v="technology/wearables"/>
    <n v="28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4"/>
    <n v="591.66999999999996"/>
    <x v="2"/>
    <x v="8"/>
  </r>
  <r>
    <x v="2"/>
    <x v="0"/>
    <s v="USD"/>
    <n v="1444876253"/>
    <n v="1442284253"/>
    <b v="0"/>
    <n v="36"/>
    <b v="0"/>
    <s v="technology/wearables"/>
    <n v="73"/>
    <n v="405.5"/>
    <x v="2"/>
    <x v="8"/>
  </r>
  <r>
    <x v="2"/>
    <x v="0"/>
    <s v="USD"/>
    <n v="1481173140"/>
    <n v="1478016097"/>
    <b v="0"/>
    <n v="336"/>
    <b v="0"/>
    <s v="technology/wearables"/>
    <n v="58"/>
    <n v="343.15"/>
    <x v="2"/>
    <x v="8"/>
  </r>
  <r>
    <x v="2"/>
    <x v="0"/>
    <s v="USD"/>
    <n v="1473400800"/>
    <n v="1469718841"/>
    <b v="0"/>
    <n v="34"/>
    <b v="0"/>
    <s v="technology/wearables"/>
    <n v="12"/>
    <n v="72.59"/>
    <x v="2"/>
    <x v="8"/>
  </r>
  <r>
    <x v="2"/>
    <x v="0"/>
    <s v="USD"/>
    <n v="1435711246"/>
    <n v="1433292046"/>
    <b v="0"/>
    <n v="10"/>
    <b v="0"/>
    <s v="technology/wearables"/>
    <n v="1"/>
    <n v="26"/>
    <x v="2"/>
    <x v="8"/>
  </r>
  <r>
    <x v="2"/>
    <x v="1"/>
    <s v="GBP"/>
    <n v="1482397263"/>
    <n v="1479805263"/>
    <b v="0"/>
    <n v="201"/>
    <b v="0"/>
    <s v="technology/wearables"/>
    <n v="7"/>
    <n v="6.5"/>
    <x v="2"/>
    <x v="8"/>
  </r>
  <r>
    <x v="2"/>
    <x v="0"/>
    <s v="USD"/>
    <n v="1430421827"/>
    <n v="1427829827"/>
    <b v="0"/>
    <n v="296"/>
    <b v="0"/>
    <s v="technology/wearables"/>
    <n v="35"/>
    <n v="119.39"/>
    <x v="2"/>
    <x v="8"/>
  </r>
  <r>
    <x v="2"/>
    <x v="0"/>
    <s v="USD"/>
    <n v="1485964559"/>
    <n v="1483372559"/>
    <b v="0"/>
    <n v="7"/>
    <b v="0"/>
    <s v="technology/wearables"/>
    <n v="0"/>
    <n v="84.29"/>
    <x v="2"/>
    <x v="8"/>
  </r>
  <r>
    <x v="2"/>
    <x v="0"/>
    <s v="USD"/>
    <n v="1414758620"/>
    <n v="1412166620"/>
    <b v="0"/>
    <n v="7"/>
    <b v="0"/>
    <s v="technology/wearables"/>
    <n v="1"/>
    <n v="90.86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46"/>
    <n v="20.34"/>
    <x v="2"/>
    <x v="8"/>
  </r>
  <r>
    <x v="2"/>
    <x v="0"/>
    <s v="USD"/>
    <n v="1411005600"/>
    <n v="1408141245"/>
    <b v="0"/>
    <n v="29"/>
    <b v="0"/>
    <s v="technology/wearables"/>
    <n v="15"/>
    <n v="530.69000000000005"/>
    <x v="2"/>
    <x v="8"/>
  </r>
  <r>
    <x v="2"/>
    <x v="0"/>
    <s v="USD"/>
    <n v="1385136000"/>
    <n v="1381923548"/>
    <b v="0"/>
    <n v="890"/>
    <b v="0"/>
    <s v="technology/wearables"/>
    <n v="82"/>
    <n v="120.39"/>
    <x v="2"/>
    <x v="8"/>
  </r>
  <r>
    <x v="2"/>
    <x v="3"/>
    <s v="EUR"/>
    <n v="1484065881"/>
    <n v="1481473881"/>
    <b v="0"/>
    <n v="31"/>
    <b v="0"/>
    <s v="technology/wearables"/>
    <n v="3"/>
    <n v="13"/>
    <x v="2"/>
    <x v="8"/>
  </r>
  <r>
    <x v="2"/>
    <x v="1"/>
    <s v="GBP"/>
    <n v="1406130880"/>
    <n v="1403538880"/>
    <b v="0"/>
    <n v="21"/>
    <b v="0"/>
    <s v="technology/wearables"/>
    <n v="27"/>
    <n v="291.33"/>
    <x v="2"/>
    <x v="8"/>
  </r>
  <r>
    <x v="2"/>
    <x v="0"/>
    <s v="USD"/>
    <n v="1480011987"/>
    <n v="1477416387"/>
    <b v="0"/>
    <n v="37"/>
    <b v="0"/>
    <s v="technology/wearables"/>
    <n v="31"/>
    <n v="124.92"/>
    <x v="2"/>
    <x v="8"/>
  </r>
  <r>
    <x v="2"/>
    <x v="0"/>
    <s v="USD"/>
    <n v="1485905520"/>
    <n v="1481150949"/>
    <b v="0"/>
    <n v="7"/>
    <b v="0"/>
    <s v="technology/wearables"/>
    <n v="6"/>
    <n v="119.57"/>
    <x v="2"/>
    <x v="8"/>
  </r>
  <r>
    <x v="2"/>
    <x v="5"/>
    <s v="CAD"/>
    <n v="1487565468"/>
    <n v="1482381468"/>
    <b v="0"/>
    <n v="4"/>
    <b v="0"/>
    <s v="technology/wearables"/>
    <n v="1"/>
    <n v="120.25"/>
    <x v="2"/>
    <x v="8"/>
  </r>
  <r>
    <x v="2"/>
    <x v="9"/>
    <s v="EUR"/>
    <n v="1484999278"/>
    <n v="1482407278"/>
    <b v="0"/>
    <n v="5"/>
    <b v="0"/>
    <s v="technology/wearables"/>
    <n v="1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79"/>
    <n v="117.7"/>
    <x v="2"/>
    <x v="8"/>
  </r>
  <r>
    <x v="2"/>
    <x v="1"/>
    <s v="GBP"/>
    <n v="1410616600"/>
    <n v="1405432600"/>
    <b v="0"/>
    <n v="369"/>
    <b v="0"/>
    <s v="technology/wearables"/>
    <n v="22"/>
    <n v="23.95"/>
    <x v="2"/>
    <x v="8"/>
  </r>
  <r>
    <x v="2"/>
    <x v="0"/>
    <s v="USD"/>
    <n v="1417741159"/>
    <n v="1415149159"/>
    <b v="0"/>
    <n v="2"/>
    <b v="0"/>
    <s v="technology/wearables"/>
    <n v="0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34"/>
    <n v="99.97"/>
    <x v="2"/>
    <x v="8"/>
  </r>
  <r>
    <x v="2"/>
    <x v="0"/>
    <s v="USD"/>
    <n v="1455466832"/>
    <n v="1452874832"/>
    <b v="0"/>
    <n v="4"/>
    <b v="0"/>
    <s v="technology/wearables"/>
    <n v="0"/>
    <n v="26.25"/>
    <x v="2"/>
    <x v="8"/>
  </r>
  <r>
    <x v="2"/>
    <x v="13"/>
    <s v="EUR"/>
    <n v="1465130532"/>
    <n v="1462538532"/>
    <b v="0"/>
    <n v="1"/>
    <b v="0"/>
    <s v="technology/wearables"/>
    <n v="1"/>
    <n v="199"/>
    <x v="2"/>
    <x v="8"/>
  </r>
  <r>
    <x v="2"/>
    <x v="0"/>
    <s v="USD"/>
    <n v="1488308082"/>
    <n v="1483124082"/>
    <b v="0"/>
    <n v="28"/>
    <b v="0"/>
    <s v="technology/wearables"/>
    <n v="15"/>
    <n v="80.319999999999993"/>
    <x v="2"/>
    <x v="8"/>
  </r>
  <r>
    <x v="2"/>
    <x v="0"/>
    <s v="USD"/>
    <n v="1446693040"/>
    <n v="1443233440"/>
    <b v="0"/>
    <n v="12"/>
    <b v="0"/>
    <s v="technology/wearables"/>
    <n v="5"/>
    <n v="115.75"/>
    <x v="2"/>
    <x v="8"/>
  </r>
  <r>
    <x v="2"/>
    <x v="0"/>
    <s v="USD"/>
    <n v="1417392000"/>
    <n v="1414511307"/>
    <b v="0"/>
    <n v="16"/>
    <b v="0"/>
    <s v="technology/wearables"/>
    <n v="10"/>
    <n v="44.69"/>
    <x v="2"/>
    <x v="8"/>
  </r>
  <r>
    <x v="2"/>
    <x v="0"/>
    <s v="USD"/>
    <n v="1409949002"/>
    <n v="1407357002"/>
    <b v="0"/>
    <n v="4"/>
    <b v="0"/>
    <s v="technology/wearables"/>
    <n v="0"/>
    <n v="76.25"/>
    <x v="2"/>
    <x v="8"/>
  </r>
  <r>
    <x v="2"/>
    <x v="0"/>
    <s v="USD"/>
    <n v="1487397540"/>
    <n v="1484684247"/>
    <b v="0"/>
    <n v="4"/>
    <b v="0"/>
    <s v="technology/wearables"/>
    <n v="1"/>
    <n v="22.5"/>
    <x v="2"/>
    <x v="8"/>
  </r>
  <r>
    <x v="2"/>
    <x v="0"/>
    <s v="USD"/>
    <n v="1456189076"/>
    <n v="1454979476"/>
    <b v="0"/>
    <n v="10"/>
    <b v="0"/>
    <s v="technology/wearables"/>
    <n v="1"/>
    <n v="19.399999999999999"/>
    <x v="2"/>
    <x v="8"/>
  </r>
  <r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0"/>
    <x v="0"/>
    <s v="USD"/>
    <n v="1406900607"/>
    <n v="1403012607"/>
    <b v="0"/>
    <n v="119"/>
    <b v="1"/>
    <s v="publishing/nonfiction"/>
    <n v="122"/>
    <n v="84.14"/>
    <x v="3"/>
    <x v="9"/>
  </r>
  <r>
    <x v="0"/>
    <x v="0"/>
    <s v="USD"/>
    <n v="1333909178"/>
    <n v="1331320778"/>
    <b v="0"/>
    <n v="153"/>
    <b v="1"/>
    <s v="publishing/nonfiction"/>
    <n v="132"/>
    <n v="215.73"/>
    <x v="3"/>
    <x v="9"/>
  </r>
  <r>
    <x v="0"/>
    <x v="0"/>
    <s v="USD"/>
    <n v="1438228740"/>
    <n v="1435606549"/>
    <b v="0"/>
    <n v="100"/>
    <b v="1"/>
    <s v="publishing/nonfiction"/>
    <n v="109"/>
    <n v="54.69"/>
    <x v="3"/>
    <x v="9"/>
  </r>
  <r>
    <x v="0"/>
    <x v="0"/>
    <s v="USD"/>
    <n v="1309447163"/>
    <n v="1306855163"/>
    <b v="0"/>
    <n v="143"/>
    <b v="1"/>
    <s v="publishing/nonfiction"/>
    <n v="105"/>
    <n v="51.63"/>
    <x v="3"/>
    <x v="9"/>
  </r>
  <r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0"/>
    <x v="0"/>
    <s v="USD"/>
    <n v="1358198400"/>
    <n v="1354580949"/>
    <b v="0"/>
    <n v="149"/>
    <b v="1"/>
    <s v="publishing/nonfiction"/>
    <n v="156"/>
    <n v="36.53"/>
    <x v="3"/>
    <x v="9"/>
  </r>
  <r>
    <x v="0"/>
    <x v="0"/>
    <s v="USD"/>
    <n v="1313957157"/>
    <n v="1310069157"/>
    <b v="0"/>
    <n v="130"/>
    <b v="1"/>
    <s v="publishing/nonfiction"/>
    <n v="106"/>
    <n v="60.9"/>
    <x v="3"/>
    <x v="9"/>
  </r>
  <r>
    <x v="0"/>
    <x v="0"/>
    <s v="USD"/>
    <n v="1348028861"/>
    <n v="1342844861"/>
    <b v="0"/>
    <n v="120"/>
    <b v="1"/>
    <s v="publishing/nonfiction"/>
    <n v="131"/>
    <n v="43.55"/>
    <x v="3"/>
    <x v="9"/>
  </r>
  <r>
    <x v="0"/>
    <x v="0"/>
    <s v="USD"/>
    <n v="1323280391"/>
    <n v="1320688391"/>
    <b v="0"/>
    <n v="265"/>
    <b v="1"/>
    <s v="publishing/nonfiction"/>
    <n v="132"/>
    <n v="99.77"/>
    <x v="3"/>
    <x v="9"/>
  </r>
  <r>
    <x v="0"/>
    <x v="0"/>
    <s v="USD"/>
    <n v="1327212000"/>
    <n v="1322852747"/>
    <b v="0"/>
    <n v="71"/>
    <b v="1"/>
    <s v="publishing/nonfiction"/>
    <n v="126"/>
    <n v="88.73"/>
    <x v="3"/>
    <x v="9"/>
  </r>
  <r>
    <x v="0"/>
    <x v="1"/>
    <s v="GBP"/>
    <n v="1380449461"/>
    <n v="1375265461"/>
    <b v="0"/>
    <n v="13"/>
    <b v="1"/>
    <s v="publishing/nonfiction"/>
    <n v="160"/>
    <n v="4.92"/>
    <x v="3"/>
    <x v="9"/>
  </r>
  <r>
    <x v="0"/>
    <x v="1"/>
    <s v="GBP"/>
    <n v="1387533892"/>
    <n v="1384941892"/>
    <b v="0"/>
    <n v="169"/>
    <b v="1"/>
    <s v="publishing/nonfiction"/>
    <n v="120"/>
    <n v="17.82"/>
    <x v="3"/>
    <x v="9"/>
  </r>
  <r>
    <x v="0"/>
    <x v="5"/>
    <s v="CAD"/>
    <n v="1431147600"/>
    <n v="1428465420"/>
    <b v="0"/>
    <n v="57"/>
    <b v="1"/>
    <s v="publishing/nonfiction"/>
    <n v="126"/>
    <n v="187.19"/>
    <x v="3"/>
    <x v="9"/>
  </r>
  <r>
    <x v="0"/>
    <x v="0"/>
    <s v="USD"/>
    <n v="1417653540"/>
    <n v="1414975346"/>
    <b v="0"/>
    <n v="229"/>
    <b v="1"/>
    <s v="publishing/nonfiction"/>
    <n v="114"/>
    <n v="234.81"/>
    <x v="3"/>
    <x v="9"/>
  </r>
  <r>
    <x v="0"/>
    <x v="0"/>
    <s v="USD"/>
    <n v="1385009940"/>
    <n v="1383327440"/>
    <b v="0"/>
    <n v="108"/>
    <b v="1"/>
    <s v="publishing/nonfiction"/>
    <n v="315"/>
    <n v="105.05"/>
    <x v="3"/>
    <x v="9"/>
  </r>
  <r>
    <x v="0"/>
    <x v="0"/>
    <s v="USD"/>
    <n v="1392408000"/>
    <n v="1390890987"/>
    <b v="0"/>
    <n v="108"/>
    <b v="1"/>
    <s v="publishing/nonfiction"/>
    <n v="122"/>
    <n v="56.67"/>
    <x v="3"/>
    <x v="9"/>
  </r>
  <r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0"/>
    <x v="0"/>
    <s v="USD"/>
    <n v="1434857482"/>
    <n v="1433647882"/>
    <b v="0"/>
    <n v="19"/>
    <b v="1"/>
    <s v="publishing/nonfiction"/>
    <n v="107"/>
    <n v="169.58"/>
    <x v="3"/>
    <x v="9"/>
  </r>
  <r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0"/>
    <x v="0"/>
    <s v="USD"/>
    <n v="1395435712"/>
    <n v="1392847312"/>
    <b v="0"/>
    <n v="23"/>
    <b v="1"/>
    <s v="publishing/nonfiction"/>
    <n v="111"/>
    <n v="67.39"/>
    <x v="3"/>
    <x v="9"/>
  </r>
  <r>
    <x v="0"/>
    <x v="0"/>
    <s v="USD"/>
    <n v="1334610000"/>
    <n v="1332435685"/>
    <b v="0"/>
    <n v="15"/>
    <b v="1"/>
    <s v="publishing/nonfiction"/>
    <n v="148"/>
    <n v="54.27"/>
    <x v="3"/>
    <x v="9"/>
  </r>
  <r>
    <x v="0"/>
    <x v="0"/>
    <s v="USD"/>
    <n v="1355439503"/>
    <n v="1352847503"/>
    <b v="0"/>
    <n v="62"/>
    <b v="1"/>
    <s v="publishing/nonfiction"/>
    <n v="102"/>
    <n v="82.52"/>
    <x v="3"/>
    <x v="9"/>
  </r>
  <r>
    <x v="0"/>
    <x v="0"/>
    <s v="USD"/>
    <n v="1367588645"/>
    <n v="1364996645"/>
    <b v="0"/>
    <n v="74"/>
    <b v="1"/>
    <s v="publishing/nonfiction"/>
    <n v="179"/>
    <n v="53.73"/>
    <x v="3"/>
    <x v="9"/>
  </r>
  <r>
    <x v="0"/>
    <x v="0"/>
    <s v="USD"/>
    <n v="1348372740"/>
    <n v="1346806909"/>
    <b v="0"/>
    <n v="97"/>
    <b v="1"/>
    <s v="publishing/nonfiction"/>
    <n v="111"/>
    <n v="34.21"/>
    <x v="3"/>
    <x v="9"/>
  </r>
  <r>
    <x v="0"/>
    <x v="9"/>
    <s v="EUR"/>
    <n v="1421319240"/>
    <n v="1418649019"/>
    <b v="0"/>
    <n v="55"/>
    <b v="1"/>
    <s v="publishing/nonfiction"/>
    <n v="100"/>
    <n v="127.33"/>
    <x v="3"/>
    <x v="9"/>
  </r>
  <r>
    <x v="0"/>
    <x v="0"/>
    <s v="USD"/>
    <n v="1407701966"/>
    <n v="1405109966"/>
    <b v="0"/>
    <n v="44"/>
    <b v="1"/>
    <s v="publishing/nonfiction"/>
    <n v="100"/>
    <n v="45.57"/>
    <x v="3"/>
    <x v="9"/>
  </r>
  <r>
    <x v="0"/>
    <x v="0"/>
    <s v="USD"/>
    <n v="1485642930"/>
    <n v="1483050930"/>
    <b v="0"/>
    <n v="110"/>
    <b v="1"/>
    <s v="publishing/nonfiction"/>
    <n v="106"/>
    <n v="95.96"/>
    <x v="3"/>
    <x v="9"/>
  </r>
  <r>
    <x v="0"/>
    <x v="0"/>
    <s v="USD"/>
    <n v="1361739872"/>
    <n v="1359147872"/>
    <b v="0"/>
    <n v="59"/>
    <b v="1"/>
    <s v="publishing/nonfiction"/>
    <n v="103"/>
    <n v="77.27"/>
    <x v="3"/>
    <x v="9"/>
  </r>
  <r>
    <x v="0"/>
    <x v="0"/>
    <s v="USD"/>
    <n v="1312470475"/>
    <n v="1308496075"/>
    <b v="0"/>
    <n v="62"/>
    <b v="1"/>
    <s v="publishing/nonfiction"/>
    <n v="119"/>
    <n v="57.34"/>
    <x v="3"/>
    <x v="9"/>
  </r>
  <r>
    <x v="0"/>
    <x v="2"/>
    <s v="AUD"/>
    <n v="1476615600"/>
    <n v="1474884417"/>
    <b v="0"/>
    <n v="105"/>
    <b v="1"/>
    <s v="publishing/nonfiction"/>
    <n v="112"/>
    <n v="53.19"/>
    <x v="3"/>
    <x v="9"/>
  </r>
  <r>
    <x v="0"/>
    <x v="0"/>
    <s v="USD"/>
    <n v="1423922991"/>
    <n v="1421330991"/>
    <b v="0"/>
    <n v="26"/>
    <b v="1"/>
    <s v="publishing/nonfiction"/>
    <n v="128"/>
    <n v="492.31"/>
    <x v="3"/>
    <x v="9"/>
  </r>
  <r>
    <x v="0"/>
    <x v="0"/>
    <s v="USD"/>
    <n v="1357408721"/>
    <n v="1354816721"/>
    <b v="0"/>
    <n v="49"/>
    <b v="1"/>
    <s v="publishing/nonfiction"/>
    <n v="104"/>
    <n v="42.35"/>
    <x v="3"/>
    <x v="9"/>
  </r>
  <r>
    <x v="0"/>
    <x v="0"/>
    <s v="USD"/>
    <n v="1369010460"/>
    <n v="1366381877"/>
    <b v="0"/>
    <n v="68"/>
    <b v="1"/>
    <s v="publishing/nonfiction"/>
    <n v="102"/>
    <n v="37.47"/>
    <x v="3"/>
    <x v="9"/>
  </r>
  <r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0"/>
    <x v="0"/>
    <s v="USD"/>
    <n v="1354756714"/>
    <n v="1353547114"/>
    <b v="0"/>
    <n v="18"/>
    <b v="1"/>
    <s v="publishing/nonfiction"/>
    <n v="238"/>
    <n v="33.06"/>
    <x v="3"/>
    <x v="9"/>
  </r>
  <r>
    <x v="0"/>
    <x v="0"/>
    <s v="USD"/>
    <n v="1286568268"/>
    <n v="1283976268"/>
    <b v="0"/>
    <n v="19"/>
    <b v="1"/>
    <s v="publishing/nonfiction"/>
    <n v="102"/>
    <n v="134.21"/>
    <x v="3"/>
    <x v="9"/>
  </r>
  <r>
    <x v="0"/>
    <x v="1"/>
    <s v="GBP"/>
    <n v="1404892539"/>
    <n v="1401436539"/>
    <b v="0"/>
    <n v="99"/>
    <b v="1"/>
    <s v="publishing/nonfiction"/>
    <n v="102"/>
    <n v="51.47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5"/>
    <n v="39.17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0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36"/>
    <n v="57.3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4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41"/>
    <n v="31.85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0"/>
    <n v="10"/>
    <x v="3"/>
    <x v="10"/>
  </r>
  <r>
    <x v="2"/>
    <x v="0"/>
    <s v="USD"/>
    <n v="1257047940"/>
    <n v="1252718519"/>
    <b v="0"/>
    <n v="1"/>
    <b v="0"/>
    <s v="publishing/fiction"/>
    <n v="3"/>
    <n v="50"/>
    <x v="3"/>
    <x v="10"/>
  </r>
  <r>
    <x v="2"/>
    <x v="1"/>
    <s v="GBP"/>
    <n v="1431298860"/>
    <n v="1428341985"/>
    <b v="0"/>
    <n v="2"/>
    <b v="0"/>
    <s v="publishing/fiction"/>
    <n v="1"/>
    <n v="16"/>
    <x v="3"/>
    <x v="10"/>
  </r>
  <r>
    <x v="2"/>
    <x v="0"/>
    <s v="USD"/>
    <n v="1393181018"/>
    <n v="1390589018"/>
    <b v="0"/>
    <n v="9"/>
    <b v="0"/>
    <s v="publishing/fiction"/>
    <n v="70"/>
    <n v="39"/>
    <x v="3"/>
    <x v="10"/>
  </r>
  <r>
    <x v="2"/>
    <x v="0"/>
    <s v="USD"/>
    <n v="1323998795"/>
    <n v="1321406795"/>
    <b v="0"/>
    <n v="5"/>
    <b v="0"/>
    <s v="publishing/fiction"/>
    <n v="2"/>
    <n v="34"/>
    <x v="3"/>
    <x v="10"/>
  </r>
  <r>
    <x v="2"/>
    <x v="0"/>
    <s v="USD"/>
    <n v="1444539600"/>
    <n v="1441297645"/>
    <b v="0"/>
    <n v="57"/>
    <b v="0"/>
    <s v="publishing/fiction"/>
    <n v="51"/>
    <n v="63.12"/>
    <x v="3"/>
    <x v="10"/>
  </r>
  <r>
    <x v="2"/>
    <x v="0"/>
    <s v="USD"/>
    <n v="1375313577"/>
    <n v="1372721577"/>
    <b v="0"/>
    <n v="3"/>
    <b v="0"/>
    <s v="publishing/fiction"/>
    <n v="1"/>
    <n v="7"/>
    <x v="3"/>
    <x v="10"/>
  </r>
  <r>
    <x v="2"/>
    <x v="0"/>
    <s v="USD"/>
    <n v="1398876680"/>
    <n v="1396284680"/>
    <b v="0"/>
    <n v="1"/>
    <b v="0"/>
    <s v="publishing/fiction"/>
    <n v="0"/>
    <n v="2"/>
    <x v="3"/>
    <x v="10"/>
  </r>
  <r>
    <x v="2"/>
    <x v="0"/>
    <s v="USD"/>
    <n v="1287115200"/>
    <n v="1284567905"/>
    <b v="0"/>
    <n v="6"/>
    <b v="0"/>
    <s v="publishing/fiction"/>
    <n v="3"/>
    <n v="66.67"/>
    <x v="3"/>
    <x v="10"/>
  </r>
  <r>
    <x v="0"/>
    <x v="0"/>
    <s v="USD"/>
    <n v="1304439025"/>
    <n v="1301847025"/>
    <b v="0"/>
    <n v="27"/>
    <b v="1"/>
    <s v="music/rock"/>
    <n v="104"/>
    <n v="38.520000000000003"/>
    <x v="4"/>
    <x v="11"/>
  </r>
  <r>
    <x v="0"/>
    <x v="0"/>
    <s v="USD"/>
    <n v="1370649674"/>
    <n v="1368057674"/>
    <b v="0"/>
    <n v="25"/>
    <b v="1"/>
    <s v="music/rock"/>
    <n v="133"/>
    <n v="42.6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"/>
    <n v="63.49"/>
    <x v="4"/>
    <x v="11"/>
  </r>
  <r>
    <x v="0"/>
    <x v="0"/>
    <s v="USD"/>
    <n v="1395023719"/>
    <n v="1391571319"/>
    <b v="0"/>
    <n v="10"/>
    <b v="1"/>
    <s v="music/rock"/>
    <n v="103"/>
    <n v="102.5"/>
    <x v="4"/>
    <x v="11"/>
  </r>
  <r>
    <x v="0"/>
    <x v="0"/>
    <s v="USD"/>
    <n v="1362060915"/>
    <n v="1359468915"/>
    <b v="0"/>
    <n v="29"/>
    <b v="1"/>
    <s v="music/rock"/>
    <n v="181"/>
    <n v="31.14"/>
    <x v="4"/>
    <x v="11"/>
  </r>
  <r>
    <x v="0"/>
    <x v="0"/>
    <s v="USD"/>
    <n v="1336751220"/>
    <n v="1331774434"/>
    <b v="0"/>
    <n v="44"/>
    <b v="1"/>
    <s v="music/rock"/>
    <n v="143"/>
    <n v="162.27000000000001"/>
    <x v="4"/>
    <x v="11"/>
  </r>
  <r>
    <x v="0"/>
    <x v="0"/>
    <s v="USD"/>
    <n v="1383318226"/>
    <n v="1380726226"/>
    <b v="0"/>
    <n v="17"/>
    <b v="1"/>
    <s v="music/rock"/>
    <n v="114"/>
    <n v="80.59"/>
    <x v="4"/>
    <x v="11"/>
  </r>
  <r>
    <x v="0"/>
    <x v="0"/>
    <s v="USD"/>
    <n v="1341633540"/>
    <n v="1338336588"/>
    <b v="0"/>
    <n v="34"/>
    <b v="1"/>
    <s v="music/rock"/>
    <n v="204"/>
    <n v="59.85"/>
    <x v="4"/>
    <x v="11"/>
  </r>
  <r>
    <x v="0"/>
    <x v="0"/>
    <s v="USD"/>
    <n v="1358755140"/>
    <n v="1357187280"/>
    <b v="0"/>
    <n v="14"/>
    <b v="1"/>
    <s v="music/rock"/>
    <n v="109"/>
    <n v="132.86000000000001"/>
    <x v="4"/>
    <x v="11"/>
  </r>
  <r>
    <x v="0"/>
    <x v="0"/>
    <s v="USD"/>
    <n v="1359680939"/>
    <n v="1357088939"/>
    <b v="0"/>
    <n v="156"/>
    <b v="1"/>
    <s v="music/rock"/>
    <n v="144"/>
    <n v="92.55"/>
    <x v="4"/>
    <x v="11"/>
  </r>
  <r>
    <x v="0"/>
    <x v="0"/>
    <s v="USD"/>
    <n v="1384322340"/>
    <n v="1381430646"/>
    <b v="0"/>
    <n v="128"/>
    <b v="1"/>
    <s v="music/rock"/>
    <n v="104"/>
    <n v="60.86"/>
    <x v="4"/>
    <x v="11"/>
  </r>
  <r>
    <x v="0"/>
    <x v="0"/>
    <s v="USD"/>
    <n v="1383861483"/>
    <n v="1381265883"/>
    <b v="0"/>
    <n v="60"/>
    <b v="1"/>
    <s v="music/rock"/>
    <n v="100"/>
    <n v="41.85"/>
    <x v="4"/>
    <x v="11"/>
  </r>
  <r>
    <x v="0"/>
    <x v="0"/>
    <s v="USD"/>
    <n v="1372827540"/>
    <n v="1371491244"/>
    <b v="0"/>
    <n v="32"/>
    <b v="1"/>
    <s v="music/rock"/>
    <n v="103"/>
    <n v="88.33"/>
    <x v="4"/>
    <x v="11"/>
  </r>
  <r>
    <x v="0"/>
    <x v="0"/>
    <s v="USD"/>
    <n v="1315242360"/>
    <n v="1310438737"/>
    <b v="0"/>
    <n v="53"/>
    <b v="1"/>
    <s v="music/rock"/>
    <n v="105"/>
    <n v="158.96"/>
    <x v="4"/>
    <x v="11"/>
  </r>
  <r>
    <x v="0"/>
    <x v="0"/>
    <s v="USD"/>
    <n v="1333774740"/>
    <n v="1330094566"/>
    <b v="0"/>
    <n v="184"/>
    <b v="1"/>
    <s v="music/rock"/>
    <n v="112"/>
    <n v="85.05"/>
    <x v="4"/>
    <x v="11"/>
  </r>
  <r>
    <x v="0"/>
    <x v="0"/>
    <s v="USD"/>
    <n v="1379279400"/>
    <n v="1376687485"/>
    <b v="0"/>
    <n v="90"/>
    <b v="1"/>
    <s v="music/rock"/>
    <n v="101"/>
    <n v="112.61"/>
    <x v="4"/>
    <x v="11"/>
  </r>
  <r>
    <x v="0"/>
    <x v="0"/>
    <s v="USD"/>
    <n v="1335672000"/>
    <n v="1332978688"/>
    <b v="0"/>
    <n v="71"/>
    <b v="1"/>
    <s v="music/rock"/>
    <n v="108"/>
    <n v="45.44"/>
    <x v="4"/>
    <x v="11"/>
  </r>
  <r>
    <x v="0"/>
    <x v="0"/>
    <s v="USD"/>
    <n v="1412086187"/>
    <n v="1409494187"/>
    <b v="0"/>
    <n v="87"/>
    <b v="1"/>
    <s v="music/rock"/>
    <n v="115"/>
    <n v="46.22"/>
    <x v="4"/>
    <x v="11"/>
  </r>
  <r>
    <x v="0"/>
    <x v="0"/>
    <s v="USD"/>
    <n v="1335542446"/>
    <n v="1332950446"/>
    <b v="0"/>
    <n v="28"/>
    <b v="1"/>
    <s v="music/rock"/>
    <n v="100"/>
    <n v="178.61"/>
    <x v="4"/>
    <x v="11"/>
  </r>
  <r>
    <x v="0"/>
    <x v="1"/>
    <s v="GBP"/>
    <n v="1410431054"/>
    <n v="1407839054"/>
    <b v="0"/>
    <n v="56"/>
    <b v="1"/>
    <s v="music/rock"/>
    <n v="152"/>
    <n v="40.75"/>
    <x v="4"/>
    <x v="11"/>
  </r>
  <r>
    <x v="0"/>
    <x v="0"/>
    <s v="USD"/>
    <n v="1309547120"/>
    <n v="1306955120"/>
    <b v="0"/>
    <n v="51"/>
    <b v="1"/>
    <s v="music/rock"/>
    <n v="112"/>
    <n v="43.73"/>
    <x v="4"/>
    <x v="11"/>
  </r>
  <r>
    <x v="0"/>
    <x v="0"/>
    <s v="USD"/>
    <n v="1347854700"/>
    <n v="1343867524"/>
    <b v="0"/>
    <n v="75"/>
    <b v="1"/>
    <s v="music/rock"/>
    <n v="101"/>
    <n v="81.069999999999993"/>
    <x v="4"/>
    <x v="11"/>
  </r>
  <r>
    <x v="0"/>
    <x v="0"/>
    <s v="USD"/>
    <n v="1306630800"/>
    <n v="1304376478"/>
    <b v="0"/>
    <n v="38"/>
    <b v="1"/>
    <s v="music/rock"/>
    <n v="123"/>
    <n v="74.61"/>
    <x v="4"/>
    <x v="11"/>
  </r>
  <r>
    <x v="0"/>
    <x v="0"/>
    <s v="USD"/>
    <n v="1311393540"/>
    <n v="1309919526"/>
    <b v="0"/>
    <n v="18"/>
    <b v="1"/>
    <s v="music/rock"/>
    <n v="100"/>
    <n v="305.56"/>
    <x v="4"/>
    <x v="11"/>
  </r>
  <r>
    <x v="0"/>
    <x v="0"/>
    <s v="USD"/>
    <n v="1310857200"/>
    <n v="1306525512"/>
    <b v="0"/>
    <n v="54"/>
    <b v="1"/>
    <s v="music/rock"/>
    <n v="105"/>
    <n v="58.33"/>
    <x v="4"/>
    <x v="11"/>
  </r>
  <r>
    <x v="0"/>
    <x v="0"/>
    <s v="USD"/>
    <n v="1315413339"/>
    <n v="1312821339"/>
    <b v="0"/>
    <n v="71"/>
    <b v="1"/>
    <s v="music/rock"/>
    <n v="104"/>
    <n v="117.68"/>
    <x v="4"/>
    <x v="11"/>
  </r>
  <r>
    <x v="0"/>
    <x v="0"/>
    <s v="USD"/>
    <n v="1488333600"/>
    <n v="1485270311"/>
    <b v="0"/>
    <n v="57"/>
    <b v="1"/>
    <s v="music/rock"/>
    <n v="105"/>
    <n v="73.77"/>
    <x v="4"/>
    <x v="11"/>
  </r>
  <r>
    <x v="0"/>
    <x v="5"/>
    <s v="CAD"/>
    <n v="1419224340"/>
    <n v="1416363886"/>
    <b v="0"/>
    <n v="43"/>
    <b v="1"/>
    <s v="music/rock"/>
    <n v="100"/>
    <n v="104.65"/>
    <x v="4"/>
    <x v="11"/>
  </r>
  <r>
    <x v="0"/>
    <x v="0"/>
    <s v="USD"/>
    <n v="1390161630"/>
    <n v="1387569630"/>
    <b v="0"/>
    <n v="52"/>
    <b v="1"/>
    <s v="music/rock"/>
    <n v="104"/>
    <n v="79.83"/>
    <x v="4"/>
    <x v="11"/>
  </r>
  <r>
    <x v="0"/>
    <x v="0"/>
    <s v="USD"/>
    <n v="1346462462"/>
    <n v="1343870462"/>
    <b v="0"/>
    <n v="27"/>
    <b v="1"/>
    <s v="music/rock"/>
    <n v="105"/>
    <n v="58.33"/>
    <x v="4"/>
    <x v="11"/>
  </r>
  <r>
    <x v="0"/>
    <x v="0"/>
    <s v="USD"/>
    <n v="1373475120"/>
    <n v="1371569202"/>
    <b v="0"/>
    <n v="12"/>
    <b v="1"/>
    <s v="music/rock"/>
    <n v="104"/>
    <n v="86.67"/>
    <x v="4"/>
    <x v="11"/>
  </r>
  <r>
    <x v="0"/>
    <x v="0"/>
    <s v="USD"/>
    <n v="1362146280"/>
    <n v="1357604752"/>
    <b v="0"/>
    <n v="33"/>
    <b v="1"/>
    <s v="music/rock"/>
    <n v="152"/>
    <n v="27.61"/>
    <x v="4"/>
    <x v="11"/>
  </r>
  <r>
    <x v="0"/>
    <x v="0"/>
    <s v="USD"/>
    <n v="1342825365"/>
    <n v="1340233365"/>
    <b v="0"/>
    <n v="96"/>
    <b v="1"/>
    <s v="music/rock"/>
    <n v="160"/>
    <n v="25"/>
    <x v="4"/>
    <x v="11"/>
  </r>
  <r>
    <x v="0"/>
    <x v="0"/>
    <s v="USD"/>
    <n v="1306865040"/>
    <n v="1305568201"/>
    <b v="0"/>
    <n v="28"/>
    <b v="1"/>
    <s v="music/rock"/>
    <n v="127"/>
    <n v="45.46"/>
    <x v="4"/>
    <x v="11"/>
  </r>
  <r>
    <x v="0"/>
    <x v="0"/>
    <s v="USD"/>
    <n v="1414879303"/>
    <n v="1412287303"/>
    <b v="0"/>
    <n v="43"/>
    <b v="1"/>
    <s v="music/rock"/>
    <n v="107"/>
    <n v="99.53"/>
    <x v="4"/>
    <x v="11"/>
  </r>
  <r>
    <x v="0"/>
    <x v="0"/>
    <s v="USD"/>
    <n v="1365489000"/>
    <n v="1362776043"/>
    <b v="0"/>
    <n v="205"/>
    <b v="1"/>
    <s v="music/rock"/>
    <n v="115"/>
    <n v="39.31"/>
    <x v="4"/>
    <x v="11"/>
  </r>
  <r>
    <x v="0"/>
    <x v="0"/>
    <s v="USD"/>
    <n v="1331441940"/>
    <n v="1326810211"/>
    <b v="0"/>
    <n v="23"/>
    <b v="1"/>
    <s v="music/rock"/>
    <n v="137"/>
    <n v="89.42"/>
    <x v="4"/>
    <x v="11"/>
  </r>
  <r>
    <x v="0"/>
    <x v="0"/>
    <s v="USD"/>
    <n v="1344358860"/>
    <n v="1343682681"/>
    <b v="0"/>
    <n v="19"/>
    <b v="1"/>
    <s v="music/rock"/>
    <n v="156"/>
    <n v="28.68"/>
    <x v="4"/>
    <x v="11"/>
  </r>
  <r>
    <x v="0"/>
    <x v="0"/>
    <s v="USD"/>
    <n v="1387601040"/>
    <n v="1386806254"/>
    <b v="0"/>
    <n v="14"/>
    <b v="1"/>
    <s v="music/rock"/>
    <n v="109"/>
    <n v="31.07"/>
    <x v="4"/>
    <x v="11"/>
  </r>
  <r>
    <x v="0"/>
    <x v="0"/>
    <s v="USD"/>
    <n v="1402290000"/>
    <n v="1399666342"/>
    <b v="0"/>
    <n v="38"/>
    <b v="1"/>
    <s v="music/rock"/>
    <n v="134"/>
    <n v="70.55"/>
    <x v="4"/>
    <x v="11"/>
  </r>
  <r>
    <x v="0"/>
    <x v="0"/>
    <s v="USD"/>
    <n v="1430712060"/>
    <n v="1427753265"/>
    <b v="0"/>
    <n v="78"/>
    <b v="1"/>
    <s v="music/rock"/>
    <n v="100"/>
    <n v="224.13"/>
    <x v="4"/>
    <x v="11"/>
  </r>
  <r>
    <x v="0"/>
    <x v="0"/>
    <s v="USD"/>
    <n v="1349477050"/>
    <n v="1346885050"/>
    <b v="0"/>
    <n v="69"/>
    <b v="1"/>
    <s v="music/rock"/>
    <n v="119"/>
    <n v="51.81"/>
    <x v="4"/>
    <x v="11"/>
  </r>
  <r>
    <x v="0"/>
    <x v="0"/>
    <s v="USD"/>
    <n v="1427062852"/>
    <n v="1424474452"/>
    <b v="0"/>
    <n v="33"/>
    <b v="1"/>
    <s v="music/rock"/>
    <n v="180"/>
    <n v="43.52"/>
    <x v="4"/>
    <x v="11"/>
  </r>
  <r>
    <x v="0"/>
    <x v="0"/>
    <s v="USD"/>
    <n v="1271573940"/>
    <n v="1268459318"/>
    <b v="0"/>
    <n v="54"/>
    <b v="1"/>
    <s v="music/rock"/>
    <n v="134"/>
    <n v="39.82"/>
    <x v="4"/>
    <x v="11"/>
  </r>
  <r>
    <x v="0"/>
    <x v="0"/>
    <s v="USD"/>
    <n v="1351495284"/>
    <n v="1349335284"/>
    <b v="0"/>
    <n v="99"/>
    <b v="1"/>
    <s v="music/rock"/>
    <n v="100"/>
    <n v="126.81"/>
    <x v="4"/>
    <x v="11"/>
  </r>
  <r>
    <x v="0"/>
    <x v="0"/>
    <s v="USD"/>
    <n v="1332719730"/>
    <n v="1330908930"/>
    <b v="0"/>
    <n v="49"/>
    <b v="1"/>
    <s v="music/rock"/>
    <n v="101"/>
    <n v="113.88"/>
    <x v="4"/>
    <x v="11"/>
  </r>
  <r>
    <x v="0"/>
    <x v="0"/>
    <s v="USD"/>
    <n v="1329248940"/>
    <n v="1326972107"/>
    <b v="0"/>
    <n v="11"/>
    <b v="1"/>
    <s v="music/rock"/>
    <n v="103"/>
    <n v="28.18"/>
    <x v="4"/>
    <x v="11"/>
  </r>
  <r>
    <x v="0"/>
    <x v="0"/>
    <s v="USD"/>
    <n v="1340641440"/>
    <n v="1339549982"/>
    <b v="0"/>
    <n v="38"/>
    <b v="1"/>
    <s v="music/rock"/>
    <n v="107"/>
    <n v="36.61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8"/>
    <n v="60.66"/>
    <x v="4"/>
    <x v="11"/>
  </r>
  <r>
    <x v="0"/>
    <x v="0"/>
    <s v="USD"/>
    <n v="1335540694"/>
    <n v="1332948694"/>
    <b v="0"/>
    <n v="20"/>
    <b v="1"/>
    <s v="music/rock"/>
    <n v="233"/>
    <n v="175"/>
    <x v="4"/>
    <x v="11"/>
  </r>
  <r>
    <x v="0"/>
    <x v="0"/>
    <s v="USD"/>
    <n v="1327133580"/>
    <n v="1321978335"/>
    <b v="0"/>
    <n v="154"/>
    <b v="1"/>
    <s v="music/rock"/>
    <n v="101"/>
    <n v="97.99"/>
    <x v="4"/>
    <x v="11"/>
  </r>
  <r>
    <x v="0"/>
    <x v="0"/>
    <s v="USD"/>
    <n v="1397941475"/>
    <n v="1395349475"/>
    <b v="0"/>
    <n v="41"/>
    <b v="1"/>
    <s v="music/rock"/>
    <n v="102"/>
    <n v="148.78"/>
    <x v="4"/>
    <x v="11"/>
  </r>
  <r>
    <x v="0"/>
    <x v="0"/>
    <s v="USD"/>
    <n v="1372651140"/>
    <n v="1369770292"/>
    <b v="0"/>
    <n v="75"/>
    <b v="1"/>
    <s v="music/rock"/>
    <n v="131"/>
    <n v="96.08"/>
    <x v="4"/>
    <x v="11"/>
  </r>
  <r>
    <x v="0"/>
    <x v="0"/>
    <s v="USD"/>
    <n v="1337396400"/>
    <n v="1333709958"/>
    <b v="0"/>
    <n v="40"/>
    <b v="1"/>
    <s v="music/rock"/>
    <n v="117"/>
    <n v="58.63"/>
    <x v="4"/>
    <x v="11"/>
  </r>
  <r>
    <x v="0"/>
    <x v="0"/>
    <s v="USD"/>
    <n v="1381108918"/>
    <n v="1378516918"/>
    <b v="0"/>
    <n v="46"/>
    <b v="1"/>
    <s v="music/rock"/>
    <n v="101"/>
    <n v="109.71"/>
    <x v="4"/>
    <x v="11"/>
  </r>
  <r>
    <x v="0"/>
    <x v="0"/>
    <s v="USD"/>
    <n v="1398988662"/>
    <n v="1396396662"/>
    <b v="0"/>
    <n v="62"/>
    <b v="1"/>
    <s v="music/rock"/>
    <n v="122"/>
    <n v="49.11"/>
    <x v="4"/>
    <x v="11"/>
  </r>
  <r>
    <x v="0"/>
    <x v="0"/>
    <s v="USD"/>
    <n v="1326835985"/>
    <n v="1324243985"/>
    <b v="0"/>
    <n v="61"/>
    <b v="1"/>
    <s v="music/rock"/>
    <n v="145"/>
    <n v="47.67"/>
    <x v="4"/>
    <x v="11"/>
  </r>
  <r>
    <x v="0"/>
    <x v="0"/>
    <s v="USD"/>
    <n v="1348337956"/>
    <n v="1345745956"/>
    <b v="0"/>
    <n v="96"/>
    <b v="1"/>
    <s v="music/rock"/>
    <n v="117"/>
    <n v="60.74"/>
    <x v="4"/>
    <x v="11"/>
  </r>
  <r>
    <x v="0"/>
    <x v="0"/>
    <s v="USD"/>
    <n v="1474694787"/>
    <n v="1472102787"/>
    <b v="0"/>
    <n v="190"/>
    <b v="1"/>
    <s v="music/metal"/>
    <n v="120"/>
    <n v="63.38"/>
    <x v="4"/>
    <x v="12"/>
  </r>
  <r>
    <x v="0"/>
    <x v="0"/>
    <s v="USD"/>
    <n v="1415653663"/>
    <n v="1413058063"/>
    <b v="1"/>
    <n v="94"/>
    <b v="1"/>
    <s v="music/metal"/>
    <n v="101"/>
    <n v="53.89"/>
    <x v="4"/>
    <x v="12"/>
  </r>
  <r>
    <x v="0"/>
    <x v="5"/>
    <s v="CAD"/>
    <n v="1381723140"/>
    <n v="1378735983"/>
    <b v="1"/>
    <n v="39"/>
    <b v="1"/>
    <s v="music/metal"/>
    <n v="104"/>
    <n v="66.87"/>
    <x v="4"/>
    <x v="12"/>
  </r>
  <r>
    <x v="0"/>
    <x v="0"/>
    <s v="USD"/>
    <n v="1481184000"/>
    <n v="1479708680"/>
    <b v="0"/>
    <n v="127"/>
    <b v="1"/>
    <s v="music/metal"/>
    <n v="267"/>
    <n v="63.1"/>
    <x v="4"/>
    <x v="12"/>
  </r>
  <r>
    <x v="0"/>
    <x v="0"/>
    <s v="USD"/>
    <n v="1414817940"/>
    <n v="1411489552"/>
    <b v="1"/>
    <n v="159"/>
    <b v="1"/>
    <s v="music/metal"/>
    <n v="194"/>
    <n v="36.630000000000003"/>
    <x v="4"/>
    <x v="12"/>
  </r>
  <r>
    <x v="0"/>
    <x v="0"/>
    <s v="USD"/>
    <n v="1473047940"/>
    <n v="1469595396"/>
    <b v="0"/>
    <n v="177"/>
    <b v="1"/>
    <s v="music/metal"/>
    <n v="120"/>
    <n v="34.01"/>
    <x v="4"/>
    <x v="12"/>
  </r>
  <r>
    <x v="0"/>
    <x v="1"/>
    <s v="GBP"/>
    <n v="1394460000"/>
    <n v="1393233855"/>
    <b v="0"/>
    <n v="47"/>
    <b v="1"/>
    <s v="music/metal"/>
    <n v="122"/>
    <n v="28.55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20"/>
    <n v="41.7"/>
    <x v="4"/>
    <x v="12"/>
  </r>
  <r>
    <x v="0"/>
    <x v="0"/>
    <s v="USD"/>
    <n v="1461560340"/>
    <n v="1458762717"/>
    <b v="0"/>
    <n v="133"/>
    <b v="1"/>
    <s v="music/metal"/>
    <n v="155"/>
    <n v="46.67"/>
    <x v="4"/>
    <x v="12"/>
  </r>
  <r>
    <x v="0"/>
    <x v="6"/>
    <s v="EUR"/>
    <n v="1469994300"/>
    <n v="1464815253"/>
    <b v="0"/>
    <n v="70"/>
    <b v="1"/>
    <s v="music/metal"/>
    <n v="130"/>
    <n v="37.270000000000003"/>
    <x v="4"/>
    <x v="12"/>
  </r>
  <r>
    <x v="0"/>
    <x v="0"/>
    <s v="USD"/>
    <n v="1477342800"/>
    <n v="1476386395"/>
    <b v="0"/>
    <n v="62"/>
    <b v="1"/>
    <s v="music/metal"/>
    <n v="105"/>
    <n v="59.26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"/>
    <n v="65.86"/>
    <x v="4"/>
    <x v="12"/>
  </r>
  <r>
    <x v="0"/>
    <x v="0"/>
    <s v="USD"/>
    <n v="1469329217"/>
    <n v="1466737217"/>
    <b v="0"/>
    <n v="47"/>
    <b v="1"/>
    <s v="music/metal"/>
    <n v="103"/>
    <n v="31.91"/>
    <x v="4"/>
    <x v="12"/>
  </r>
  <r>
    <x v="0"/>
    <x v="12"/>
    <s v="EUR"/>
    <n v="1477422000"/>
    <n v="1472282956"/>
    <b v="0"/>
    <n v="28"/>
    <b v="1"/>
    <s v="music/metal"/>
    <n v="218"/>
    <n v="19.46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"/>
    <n v="22.74"/>
    <x v="4"/>
    <x v="12"/>
  </r>
  <r>
    <x v="0"/>
    <x v="0"/>
    <s v="USD"/>
    <n v="1433376000"/>
    <n v="1430768468"/>
    <b v="0"/>
    <n v="98"/>
    <b v="1"/>
    <s v="music/metal"/>
    <n v="105"/>
    <n v="42.72"/>
    <x v="4"/>
    <x v="12"/>
  </r>
  <r>
    <x v="2"/>
    <x v="0"/>
    <s v="USD"/>
    <n v="1385123713"/>
    <n v="1382528113"/>
    <b v="0"/>
    <n v="48"/>
    <b v="0"/>
    <s v="music/jazz"/>
    <n v="18"/>
    <n v="52.92"/>
    <x v="4"/>
    <x v="13"/>
  </r>
  <r>
    <x v="2"/>
    <x v="0"/>
    <s v="USD"/>
    <n v="1474067404"/>
    <n v="1471475404"/>
    <b v="0"/>
    <n v="2"/>
    <b v="0"/>
    <s v="music/jazz"/>
    <n v="2"/>
    <n v="50.5"/>
    <x v="4"/>
    <x v="13"/>
  </r>
  <r>
    <x v="2"/>
    <x v="1"/>
    <s v="GBP"/>
    <n v="1384179548"/>
    <n v="1381583948"/>
    <b v="0"/>
    <n v="4"/>
    <b v="0"/>
    <s v="music/jazz"/>
    <n v="0"/>
    <n v="42.5"/>
    <x v="4"/>
    <x v="13"/>
  </r>
  <r>
    <x v="2"/>
    <x v="0"/>
    <s v="USD"/>
    <n v="1329014966"/>
    <n v="1326422966"/>
    <b v="0"/>
    <n v="5"/>
    <b v="0"/>
    <s v="music/jazz"/>
    <n v="5"/>
    <n v="18"/>
    <x v="4"/>
    <x v="13"/>
  </r>
  <r>
    <x v="2"/>
    <x v="0"/>
    <s v="USD"/>
    <n v="1381917540"/>
    <n v="1379990038"/>
    <b v="0"/>
    <n v="79"/>
    <b v="0"/>
    <s v="music/jazz"/>
    <n v="42"/>
    <n v="34.18"/>
    <x v="4"/>
    <x v="13"/>
  </r>
  <r>
    <x v="2"/>
    <x v="0"/>
    <s v="USD"/>
    <n v="1358361197"/>
    <n v="1353177197"/>
    <b v="0"/>
    <n v="2"/>
    <b v="0"/>
    <s v="music/jazz"/>
    <n v="2"/>
    <n v="22.5"/>
    <x v="4"/>
    <x v="13"/>
  </r>
  <r>
    <x v="2"/>
    <x v="0"/>
    <s v="USD"/>
    <n v="1425136200"/>
    <n v="1421853518"/>
    <b v="0"/>
    <n v="11"/>
    <b v="0"/>
    <s v="music/jazz"/>
    <n v="18"/>
    <n v="58.18"/>
    <x v="4"/>
    <x v="13"/>
  </r>
  <r>
    <x v="2"/>
    <x v="0"/>
    <s v="USD"/>
    <n v="1259643540"/>
    <n v="1254450706"/>
    <b v="0"/>
    <n v="11"/>
    <b v="0"/>
    <s v="music/jazz"/>
    <n v="24"/>
    <n v="109.18"/>
    <x v="4"/>
    <x v="13"/>
  </r>
  <r>
    <x v="2"/>
    <x v="0"/>
    <s v="USD"/>
    <n v="1389055198"/>
    <n v="1386463198"/>
    <b v="0"/>
    <n v="1"/>
    <b v="0"/>
    <s v="music/jazz"/>
    <n v="0"/>
    <n v="50"/>
    <x v="4"/>
    <x v="13"/>
  </r>
  <r>
    <x v="2"/>
    <x v="0"/>
    <s v="USD"/>
    <n v="1365448657"/>
    <n v="1362860257"/>
    <b v="0"/>
    <n v="3"/>
    <b v="0"/>
    <s v="music/jazz"/>
    <n v="12"/>
    <n v="346.67"/>
    <x v="4"/>
    <x v="13"/>
  </r>
  <r>
    <x v="2"/>
    <x v="1"/>
    <s v="GBP"/>
    <n v="1377995523"/>
    <n v="1375403523"/>
    <b v="0"/>
    <n v="5"/>
    <b v="0"/>
    <s v="music/jazz"/>
    <n v="0"/>
    <n v="12.4"/>
    <x v="4"/>
    <x v="13"/>
  </r>
  <r>
    <x v="2"/>
    <x v="0"/>
    <s v="USD"/>
    <n v="1385735295"/>
    <n v="1383139695"/>
    <b v="0"/>
    <n v="12"/>
    <b v="0"/>
    <s v="music/jazz"/>
    <n v="5"/>
    <n v="27.08"/>
    <x v="4"/>
    <x v="13"/>
  </r>
  <r>
    <x v="2"/>
    <x v="0"/>
    <s v="USD"/>
    <n v="1299786527"/>
    <n v="1295898527"/>
    <b v="0"/>
    <n v="2"/>
    <b v="0"/>
    <s v="music/jazz"/>
    <n v="1"/>
    <n v="32.5"/>
    <x v="4"/>
    <x v="13"/>
  </r>
  <r>
    <x v="2"/>
    <x v="0"/>
    <s v="USD"/>
    <n v="1352610040"/>
    <n v="1349150440"/>
    <b v="0"/>
    <n v="5"/>
    <b v="0"/>
    <s v="music/jazz"/>
    <n v="1"/>
    <n v="9"/>
    <x v="4"/>
    <x v="13"/>
  </r>
  <r>
    <x v="2"/>
    <x v="0"/>
    <s v="USD"/>
    <n v="1367676034"/>
    <n v="1365084034"/>
    <b v="0"/>
    <n v="21"/>
    <b v="0"/>
    <s v="music/jazz"/>
    <n v="24"/>
    <n v="34.76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41"/>
    <n v="28.58"/>
    <x v="4"/>
    <x v="13"/>
  </r>
  <r>
    <x v="2"/>
    <x v="0"/>
    <s v="USD"/>
    <n v="1387479360"/>
    <n v="1384887360"/>
    <b v="0"/>
    <n v="29"/>
    <b v="0"/>
    <s v="music/jazz"/>
    <n v="68"/>
    <n v="46.59"/>
    <x v="4"/>
    <x v="13"/>
  </r>
  <r>
    <x v="2"/>
    <x v="0"/>
    <s v="USD"/>
    <n v="1293082524"/>
    <n v="1290490524"/>
    <b v="0"/>
    <n v="2"/>
    <b v="0"/>
    <s v="music/jazz"/>
    <n v="1"/>
    <n v="32.5"/>
    <x v="4"/>
    <x v="13"/>
  </r>
  <r>
    <x v="2"/>
    <x v="0"/>
    <s v="USD"/>
    <n v="1338321305"/>
    <n v="1336506905"/>
    <b v="0"/>
    <n v="30"/>
    <b v="0"/>
    <s v="music/jazz"/>
    <n v="31"/>
    <n v="21.47"/>
    <x v="4"/>
    <x v="13"/>
  </r>
  <r>
    <x v="2"/>
    <x v="0"/>
    <s v="USD"/>
    <n v="1351582938"/>
    <n v="1348731738"/>
    <b v="0"/>
    <n v="8"/>
    <b v="0"/>
    <s v="music/indie rock"/>
    <n v="3"/>
    <n v="14.13"/>
    <x v="4"/>
    <x v="14"/>
  </r>
  <r>
    <x v="2"/>
    <x v="0"/>
    <s v="USD"/>
    <n v="1326520886"/>
    <n v="1322632886"/>
    <b v="0"/>
    <n v="1"/>
    <b v="0"/>
    <s v="music/indie rock"/>
    <n v="1"/>
    <n v="30"/>
    <x v="4"/>
    <x v="14"/>
  </r>
  <r>
    <x v="2"/>
    <x v="0"/>
    <s v="USD"/>
    <n v="1315341550"/>
    <n v="1312490350"/>
    <b v="0"/>
    <n v="14"/>
    <b v="0"/>
    <s v="music/indie rock"/>
    <n v="20"/>
    <n v="21.57"/>
    <x v="4"/>
    <x v="14"/>
  </r>
  <r>
    <x v="2"/>
    <x v="0"/>
    <s v="USD"/>
    <n v="1456957635"/>
    <n v="1451773635"/>
    <b v="0"/>
    <n v="24"/>
    <b v="0"/>
    <s v="music/indie rock"/>
    <n v="40"/>
    <n v="83.38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"/>
    <x v="4"/>
    <x v="14"/>
  </r>
  <r>
    <x v="2"/>
    <x v="0"/>
    <s v="USD"/>
    <n v="1473972813"/>
    <n v="1471812813"/>
    <b v="0"/>
    <n v="7"/>
    <b v="0"/>
    <s v="music/indie rock"/>
    <n v="41"/>
    <n v="29.29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"/>
    <n v="18"/>
    <x v="4"/>
    <x v="14"/>
  </r>
  <r>
    <x v="2"/>
    <x v="0"/>
    <s v="USD"/>
    <n v="1412534943"/>
    <n v="1409942943"/>
    <b v="0"/>
    <n v="32"/>
    <b v="0"/>
    <s v="music/indie rock"/>
    <n v="9"/>
    <n v="73.760000000000005"/>
    <x v="4"/>
    <x v="14"/>
  </r>
  <r>
    <x v="2"/>
    <x v="0"/>
    <s v="USD"/>
    <n v="1385055979"/>
    <n v="1382460379"/>
    <b v="0"/>
    <n v="4"/>
    <b v="0"/>
    <s v="music/indie rock"/>
    <n v="4"/>
    <n v="31.25"/>
    <x v="4"/>
    <x v="14"/>
  </r>
  <r>
    <x v="2"/>
    <x v="0"/>
    <s v="USD"/>
    <n v="1408581930"/>
    <n v="1405989930"/>
    <b v="0"/>
    <n v="9"/>
    <b v="0"/>
    <s v="music/indie rock"/>
    <n v="3"/>
    <n v="28.89"/>
    <x v="4"/>
    <x v="14"/>
  </r>
  <r>
    <x v="2"/>
    <x v="0"/>
    <s v="USD"/>
    <n v="1280635200"/>
    <n v="1273121283"/>
    <b v="0"/>
    <n v="17"/>
    <b v="0"/>
    <s v="music/indie rock"/>
    <n v="41"/>
    <n v="143.82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"/>
    <n v="147.81"/>
    <x v="4"/>
    <x v="14"/>
  </r>
  <r>
    <x v="2"/>
    <x v="0"/>
    <s v="USD"/>
    <n v="1287975829"/>
    <n v="1284087829"/>
    <b v="0"/>
    <n v="7"/>
    <b v="0"/>
    <s v="music/indie rock"/>
    <n v="2"/>
    <n v="27.86"/>
    <x v="4"/>
    <x v="14"/>
  </r>
  <r>
    <x v="2"/>
    <x v="0"/>
    <s v="USD"/>
    <n v="1440734400"/>
    <n v="1438549026"/>
    <b v="0"/>
    <n v="72"/>
    <b v="0"/>
    <s v="music/indie rock"/>
    <n v="40"/>
    <n v="44.44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3"/>
    <n v="35"/>
    <x v="4"/>
    <x v="14"/>
  </r>
  <r>
    <x v="2"/>
    <x v="0"/>
    <s v="USD"/>
    <n v="1306549362"/>
    <n v="1302661362"/>
    <b v="0"/>
    <n v="8"/>
    <b v="0"/>
    <s v="music/indie rock"/>
    <n v="37"/>
    <n v="35"/>
    <x v="4"/>
    <x v="14"/>
  </r>
  <r>
    <x v="2"/>
    <x v="0"/>
    <s v="USD"/>
    <n v="1459365802"/>
    <n v="1456777402"/>
    <b v="0"/>
    <n v="2"/>
    <b v="0"/>
    <s v="music/jazz"/>
    <n v="0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0"/>
    <n v="30"/>
    <x v="4"/>
    <x v="13"/>
  </r>
  <r>
    <x v="2"/>
    <x v="0"/>
    <s v="USD"/>
    <n v="1348367100"/>
    <n v="1346180780"/>
    <b v="0"/>
    <n v="4"/>
    <b v="0"/>
    <s v="music/jazz"/>
    <n v="3"/>
    <n v="40"/>
    <x v="4"/>
    <x v="13"/>
  </r>
  <r>
    <x v="2"/>
    <x v="0"/>
    <s v="USD"/>
    <n v="1451786137"/>
    <n v="1449194137"/>
    <b v="0"/>
    <n v="3"/>
    <b v="0"/>
    <s v="music/jazz"/>
    <n v="0"/>
    <n v="50.33"/>
    <x v="4"/>
    <x v="13"/>
  </r>
  <r>
    <x v="2"/>
    <x v="0"/>
    <s v="USD"/>
    <n v="1295847926"/>
    <n v="1290663926"/>
    <b v="0"/>
    <n v="6"/>
    <b v="0"/>
    <s v="music/jazz"/>
    <n v="3"/>
    <n v="32.67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"/>
    <n v="65"/>
    <x v="4"/>
    <x v="13"/>
  </r>
  <r>
    <x v="2"/>
    <x v="1"/>
    <s v="GBP"/>
    <n v="1488546319"/>
    <n v="1483362319"/>
    <b v="0"/>
    <n v="5"/>
    <b v="0"/>
    <s v="music/jazz"/>
    <n v="22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1"/>
    <n v="15"/>
    <x v="4"/>
    <x v="13"/>
  </r>
  <r>
    <x v="2"/>
    <x v="0"/>
    <s v="USD"/>
    <n v="1336188019"/>
    <n v="1333596019"/>
    <b v="0"/>
    <n v="24"/>
    <b v="0"/>
    <s v="music/jazz"/>
    <n v="7"/>
    <n v="82.5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6"/>
    <n v="41.67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1"/>
    <n v="30"/>
    <x v="4"/>
    <x v="13"/>
  </r>
  <r>
    <x v="2"/>
    <x v="1"/>
    <s v="GBP"/>
    <n v="1417474761"/>
    <n v="1414879161"/>
    <b v="0"/>
    <n v="10"/>
    <b v="0"/>
    <s v="music/jazz"/>
    <n v="5"/>
    <n v="19.600000000000001"/>
    <x v="4"/>
    <x v="13"/>
  </r>
  <r>
    <x v="2"/>
    <x v="0"/>
    <s v="USD"/>
    <n v="1355930645"/>
    <n v="1352906645"/>
    <b v="0"/>
    <n v="1"/>
    <b v="0"/>
    <s v="music/jazz"/>
    <n v="1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31"/>
    <n v="231.75"/>
    <x v="4"/>
    <x v="13"/>
  </r>
  <r>
    <x v="2"/>
    <x v="0"/>
    <s v="USD"/>
    <n v="1412167393"/>
    <n v="1409143393"/>
    <b v="0"/>
    <n v="30"/>
    <b v="0"/>
    <s v="music/jazz"/>
    <n v="21"/>
    <n v="189.33"/>
    <x v="4"/>
    <x v="13"/>
  </r>
  <r>
    <x v="2"/>
    <x v="0"/>
    <s v="USD"/>
    <n v="1416614523"/>
    <n v="1414018923"/>
    <b v="0"/>
    <n v="6"/>
    <b v="0"/>
    <s v="music/jazz"/>
    <n v="2"/>
    <n v="55"/>
    <x v="4"/>
    <x v="13"/>
  </r>
  <r>
    <x v="2"/>
    <x v="0"/>
    <s v="USD"/>
    <n v="1360795069"/>
    <n v="1358203069"/>
    <b v="0"/>
    <n v="15"/>
    <b v="0"/>
    <s v="music/jazz"/>
    <n v="11"/>
    <n v="21.8"/>
    <x v="4"/>
    <x v="13"/>
  </r>
  <r>
    <x v="2"/>
    <x v="0"/>
    <s v="USD"/>
    <n v="1385590111"/>
    <n v="1382994511"/>
    <b v="0"/>
    <n v="5"/>
    <b v="0"/>
    <s v="music/jazz"/>
    <n v="3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1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38"/>
    <n v="69"/>
    <x v="4"/>
    <x v="13"/>
  </r>
  <r>
    <x v="2"/>
    <x v="1"/>
    <s v="GBP"/>
    <n v="1395007200"/>
    <n v="1392021502"/>
    <b v="0"/>
    <n v="7"/>
    <b v="0"/>
    <s v="music/jazz"/>
    <n v="7"/>
    <n v="18.71"/>
    <x v="4"/>
    <x v="13"/>
  </r>
  <r>
    <x v="2"/>
    <x v="0"/>
    <s v="USD"/>
    <n v="1363990545"/>
    <n v="1360106145"/>
    <b v="0"/>
    <n v="30"/>
    <b v="0"/>
    <s v="music/jazz"/>
    <n v="15"/>
    <n v="46.03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"/>
    <n v="50.67"/>
    <x v="4"/>
    <x v="13"/>
  </r>
  <r>
    <x v="2"/>
    <x v="0"/>
    <s v="USD"/>
    <n v="1454054429"/>
    <n v="1451462429"/>
    <b v="0"/>
    <n v="2"/>
    <b v="0"/>
    <s v="music/jazz"/>
    <n v="1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"/>
    <n v="20"/>
    <x v="4"/>
    <x v="13"/>
  </r>
  <r>
    <x v="2"/>
    <x v="0"/>
    <s v="USD"/>
    <n v="1346585448"/>
    <n v="1343993448"/>
    <b v="0"/>
    <n v="1"/>
    <b v="0"/>
    <s v="music/jazz"/>
    <n v="0"/>
    <n v="25"/>
    <x v="4"/>
    <x v="13"/>
  </r>
  <r>
    <x v="2"/>
    <x v="0"/>
    <s v="USD"/>
    <n v="1372622280"/>
    <n v="1369246738"/>
    <b v="0"/>
    <n v="2"/>
    <b v="0"/>
    <s v="music/jazz"/>
    <n v="1"/>
    <n v="20"/>
    <x v="4"/>
    <x v="13"/>
  </r>
  <r>
    <x v="2"/>
    <x v="0"/>
    <s v="USD"/>
    <n v="1439251926"/>
    <n v="1435363926"/>
    <b v="0"/>
    <n v="14"/>
    <b v="0"/>
    <s v="technology/wearables"/>
    <n v="17"/>
    <n v="110.29"/>
    <x v="2"/>
    <x v="8"/>
  </r>
  <r>
    <x v="2"/>
    <x v="0"/>
    <s v="USD"/>
    <n v="1486693145"/>
    <n v="1484101145"/>
    <b v="0"/>
    <n v="31"/>
    <b v="0"/>
    <s v="technology/wearables"/>
    <n v="2"/>
    <n v="37.450000000000003"/>
    <x v="2"/>
    <x v="8"/>
  </r>
  <r>
    <x v="2"/>
    <x v="0"/>
    <s v="USD"/>
    <n v="1455826460"/>
    <n v="1452716060"/>
    <b v="0"/>
    <n v="16"/>
    <b v="0"/>
    <s v="technology/wearables"/>
    <n v="9"/>
    <n v="41.75"/>
    <x v="2"/>
    <x v="8"/>
  </r>
  <r>
    <x v="2"/>
    <x v="0"/>
    <s v="USD"/>
    <n v="1480438905"/>
    <n v="1477843305"/>
    <b v="0"/>
    <n v="12"/>
    <b v="0"/>
    <s v="technology/wearables"/>
    <n v="10"/>
    <n v="24.08"/>
    <x v="2"/>
    <x v="8"/>
  </r>
  <r>
    <x v="2"/>
    <x v="0"/>
    <s v="USD"/>
    <n v="1460988000"/>
    <n v="1458050450"/>
    <b v="0"/>
    <n v="96"/>
    <b v="0"/>
    <s v="technology/wearables"/>
    <n v="13"/>
    <n v="69.41"/>
    <x v="2"/>
    <x v="8"/>
  </r>
  <r>
    <x v="2"/>
    <x v="6"/>
    <s v="EUR"/>
    <n v="1487462340"/>
    <n v="1482958626"/>
    <b v="0"/>
    <n v="16"/>
    <b v="0"/>
    <s v="technology/wearables"/>
    <n v="2"/>
    <n v="155.25"/>
    <x v="2"/>
    <x v="8"/>
  </r>
  <r>
    <x v="2"/>
    <x v="0"/>
    <s v="USD"/>
    <n v="1473444048"/>
    <n v="1470852048"/>
    <b v="0"/>
    <n v="5"/>
    <b v="0"/>
    <s v="technology/wearables"/>
    <n v="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"/>
    <n v="39"/>
    <x v="2"/>
    <x v="8"/>
  </r>
  <r>
    <x v="2"/>
    <x v="5"/>
    <s v="CAD"/>
    <n v="1453053661"/>
    <n v="1450461661"/>
    <b v="0"/>
    <n v="24"/>
    <b v="0"/>
    <s v="technology/wearables"/>
    <n v="28"/>
    <n v="58.42"/>
    <x v="2"/>
    <x v="8"/>
  </r>
  <r>
    <x v="2"/>
    <x v="0"/>
    <s v="USD"/>
    <n v="1465054872"/>
    <n v="1461166872"/>
    <b v="0"/>
    <n v="121"/>
    <b v="0"/>
    <s v="technology/wearables"/>
    <n v="38"/>
    <n v="158.63999999999999"/>
    <x v="2"/>
    <x v="8"/>
  </r>
  <r>
    <x v="2"/>
    <x v="0"/>
    <s v="USD"/>
    <n v="1479483812"/>
    <n v="1476888212"/>
    <b v="0"/>
    <n v="196"/>
    <b v="0"/>
    <s v="technology/wearables"/>
    <n v="40"/>
    <n v="99.86"/>
    <x v="2"/>
    <x v="8"/>
  </r>
  <r>
    <x v="2"/>
    <x v="0"/>
    <s v="USD"/>
    <n v="1422158199"/>
    <n v="1419566199"/>
    <b v="0"/>
    <n v="5"/>
    <b v="0"/>
    <s v="technology/wearables"/>
    <n v="1"/>
    <n v="25.2"/>
    <x v="2"/>
    <x v="8"/>
  </r>
  <r>
    <x v="2"/>
    <x v="0"/>
    <s v="USD"/>
    <n v="1440100839"/>
    <n v="1436472039"/>
    <b v="0"/>
    <n v="73"/>
    <b v="0"/>
    <s v="technology/wearables"/>
    <n v="43"/>
    <n v="89.19"/>
    <x v="2"/>
    <x v="8"/>
  </r>
  <r>
    <x v="2"/>
    <x v="0"/>
    <s v="USD"/>
    <n v="1473750300"/>
    <n v="1470294300"/>
    <b v="0"/>
    <n v="93"/>
    <b v="0"/>
    <s v="technology/wearables"/>
    <n v="6"/>
    <n v="182.62"/>
    <x v="2"/>
    <x v="8"/>
  </r>
  <r>
    <x v="2"/>
    <x v="0"/>
    <s v="USD"/>
    <n v="1430081759"/>
    <n v="1424901359"/>
    <b v="0"/>
    <n v="17"/>
    <b v="0"/>
    <s v="technology/wearables"/>
    <n v="2"/>
    <n v="50.65"/>
    <x v="2"/>
    <x v="8"/>
  </r>
  <r>
    <x v="2"/>
    <x v="0"/>
    <s v="USD"/>
    <n v="1479392133"/>
    <n v="1476710133"/>
    <b v="0"/>
    <n v="7"/>
    <b v="0"/>
    <s v="technology/wearables"/>
    <n v="2"/>
    <n v="33.29"/>
    <x v="2"/>
    <x v="8"/>
  </r>
  <r>
    <x v="2"/>
    <x v="0"/>
    <s v="USD"/>
    <n v="1428641940"/>
    <n v="1426792563"/>
    <b v="0"/>
    <n v="17"/>
    <b v="0"/>
    <s v="technology/wearables"/>
    <n v="11"/>
    <n v="51.82"/>
    <x v="2"/>
    <x v="8"/>
  </r>
  <r>
    <x v="2"/>
    <x v="0"/>
    <s v="USD"/>
    <n v="1421640665"/>
    <n v="1419048665"/>
    <b v="0"/>
    <n v="171"/>
    <b v="0"/>
    <s v="technology/wearables"/>
    <n v="39"/>
    <n v="113.63"/>
    <x v="2"/>
    <x v="8"/>
  </r>
  <r>
    <x v="2"/>
    <x v="0"/>
    <s v="USD"/>
    <n v="1489500155"/>
    <n v="1485874955"/>
    <b v="0"/>
    <n v="188"/>
    <b v="0"/>
    <s v="technology/wearables"/>
    <n v="46"/>
    <n v="136.46"/>
    <x v="2"/>
    <x v="8"/>
  </r>
  <r>
    <x v="2"/>
    <x v="0"/>
    <s v="USD"/>
    <n v="1487617200"/>
    <n v="1483634335"/>
    <b v="0"/>
    <n v="110"/>
    <b v="0"/>
    <s v="technology/wearables"/>
    <n v="42"/>
    <n v="364.35"/>
    <x v="2"/>
    <x v="8"/>
  </r>
  <r>
    <x v="2"/>
    <x v="0"/>
    <s v="USD"/>
    <n v="1455210353"/>
    <n v="1451927153"/>
    <b v="0"/>
    <n v="37"/>
    <b v="0"/>
    <s v="technology/wearables"/>
    <n v="28"/>
    <n v="19.239999999999998"/>
    <x v="2"/>
    <x v="8"/>
  </r>
  <r>
    <x v="2"/>
    <x v="0"/>
    <s v="USD"/>
    <n v="1476717319"/>
    <n v="1473693319"/>
    <b v="0"/>
    <n v="9"/>
    <b v="0"/>
    <s v="technology/wearables"/>
    <n v="1"/>
    <n v="41.89"/>
    <x v="2"/>
    <x v="8"/>
  </r>
  <r>
    <x v="2"/>
    <x v="5"/>
    <s v="CAD"/>
    <n v="1441119919"/>
    <n v="1437663919"/>
    <b v="0"/>
    <n v="29"/>
    <b v="0"/>
    <s v="technology/wearables"/>
    <n v="1"/>
    <n v="30.31"/>
    <x v="2"/>
    <x v="8"/>
  </r>
  <r>
    <x v="2"/>
    <x v="0"/>
    <s v="USD"/>
    <n v="1477454340"/>
    <n v="1474676646"/>
    <b v="0"/>
    <n v="6"/>
    <b v="0"/>
    <s v="technology/wearables"/>
    <n v="1"/>
    <n v="49.67"/>
    <x v="2"/>
    <x v="8"/>
  </r>
  <r>
    <x v="2"/>
    <x v="0"/>
    <s v="USD"/>
    <n v="1475766932"/>
    <n v="1473174932"/>
    <b v="0"/>
    <n v="30"/>
    <b v="0"/>
    <s v="technology/wearables"/>
    <n v="15"/>
    <n v="59.2"/>
    <x v="2"/>
    <x v="8"/>
  </r>
  <r>
    <x v="2"/>
    <x v="0"/>
    <s v="USD"/>
    <n v="1461301574"/>
    <n v="1456121174"/>
    <b v="0"/>
    <n v="81"/>
    <b v="0"/>
    <s v="technology/wearables"/>
    <n v="18"/>
    <n v="43.98"/>
    <x v="2"/>
    <x v="8"/>
  </r>
  <r>
    <x v="2"/>
    <x v="0"/>
    <s v="USD"/>
    <n v="1408134034"/>
    <n v="1405542034"/>
    <b v="0"/>
    <n v="4"/>
    <b v="0"/>
    <s v="technology/wearables"/>
    <n v="1"/>
    <n v="26.5"/>
    <x v="2"/>
    <x v="8"/>
  </r>
  <r>
    <x v="2"/>
    <x v="14"/>
    <s v="MXN"/>
    <n v="1486624607"/>
    <n v="1483773407"/>
    <b v="0"/>
    <n v="11"/>
    <b v="0"/>
    <s v="technology/wearables"/>
    <n v="47"/>
    <n v="1272.73"/>
    <x v="2"/>
    <x v="8"/>
  </r>
  <r>
    <x v="2"/>
    <x v="5"/>
    <s v="CAD"/>
    <n v="1485147540"/>
    <n v="1481951853"/>
    <b v="0"/>
    <n v="14"/>
    <b v="0"/>
    <s v="technology/wearables"/>
    <n v="46"/>
    <n v="164"/>
    <x v="2"/>
    <x v="8"/>
  </r>
  <r>
    <x v="2"/>
    <x v="0"/>
    <s v="USD"/>
    <n v="1433178060"/>
    <n v="1429290060"/>
    <b v="0"/>
    <n v="5"/>
    <b v="0"/>
    <s v="technology/wearables"/>
    <n v="0"/>
    <n v="45.2"/>
    <x v="2"/>
    <x v="8"/>
  </r>
  <r>
    <x v="2"/>
    <x v="0"/>
    <s v="USD"/>
    <n v="1409813940"/>
    <n v="1407271598"/>
    <b v="0"/>
    <n v="45"/>
    <b v="0"/>
    <s v="technology/wearables"/>
    <n v="35"/>
    <n v="153.88999999999999"/>
    <x v="2"/>
    <x v="8"/>
  </r>
  <r>
    <x v="2"/>
    <x v="0"/>
    <s v="USD"/>
    <n v="1447032093"/>
    <n v="1441844493"/>
    <b v="0"/>
    <n v="8"/>
    <b v="0"/>
    <s v="technology/wearables"/>
    <n v="2"/>
    <n v="51.38"/>
    <x v="2"/>
    <x v="8"/>
  </r>
  <r>
    <x v="2"/>
    <x v="0"/>
    <s v="USD"/>
    <n v="1458925156"/>
    <n v="1456336756"/>
    <b v="0"/>
    <n v="3"/>
    <b v="0"/>
    <s v="technology/wearables"/>
    <n v="1"/>
    <n v="93.33"/>
    <x v="2"/>
    <x v="8"/>
  </r>
  <r>
    <x v="2"/>
    <x v="0"/>
    <s v="USD"/>
    <n v="1467132185"/>
    <n v="1461948185"/>
    <b v="0"/>
    <n v="24"/>
    <b v="0"/>
    <s v="technology/wearables"/>
    <n v="3"/>
    <n v="108.63"/>
    <x v="2"/>
    <x v="8"/>
  </r>
  <r>
    <x v="2"/>
    <x v="2"/>
    <s v="AUD"/>
    <n v="1439515497"/>
    <n v="1435627497"/>
    <b v="0"/>
    <n v="18"/>
    <b v="0"/>
    <s v="technology/wearables"/>
    <n v="2"/>
    <n v="160.5"/>
    <x v="2"/>
    <x v="8"/>
  </r>
  <r>
    <x v="2"/>
    <x v="15"/>
    <s v="EUR"/>
    <n v="1456094197"/>
    <n v="1453502197"/>
    <b v="0"/>
    <n v="12"/>
    <b v="0"/>
    <s v="technology/wearables"/>
    <n v="34"/>
    <n v="75.75"/>
    <x v="2"/>
    <x v="8"/>
  </r>
  <r>
    <x v="2"/>
    <x v="11"/>
    <s v="SEK"/>
    <n v="1456385101"/>
    <n v="1453793101"/>
    <b v="0"/>
    <n v="123"/>
    <b v="0"/>
    <s v="technology/wearables"/>
    <n v="56"/>
    <n v="790.84"/>
    <x v="2"/>
    <x v="8"/>
  </r>
  <r>
    <x v="2"/>
    <x v="0"/>
    <s v="USD"/>
    <n v="1466449140"/>
    <n v="1463392828"/>
    <b v="0"/>
    <n v="96"/>
    <b v="0"/>
    <s v="technology/wearables"/>
    <n v="83"/>
    <n v="301.94"/>
    <x v="2"/>
    <x v="8"/>
  </r>
  <r>
    <x v="2"/>
    <x v="0"/>
    <s v="USD"/>
    <n v="1417387322"/>
    <n v="1413495722"/>
    <b v="0"/>
    <n v="31"/>
    <b v="0"/>
    <s v="technology/wearables"/>
    <n v="15"/>
    <n v="47.94"/>
    <x v="2"/>
    <x v="8"/>
  </r>
  <r>
    <x v="2"/>
    <x v="0"/>
    <s v="USD"/>
    <n v="1407624222"/>
    <n v="1405032222"/>
    <b v="0"/>
    <n v="4"/>
    <b v="0"/>
    <s v="technology/wearables"/>
    <n v="0"/>
    <n v="2.75"/>
    <x v="2"/>
    <x v="8"/>
  </r>
  <r>
    <x v="2"/>
    <x v="0"/>
    <s v="USD"/>
    <n v="1475431486"/>
    <n v="1472839486"/>
    <b v="0"/>
    <n v="3"/>
    <b v="0"/>
    <s v="technology/wearables"/>
    <n v="0"/>
    <n v="1"/>
    <x v="2"/>
    <x v="8"/>
  </r>
  <r>
    <x v="2"/>
    <x v="3"/>
    <s v="EUR"/>
    <n v="1471985640"/>
    <n v="1469289685"/>
    <b v="0"/>
    <n v="179"/>
    <b v="0"/>
    <s v="technology/wearables"/>
    <n v="30"/>
    <n v="171.79"/>
    <x v="2"/>
    <x v="8"/>
  </r>
  <r>
    <x v="2"/>
    <x v="0"/>
    <s v="USD"/>
    <n v="1427507208"/>
    <n v="1424918808"/>
    <b v="0"/>
    <n v="3"/>
    <b v="0"/>
    <s v="technology/wearables"/>
    <n v="1"/>
    <n v="35.33"/>
    <x v="2"/>
    <x v="8"/>
  </r>
  <r>
    <x v="2"/>
    <x v="12"/>
    <s v="EUR"/>
    <n v="1451602800"/>
    <n v="1449011610"/>
    <b v="0"/>
    <n v="23"/>
    <b v="0"/>
    <s v="technology/wearables"/>
    <n v="6"/>
    <n v="82.09"/>
    <x v="2"/>
    <x v="8"/>
  </r>
  <r>
    <x v="2"/>
    <x v="1"/>
    <s v="GBP"/>
    <n v="1452384000"/>
    <n v="1447698300"/>
    <b v="0"/>
    <n v="23"/>
    <b v="0"/>
    <s v="technology/wearables"/>
    <n v="13"/>
    <n v="110.87"/>
    <x v="2"/>
    <x v="8"/>
  </r>
  <r>
    <x v="2"/>
    <x v="9"/>
    <s v="EUR"/>
    <n v="1403507050"/>
    <n v="1400051050"/>
    <b v="0"/>
    <n v="41"/>
    <b v="0"/>
    <s v="technology/wearables"/>
    <n v="13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17"/>
    <n v="52.41"/>
    <x v="2"/>
    <x v="8"/>
  </r>
  <r>
    <x v="2"/>
    <x v="0"/>
    <s v="USD"/>
    <n v="1409770164"/>
    <n v="1407178164"/>
    <b v="0"/>
    <n v="2"/>
    <b v="0"/>
    <s v="technology/wearables"/>
    <n v="0"/>
    <n v="13"/>
    <x v="2"/>
    <x v="8"/>
  </r>
  <r>
    <x v="2"/>
    <x v="1"/>
    <s v="GBP"/>
    <n v="1468349460"/>
    <n v="1466186988"/>
    <b v="0"/>
    <n v="7"/>
    <b v="0"/>
    <s v="technology/wearables"/>
    <n v="4"/>
    <n v="30.29"/>
    <x v="2"/>
    <x v="8"/>
  </r>
  <r>
    <x v="2"/>
    <x v="0"/>
    <s v="USD"/>
    <n v="1462655519"/>
    <n v="1457475119"/>
    <b v="0"/>
    <n v="4"/>
    <b v="0"/>
    <s v="technology/wearables"/>
    <n v="0"/>
    <n v="116.75"/>
    <x v="2"/>
    <x v="8"/>
  </r>
  <r>
    <x v="2"/>
    <x v="0"/>
    <s v="USD"/>
    <n v="1478926800"/>
    <n v="1476054568"/>
    <b v="0"/>
    <n v="196"/>
    <b v="0"/>
    <s v="technology/wearables"/>
    <n v="25"/>
    <n v="89.6"/>
    <x v="2"/>
    <x v="8"/>
  </r>
  <r>
    <x v="2"/>
    <x v="0"/>
    <s v="USD"/>
    <n v="1417388340"/>
    <n v="1412835530"/>
    <b v="0"/>
    <n v="11"/>
    <b v="0"/>
    <s v="technology/wearables"/>
    <n v="2"/>
    <n v="424.45"/>
    <x v="2"/>
    <x v="8"/>
  </r>
  <r>
    <x v="2"/>
    <x v="0"/>
    <s v="USD"/>
    <n v="1417276800"/>
    <n v="1415140480"/>
    <b v="0"/>
    <n v="9"/>
    <b v="0"/>
    <s v="technology/wearables"/>
    <n v="7"/>
    <n v="80.67"/>
    <x v="2"/>
    <x v="8"/>
  </r>
  <r>
    <x v="2"/>
    <x v="0"/>
    <s v="USD"/>
    <n v="1406474820"/>
    <n v="1403902060"/>
    <b v="0"/>
    <n v="5"/>
    <b v="0"/>
    <s v="technology/wearables"/>
    <n v="2"/>
    <n v="13"/>
    <x v="2"/>
    <x v="8"/>
  </r>
  <r>
    <x v="2"/>
    <x v="0"/>
    <s v="USD"/>
    <n v="1417145297"/>
    <n v="1414549697"/>
    <b v="0"/>
    <n v="8"/>
    <b v="0"/>
    <s v="technology/wearables"/>
    <n v="1"/>
    <n v="8.1300000000000008"/>
    <x v="2"/>
    <x v="8"/>
  </r>
  <r>
    <x v="2"/>
    <x v="5"/>
    <s v="CAD"/>
    <n v="1447909401"/>
    <n v="1444017801"/>
    <b v="0"/>
    <n v="229"/>
    <b v="0"/>
    <s v="technology/wearables"/>
    <n v="59"/>
    <n v="153.43"/>
    <x v="2"/>
    <x v="8"/>
  </r>
  <r>
    <x v="2"/>
    <x v="5"/>
    <s v="CAD"/>
    <n v="1415865720"/>
    <n v="1413270690"/>
    <b v="0"/>
    <n v="40"/>
    <b v="0"/>
    <s v="technology/wearables"/>
    <n v="8"/>
    <n v="292.08"/>
    <x v="2"/>
    <x v="8"/>
  </r>
  <r>
    <x v="1"/>
    <x v="0"/>
    <s v="USD"/>
    <n v="1489537560"/>
    <n v="1484357160"/>
    <b v="0"/>
    <n v="6"/>
    <b v="0"/>
    <s v="technology/wearables"/>
    <n v="2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30"/>
    <n v="134.55000000000001"/>
    <x v="2"/>
    <x v="8"/>
  </r>
  <r>
    <x v="1"/>
    <x v="6"/>
    <s v="EUR"/>
    <n v="1489680061"/>
    <n v="1487091661"/>
    <b v="0"/>
    <n v="15"/>
    <b v="0"/>
    <s v="technology/wearables"/>
    <n v="16"/>
    <n v="214.07"/>
    <x v="2"/>
    <x v="8"/>
  </r>
  <r>
    <x v="1"/>
    <x v="0"/>
    <s v="USD"/>
    <n v="1455814827"/>
    <n v="1453222827"/>
    <b v="0"/>
    <n v="95"/>
    <b v="0"/>
    <s v="technology/wearables"/>
    <n v="82"/>
    <n v="216.34"/>
    <x v="2"/>
    <x v="8"/>
  </r>
  <r>
    <x v="1"/>
    <x v="0"/>
    <s v="USD"/>
    <n v="1446217183"/>
    <n v="1443538783"/>
    <b v="0"/>
    <n v="161"/>
    <b v="0"/>
    <s v="technology/wearables"/>
    <n v="75"/>
    <n v="932.31"/>
    <x v="2"/>
    <x v="8"/>
  </r>
  <r>
    <x v="1"/>
    <x v="0"/>
    <s v="USD"/>
    <n v="1418368260"/>
    <n v="1417654672"/>
    <b v="0"/>
    <n v="8"/>
    <b v="0"/>
    <s v="technology/wearables"/>
    <n v="6"/>
    <n v="29.25"/>
    <x v="2"/>
    <x v="8"/>
  </r>
  <r>
    <x v="1"/>
    <x v="0"/>
    <s v="USD"/>
    <n v="1481727623"/>
    <n v="1478095223"/>
    <b v="0"/>
    <n v="76"/>
    <b v="0"/>
    <s v="technology/wearables"/>
    <n v="44"/>
    <n v="174.95"/>
    <x v="2"/>
    <x v="8"/>
  </r>
  <r>
    <x v="1"/>
    <x v="14"/>
    <s v="MXN"/>
    <n v="1482953115"/>
    <n v="1480361115"/>
    <b v="0"/>
    <n v="1"/>
    <b v="0"/>
    <s v="technology/wearables"/>
    <n v="0"/>
    <n v="250"/>
    <x v="2"/>
    <x v="8"/>
  </r>
  <r>
    <x v="1"/>
    <x v="0"/>
    <s v="USD"/>
    <n v="1466346646"/>
    <n v="1463754646"/>
    <b v="0"/>
    <n v="101"/>
    <b v="0"/>
    <s v="technology/wearables"/>
    <n v="13"/>
    <n v="65"/>
    <x v="2"/>
    <x v="8"/>
  </r>
  <r>
    <x v="1"/>
    <x v="0"/>
    <s v="USD"/>
    <n v="1473044340"/>
    <n v="1468180462"/>
    <b v="0"/>
    <n v="4"/>
    <b v="0"/>
    <s v="technology/wearables"/>
    <n v="0"/>
    <n v="55"/>
    <x v="2"/>
    <x v="8"/>
  </r>
  <r>
    <x v="1"/>
    <x v="0"/>
    <s v="USD"/>
    <n v="1418938395"/>
    <n v="1415050395"/>
    <b v="0"/>
    <n v="1"/>
    <b v="0"/>
    <s v="technology/wearables"/>
    <n v="0"/>
    <n v="75"/>
    <x v="2"/>
    <x v="8"/>
  </r>
  <r>
    <x v="1"/>
    <x v="0"/>
    <s v="USD"/>
    <n v="1485254052"/>
    <n v="1481366052"/>
    <b v="0"/>
    <n v="775"/>
    <b v="0"/>
    <s v="technology/wearables"/>
    <n v="21535"/>
    <n v="1389.36"/>
    <x v="2"/>
    <x v="8"/>
  </r>
  <r>
    <x v="1"/>
    <x v="0"/>
    <s v="USD"/>
    <n v="1451419200"/>
    <n v="1449000056"/>
    <b v="0"/>
    <n v="90"/>
    <b v="0"/>
    <s v="technology/wearables"/>
    <n v="35"/>
    <n v="95.91"/>
    <x v="2"/>
    <x v="8"/>
  </r>
  <r>
    <x v="1"/>
    <x v="0"/>
    <s v="USD"/>
    <n v="1420070615"/>
    <n v="1415750615"/>
    <b v="0"/>
    <n v="16"/>
    <b v="0"/>
    <s v="technology/wearables"/>
    <n v="31"/>
    <n v="191.25"/>
    <x v="2"/>
    <x v="8"/>
  </r>
  <r>
    <x v="1"/>
    <x v="16"/>
    <s v="CHF"/>
    <n v="1448489095"/>
    <n v="1445893495"/>
    <b v="0"/>
    <n v="6"/>
    <b v="0"/>
    <s v="technology/wearables"/>
    <n v="3"/>
    <n v="40"/>
    <x v="2"/>
    <x v="8"/>
  </r>
  <r>
    <x v="1"/>
    <x v="0"/>
    <s v="USD"/>
    <n v="1459992856"/>
    <n v="1456108456"/>
    <b v="0"/>
    <n v="38"/>
    <b v="0"/>
    <s v="technology/wearables"/>
    <n v="3"/>
    <n v="74.790000000000006"/>
    <x v="2"/>
    <x v="8"/>
  </r>
  <r>
    <x v="1"/>
    <x v="0"/>
    <s v="USD"/>
    <n v="1448125935"/>
    <n v="1444666335"/>
    <b v="0"/>
    <n v="355"/>
    <b v="0"/>
    <s v="technology/wearables"/>
    <n v="23"/>
    <n v="161.12"/>
    <x v="2"/>
    <x v="8"/>
  </r>
  <r>
    <x v="1"/>
    <x v="0"/>
    <s v="USD"/>
    <n v="1468496933"/>
    <n v="1465904933"/>
    <b v="0"/>
    <n v="7"/>
    <b v="0"/>
    <s v="technology/wearables"/>
    <n v="3"/>
    <n v="88.71"/>
    <x v="2"/>
    <x v="8"/>
  </r>
  <r>
    <x v="1"/>
    <x v="0"/>
    <s v="USD"/>
    <n v="1423092149"/>
    <n v="1420500149"/>
    <b v="0"/>
    <n v="400"/>
    <b v="0"/>
    <s v="technology/wearables"/>
    <n v="47"/>
    <n v="53.25"/>
    <x v="2"/>
    <x v="8"/>
  </r>
  <r>
    <x v="0"/>
    <x v="5"/>
    <s v="CAD"/>
    <n v="1433206020"/>
    <n v="1430617209"/>
    <b v="0"/>
    <n v="30"/>
    <b v="1"/>
    <s v="music/electronic music"/>
    <n v="206"/>
    <n v="106.2"/>
    <x v="4"/>
    <x v="15"/>
  </r>
  <r>
    <x v="0"/>
    <x v="0"/>
    <s v="USD"/>
    <n v="1445054400"/>
    <n v="1443074571"/>
    <b v="1"/>
    <n v="478"/>
    <b v="1"/>
    <s v="music/electronic music"/>
    <n v="352"/>
    <n v="22.08"/>
    <x v="4"/>
    <x v="15"/>
  </r>
  <r>
    <x v="0"/>
    <x v="0"/>
    <s v="USD"/>
    <n v="1431876677"/>
    <n v="1429284677"/>
    <b v="1"/>
    <n v="74"/>
    <b v="1"/>
    <s v="music/electronic music"/>
    <n v="115"/>
    <n v="31.05"/>
    <x v="4"/>
    <x v="15"/>
  </r>
  <r>
    <x v="0"/>
    <x v="1"/>
    <s v="GBP"/>
    <n v="1434837861"/>
    <n v="1432245861"/>
    <b v="0"/>
    <n v="131"/>
    <b v="1"/>
    <s v="music/electronic music"/>
    <n v="237"/>
    <n v="36.21"/>
    <x v="4"/>
    <x v="15"/>
  </r>
  <r>
    <x v="0"/>
    <x v="11"/>
    <s v="SEK"/>
    <n v="1454248563"/>
    <n v="1451656563"/>
    <b v="1"/>
    <n v="61"/>
    <b v="1"/>
    <s v="music/electronic music"/>
    <n v="119"/>
    <n v="388.98"/>
    <x v="4"/>
    <x v="15"/>
  </r>
  <r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0"/>
    <x v="1"/>
    <s v="GBP"/>
    <n v="1459414016"/>
    <n v="1456480016"/>
    <b v="1"/>
    <n v="122"/>
    <b v="1"/>
    <s v="music/electronic music"/>
    <n v="100"/>
    <n v="57.38"/>
    <x v="4"/>
    <x v="15"/>
  </r>
  <r>
    <x v="0"/>
    <x v="0"/>
    <s v="USD"/>
    <n v="1414025347"/>
    <n v="1411433347"/>
    <b v="1"/>
    <n v="111"/>
    <b v="1"/>
    <s v="music/electronic music"/>
    <n v="103"/>
    <n v="69.67"/>
    <x v="4"/>
    <x v="15"/>
  </r>
  <r>
    <x v="0"/>
    <x v="1"/>
    <s v="GBP"/>
    <n v="1488830400"/>
    <n v="1484924605"/>
    <b v="1"/>
    <n v="255"/>
    <b v="1"/>
    <s v="music/electronic music"/>
    <n v="117"/>
    <n v="45.99"/>
    <x v="4"/>
    <x v="15"/>
  </r>
  <r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0"/>
    <x v="0"/>
    <s v="USD"/>
    <n v="1473680149"/>
    <n v="1472470549"/>
    <b v="0"/>
    <n v="159"/>
    <b v="1"/>
    <s v="music/electronic music"/>
    <n v="342"/>
    <n v="43.03"/>
    <x v="4"/>
    <x v="15"/>
  </r>
  <r>
    <x v="0"/>
    <x v="0"/>
    <s v="USD"/>
    <n v="1450290010"/>
    <n v="1447698010"/>
    <b v="0"/>
    <n v="99"/>
    <b v="1"/>
    <s v="music/electronic music"/>
    <n v="107"/>
    <n v="108.48"/>
    <x v="4"/>
    <x v="15"/>
  </r>
  <r>
    <x v="0"/>
    <x v="0"/>
    <s v="USD"/>
    <n v="1466697625"/>
    <n v="1464105625"/>
    <b v="0"/>
    <n v="96"/>
    <b v="1"/>
    <s v="music/electronic music"/>
    <n v="108"/>
    <n v="61.03"/>
    <x v="4"/>
    <x v="15"/>
  </r>
  <r>
    <x v="0"/>
    <x v="1"/>
    <s v="GBP"/>
    <n v="1481564080"/>
    <n v="1479144880"/>
    <b v="0"/>
    <n v="27"/>
    <b v="1"/>
    <s v="music/electronic music"/>
    <n v="103"/>
    <n v="50.59"/>
    <x v="4"/>
    <x v="15"/>
  </r>
  <r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0"/>
    <x v="0"/>
    <s v="USD"/>
    <n v="1423668220"/>
    <n v="1421076220"/>
    <b v="0"/>
    <n v="76"/>
    <b v="1"/>
    <s v="music/electronic music"/>
    <n v="108"/>
    <n v="65.16"/>
    <x v="4"/>
    <x v="15"/>
  </r>
  <r>
    <x v="0"/>
    <x v="0"/>
    <s v="USD"/>
    <n v="1357545600"/>
    <n v="1354790790"/>
    <b v="0"/>
    <n v="211"/>
    <b v="1"/>
    <s v="music/electronic music"/>
    <n v="112"/>
    <n v="23.96"/>
    <x v="4"/>
    <x v="15"/>
  </r>
  <r>
    <x v="0"/>
    <x v="0"/>
    <s v="USD"/>
    <n v="1431925200"/>
    <n v="1429991062"/>
    <b v="0"/>
    <n v="21"/>
    <b v="1"/>
    <s v="music/electronic music"/>
    <n v="102"/>
    <n v="48.62"/>
    <x v="4"/>
    <x v="15"/>
  </r>
  <r>
    <x v="0"/>
    <x v="0"/>
    <s v="USD"/>
    <n v="1458362023"/>
    <n v="1455773623"/>
    <b v="0"/>
    <n v="61"/>
    <b v="1"/>
    <s v="music/electronic music"/>
    <n v="145"/>
    <n v="35.74"/>
    <x v="4"/>
    <x v="15"/>
  </r>
  <r>
    <x v="0"/>
    <x v="0"/>
    <s v="USD"/>
    <n v="1481615940"/>
    <n v="1479436646"/>
    <b v="0"/>
    <n v="30"/>
    <b v="1"/>
    <s v="music/electronic music"/>
    <n v="128"/>
    <n v="21.37"/>
    <x v="4"/>
    <x v="15"/>
  </r>
  <r>
    <x v="1"/>
    <x v="0"/>
    <s v="USD"/>
    <n v="1472317209"/>
    <n v="1469725209"/>
    <b v="0"/>
    <n v="1"/>
    <b v="0"/>
    <s v="journalism/audio"/>
    <n v="0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2"/>
    <n v="10"/>
    <x v="5"/>
    <x v="16"/>
  </r>
  <r>
    <x v="1"/>
    <x v="0"/>
    <s v="USD"/>
    <n v="1432101855"/>
    <n v="1429509855"/>
    <b v="0"/>
    <n v="292"/>
    <b v="0"/>
    <s v="journalism/audio"/>
    <n v="9"/>
    <n v="29.24"/>
    <x v="5"/>
    <x v="16"/>
  </r>
  <r>
    <x v="1"/>
    <x v="0"/>
    <s v="USD"/>
    <n v="1425587220"/>
    <n v="1420668801"/>
    <b v="0"/>
    <n v="2"/>
    <b v="0"/>
    <s v="journalism/audio"/>
    <n v="0"/>
    <n v="3"/>
    <x v="5"/>
    <x v="16"/>
  </r>
  <r>
    <x v="1"/>
    <x v="0"/>
    <s v="USD"/>
    <n v="1408827550"/>
    <n v="1406235550"/>
    <b v="0"/>
    <n v="8"/>
    <b v="0"/>
    <s v="journalism/audio"/>
    <n v="3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0"/>
    <n v="1"/>
    <x v="5"/>
    <x v="16"/>
  </r>
  <r>
    <x v="1"/>
    <x v="0"/>
    <s v="USD"/>
    <n v="1474766189"/>
    <n v="1471310189"/>
    <b v="0"/>
    <n v="4"/>
    <b v="0"/>
    <s v="journalism/audio"/>
    <n v="1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95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9"/>
    <n v="65.67"/>
    <x v="6"/>
    <x v="17"/>
  </r>
  <r>
    <x v="2"/>
    <x v="2"/>
    <s v="AUD"/>
    <n v="1392800922"/>
    <n v="1390381722"/>
    <b v="0"/>
    <n v="5"/>
    <b v="0"/>
    <s v="games/video games"/>
    <n v="3"/>
    <n v="16.2"/>
    <x v="6"/>
    <x v="17"/>
  </r>
  <r>
    <x v="2"/>
    <x v="0"/>
    <s v="USD"/>
    <n v="1375657582"/>
    <n v="1371769582"/>
    <b v="0"/>
    <n v="148"/>
    <b v="0"/>
    <s v="games/video games"/>
    <n v="3"/>
    <n v="34.130000000000003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"/>
    <n v="11.25"/>
    <x v="6"/>
    <x v="17"/>
  </r>
  <r>
    <x v="2"/>
    <x v="0"/>
    <s v="USD"/>
    <n v="1385447459"/>
    <n v="1382679059"/>
    <b v="0"/>
    <n v="21"/>
    <b v="0"/>
    <s v="games/video games"/>
    <n v="39"/>
    <n v="40.479999999999997"/>
    <x v="6"/>
    <x v="17"/>
  </r>
  <r>
    <x v="2"/>
    <x v="0"/>
    <s v="USD"/>
    <n v="1349050622"/>
    <n v="1347322622"/>
    <b v="0"/>
    <n v="2"/>
    <b v="0"/>
    <s v="games/video games"/>
    <n v="1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0"/>
    <n v="12.75"/>
    <x v="6"/>
    <x v="17"/>
  </r>
  <r>
    <x v="2"/>
    <x v="0"/>
    <s v="USD"/>
    <n v="1318806541"/>
    <n v="1316214541"/>
    <b v="0"/>
    <n v="1"/>
    <b v="0"/>
    <s v="games/video games"/>
    <n v="1"/>
    <n v="10"/>
    <x v="6"/>
    <x v="17"/>
  </r>
  <r>
    <x v="2"/>
    <x v="0"/>
    <s v="USD"/>
    <n v="1388808545"/>
    <n v="1386216545"/>
    <b v="0"/>
    <n v="30"/>
    <b v="0"/>
    <s v="games/video games"/>
    <n v="6"/>
    <n v="113.57"/>
    <x v="6"/>
    <x v="17"/>
  </r>
  <r>
    <x v="2"/>
    <x v="0"/>
    <s v="USD"/>
    <n v="1336340516"/>
    <n v="1333748516"/>
    <b v="0"/>
    <n v="3"/>
    <b v="0"/>
    <s v="games/video games"/>
    <n v="5"/>
    <n v="15"/>
    <x v="6"/>
    <x v="17"/>
  </r>
  <r>
    <x v="2"/>
    <x v="0"/>
    <s v="USD"/>
    <n v="1410426250"/>
    <n v="1405674250"/>
    <b v="0"/>
    <n v="975"/>
    <b v="0"/>
    <s v="games/video games"/>
    <n v="63"/>
    <n v="48.28"/>
    <x v="6"/>
    <x v="17"/>
  </r>
  <r>
    <x v="2"/>
    <x v="0"/>
    <s v="USD"/>
    <n v="1452744011"/>
    <n v="1450152011"/>
    <b v="0"/>
    <n v="167"/>
    <b v="0"/>
    <s v="games/video games"/>
    <n v="29"/>
    <n v="43.98"/>
    <x v="6"/>
    <x v="17"/>
  </r>
  <r>
    <x v="2"/>
    <x v="0"/>
    <s v="USD"/>
    <n v="1311309721"/>
    <n v="1307421721"/>
    <b v="0"/>
    <n v="5"/>
    <b v="0"/>
    <s v="games/video games"/>
    <n v="8"/>
    <n v="9"/>
    <x v="6"/>
    <x v="17"/>
  </r>
  <r>
    <x v="2"/>
    <x v="12"/>
    <s v="EUR"/>
    <n v="1463232936"/>
    <n v="1461072936"/>
    <b v="0"/>
    <n v="18"/>
    <b v="0"/>
    <s v="games/video games"/>
    <n v="3"/>
    <n v="37.67"/>
    <x v="6"/>
    <x v="17"/>
  </r>
  <r>
    <x v="2"/>
    <x v="0"/>
    <s v="USD"/>
    <n v="1399778333"/>
    <n v="1397186333"/>
    <b v="0"/>
    <n v="98"/>
    <b v="0"/>
    <s v="games/video games"/>
    <n v="9"/>
    <n v="18.579999999999998"/>
    <x v="6"/>
    <x v="17"/>
  </r>
  <r>
    <x v="2"/>
    <x v="0"/>
    <s v="USD"/>
    <n v="1422483292"/>
    <n v="1419891292"/>
    <b v="0"/>
    <n v="4"/>
    <b v="0"/>
    <s v="games/video games"/>
    <n v="0"/>
    <n v="3"/>
    <x v="6"/>
    <x v="17"/>
  </r>
  <r>
    <x v="2"/>
    <x v="0"/>
    <s v="USD"/>
    <n v="1344635088"/>
    <n v="1342043088"/>
    <b v="0"/>
    <n v="3"/>
    <b v="0"/>
    <s v="games/video games"/>
    <n v="1"/>
    <n v="18.670000000000002"/>
    <x v="6"/>
    <x v="17"/>
  </r>
  <r>
    <x v="2"/>
    <x v="5"/>
    <s v="CAD"/>
    <n v="1406994583"/>
    <n v="1401810583"/>
    <b v="0"/>
    <n v="1"/>
    <b v="0"/>
    <s v="games/video games"/>
    <n v="1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"/>
    <n v="114"/>
    <x v="6"/>
    <x v="17"/>
  </r>
  <r>
    <x v="2"/>
    <x v="0"/>
    <s v="USD"/>
    <n v="1408913291"/>
    <n v="1406321291"/>
    <b v="0"/>
    <n v="2"/>
    <b v="0"/>
    <s v="games/video games"/>
    <n v="0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14"/>
    <n v="43.42"/>
    <x v="6"/>
    <x v="17"/>
  </r>
  <r>
    <x v="2"/>
    <x v="6"/>
    <s v="EUR"/>
    <n v="1435293175"/>
    <n v="1432701175"/>
    <b v="0"/>
    <n v="49"/>
    <b v="0"/>
    <s v="games/video games"/>
    <n v="8"/>
    <n v="23.96"/>
    <x v="6"/>
    <x v="17"/>
  </r>
  <r>
    <x v="2"/>
    <x v="2"/>
    <s v="AUD"/>
    <n v="1432873653"/>
    <n v="1430281653"/>
    <b v="0"/>
    <n v="1"/>
    <b v="0"/>
    <s v="games/video games"/>
    <n v="0"/>
    <n v="5"/>
    <x v="6"/>
    <x v="17"/>
  </r>
  <r>
    <x v="2"/>
    <x v="1"/>
    <s v="GBP"/>
    <n v="1460313672"/>
    <n v="1457725272"/>
    <b v="0"/>
    <n v="2"/>
    <b v="0"/>
    <s v="games/video games"/>
    <n v="13"/>
    <n v="12.5"/>
    <x v="6"/>
    <x v="17"/>
  </r>
  <r>
    <x v="2"/>
    <x v="0"/>
    <s v="USD"/>
    <n v="1357432638"/>
    <n v="1354840638"/>
    <b v="0"/>
    <n v="7"/>
    <b v="0"/>
    <s v="games/video games"/>
    <n v="1"/>
    <n v="3"/>
    <x v="6"/>
    <x v="17"/>
  </r>
  <r>
    <x v="2"/>
    <x v="5"/>
    <s v="CAD"/>
    <n v="1455232937"/>
    <n v="1453936937"/>
    <b v="0"/>
    <n v="4"/>
    <b v="0"/>
    <s v="games/video games"/>
    <n v="14"/>
    <n v="10.56"/>
    <x v="6"/>
    <x v="17"/>
  </r>
  <r>
    <x v="2"/>
    <x v="0"/>
    <s v="USD"/>
    <n v="1318180033"/>
    <n v="1315588033"/>
    <b v="0"/>
    <n v="27"/>
    <b v="0"/>
    <s v="games/video games"/>
    <n v="18"/>
    <n v="122"/>
    <x v="6"/>
    <x v="17"/>
  </r>
  <r>
    <x v="2"/>
    <x v="0"/>
    <s v="USD"/>
    <n v="1377867220"/>
    <n v="1375275220"/>
    <b v="0"/>
    <n v="94"/>
    <b v="0"/>
    <s v="games/video games"/>
    <n v="5"/>
    <n v="267.81"/>
    <x v="6"/>
    <x v="17"/>
  </r>
  <r>
    <x v="2"/>
    <x v="0"/>
    <s v="USD"/>
    <n v="1412393400"/>
    <n v="1409747154"/>
    <b v="0"/>
    <n v="29"/>
    <b v="0"/>
    <s v="games/video games"/>
    <n v="18"/>
    <n v="74.209999999999994"/>
    <x v="6"/>
    <x v="17"/>
  </r>
  <r>
    <x v="2"/>
    <x v="0"/>
    <s v="USD"/>
    <n v="1393786877"/>
    <n v="1390330877"/>
    <b v="0"/>
    <n v="7"/>
    <b v="0"/>
    <s v="games/video games"/>
    <n v="0"/>
    <n v="6.71"/>
    <x v="6"/>
    <x v="17"/>
  </r>
  <r>
    <x v="2"/>
    <x v="0"/>
    <s v="USD"/>
    <n v="1397413095"/>
    <n v="1394821095"/>
    <b v="0"/>
    <n v="22"/>
    <b v="0"/>
    <s v="games/video games"/>
    <n v="7"/>
    <n v="81.95"/>
    <x v="6"/>
    <x v="17"/>
  </r>
  <r>
    <x v="2"/>
    <x v="1"/>
    <s v="GBP"/>
    <n v="1431547468"/>
    <n v="1428955468"/>
    <b v="0"/>
    <n v="1"/>
    <b v="0"/>
    <s v="games/video games"/>
    <n v="1"/>
    <n v="25"/>
    <x v="6"/>
    <x v="17"/>
  </r>
  <r>
    <x v="2"/>
    <x v="12"/>
    <s v="EUR"/>
    <n v="1455417571"/>
    <n v="1452825571"/>
    <b v="0"/>
    <n v="10"/>
    <b v="0"/>
    <s v="games/video games"/>
    <n v="3"/>
    <n v="10"/>
    <x v="6"/>
    <x v="17"/>
  </r>
  <r>
    <x v="2"/>
    <x v="0"/>
    <s v="USD"/>
    <n v="1468519920"/>
    <n v="1466188338"/>
    <b v="0"/>
    <n v="6"/>
    <b v="0"/>
    <s v="games/video games"/>
    <n v="0"/>
    <n v="6.83"/>
    <x v="6"/>
    <x v="17"/>
  </r>
  <r>
    <x v="2"/>
    <x v="0"/>
    <s v="USD"/>
    <n v="1386568740"/>
    <n v="1383095125"/>
    <b v="0"/>
    <n v="24"/>
    <b v="0"/>
    <s v="games/video games"/>
    <n v="5"/>
    <n v="17.71"/>
    <x v="6"/>
    <x v="17"/>
  </r>
  <r>
    <x v="2"/>
    <x v="0"/>
    <s v="USD"/>
    <n v="1466227190"/>
    <n v="1461043190"/>
    <b v="0"/>
    <n v="15"/>
    <b v="0"/>
    <s v="games/video games"/>
    <n v="2"/>
    <n v="16.2"/>
    <x v="6"/>
    <x v="17"/>
  </r>
  <r>
    <x v="2"/>
    <x v="1"/>
    <s v="GBP"/>
    <n v="1402480221"/>
    <n v="1399888221"/>
    <b v="0"/>
    <n v="37"/>
    <b v="0"/>
    <s v="games/video games"/>
    <n v="5"/>
    <n v="80.3"/>
    <x v="6"/>
    <x v="17"/>
  </r>
  <r>
    <x v="2"/>
    <x v="0"/>
    <s v="USD"/>
    <n v="1395627327"/>
    <n v="1393038927"/>
    <b v="0"/>
    <n v="20"/>
    <b v="0"/>
    <s v="games/video games"/>
    <n v="0"/>
    <n v="71.55"/>
    <x v="6"/>
    <x v="17"/>
  </r>
  <r>
    <x v="2"/>
    <x v="0"/>
    <s v="USD"/>
    <n v="1333557975"/>
    <n v="1330969575"/>
    <b v="0"/>
    <n v="7"/>
    <b v="0"/>
    <s v="games/video games"/>
    <n v="41"/>
    <n v="23.57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3"/>
    <n v="34.880000000000003"/>
    <x v="6"/>
    <x v="17"/>
  </r>
  <r>
    <x v="2"/>
    <x v="0"/>
    <s v="USD"/>
    <n v="1479495790"/>
    <n v="1476900190"/>
    <b v="0"/>
    <n v="3"/>
    <b v="0"/>
    <s v="games/video games"/>
    <n v="0"/>
    <n v="15"/>
    <x v="6"/>
    <x v="17"/>
  </r>
  <r>
    <x v="2"/>
    <x v="0"/>
    <s v="USD"/>
    <n v="1354919022"/>
    <n v="1352327022"/>
    <b v="0"/>
    <n v="11"/>
    <b v="0"/>
    <s v="games/video games"/>
    <n v="1"/>
    <n v="23.18"/>
    <x v="6"/>
    <x v="17"/>
  </r>
  <r>
    <x v="2"/>
    <x v="0"/>
    <s v="USD"/>
    <n v="1452228790"/>
    <n v="1449636790"/>
    <b v="0"/>
    <n v="1"/>
    <b v="0"/>
    <s v="games/video games"/>
    <n v="0"/>
    <n v="1"/>
    <x v="6"/>
    <x v="17"/>
  </r>
  <r>
    <x v="2"/>
    <x v="0"/>
    <s v="USD"/>
    <n v="1421656200"/>
    <n v="1416507211"/>
    <b v="0"/>
    <n v="312"/>
    <b v="0"/>
    <s v="games/video games"/>
    <n v="36"/>
    <n v="100.23"/>
    <x v="6"/>
    <x v="17"/>
  </r>
  <r>
    <x v="2"/>
    <x v="1"/>
    <s v="GBP"/>
    <n v="1408058820"/>
    <n v="1405466820"/>
    <b v="0"/>
    <n v="1"/>
    <b v="0"/>
    <s v="games/video games"/>
    <n v="1"/>
    <n v="5"/>
    <x v="6"/>
    <x v="17"/>
  </r>
  <r>
    <x v="2"/>
    <x v="1"/>
    <s v="GBP"/>
    <n v="1381306687"/>
    <n v="1378714687"/>
    <b v="0"/>
    <n v="3"/>
    <b v="0"/>
    <s v="games/video games"/>
    <n v="0"/>
    <n v="3.33"/>
    <x v="6"/>
    <x v="17"/>
  </r>
  <r>
    <x v="2"/>
    <x v="0"/>
    <s v="USD"/>
    <n v="1459352495"/>
    <n v="1456764095"/>
    <b v="0"/>
    <n v="4"/>
    <b v="0"/>
    <s v="games/video games"/>
    <n v="0"/>
    <n v="13.25"/>
    <x v="6"/>
    <x v="17"/>
  </r>
  <r>
    <x v="2"/>
    <x v="0"/>
    <s v="USD"/>
    <n v="1339273208"/>
    <n v="1334089208"/>
    <b v="0"/>
    <n v="10"/>
    <b v="0"/>
    <s v="games/video games"/>
    <n v="0"/>
    <n v="17.850000000000001"/>
    <x v="6"/>
    <x v="17"/>
  </r>
  <r>
    <x v="2"/>
    <x v="12"/>
    <s v="EUR"/>
    <n v="1451053313"/>
    <n v="1448461313"/>
    <b v="0"/>
    <n v="8"/>
    <b v="0"/>
    <s v="games/video games"/>
    <n v="8"/>
    <n v="10.38"/>
    <x v="6"/>
    <x v="17"/>
  </r>
  <r>
    <x v="2"/>
    <x v="2"/>
    <s v="AUD"/>
    <n v="1396666779"/>
    <n v="1394078379"/>
    <b v="0"/>
    <n v="3"/>
    <b v="0"/>
    <s v="games/video games"/>
    <n v="2"/>
    <n v="36.33"/>
    <x v="6"/>
    <x v="17"/>
  </r>
  <r>
    <x v="2"/>
    <x v="0"/>
    <s v="USD"/>
    <n v="1396810864"/>
    <n v="1395687664"/>
    <b v="0"/>
    <n v="1"/>
    <b v="0"/>
    <s v="games/video games"/>
    <n v="0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0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0"/>
    <n v="3.67"/>
    <x v="6"/>
    <x v="17"/>
  </r>
  <r>
    <x v="2"/>
    <x v="0"/>
    <s v="USD"/>
    <n v="1430409651"/>
    <n v="1427817651"/>
    <b v="0"/>
    <n v="7"/>
    <b v="0"/>
    <s v="games/mobile games"/>
    <n v="0"/>
    <n v="60.71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1"/>
    <n v="5"/>
    <x v="6"/>
    <x v="18"/>
  </r>
  <r>
    <x v="2"/>
    <x v="0"/>
    <s v="USD"/>
    <n v="1416000600"/>
    <n v="1413318600"/>
    <b v="0"/>
    <n v="23"/>
    <b v="0"/>
    <s v="games/mobile games"/>
    <n v="2"/>
    <n v="25.43"/>
    <x v="6"/>
    <x v="18"/>
  </r>
  <r>
    <x v="2"/>
    <x v="1"/>
    <s v="GBP"/>
    <n v="1407425717"/>
    <n v="1404833717"/>
    <b v="0"/>
    <n v="1"/>
    <b v="0"/>
    <s v="games/mobile games"/>
    <n v="0"/>
    <n v="1"/>
    <x v="6"/>
    <x v="18"/>
  </r>
  <r>
    <x v="2"/>
    <x v="0"/>
    <s v="USD"/>
    <n v="1465107693"/>
    <n v="1462515693"/>
    <b v="0"/>
    <n v="2"/>
    <b v="0"/>
    <s v="games/mobile games"/>
    <n v="0"/>
    <n v="10.5"/>
    <x v="6"/>
    <x v="18"/>
  </r>
  <r>
    <x v="2"/>
    <x v="0"/>
    <s v="USD"/>
    <n v="1416963300"/>
    <n v="1411775700"/>
    <b v="0"/>
    <n v="3"/>
    <b v="0"/>
    <s v="games/mobile games"/>
    <n v="0"/>
    <n v="3.67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14"/>
    <n v="110.62"/>
    <x v="6"/>
    <x v="18"/>
  </r>
  <r>
    <x v="2"/>
    <x v="1"/>
    <s v="GBP"/>
    <n v="1406799981"/>
    <n v="1404207981"/>
    <b v="0"/>
    <n v="1"/>
    <b v="0"/>
    <s v="games/mobile games"/>
    <n v="1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"/>
    <n v="45"/>
    <x v="6"/>
    <x v="18"/>
  </r>
  <r>
    <x v="2"/>
    <x v="0"/>
    <s v="USD"/>
    <n v="1461440421"/>
    <n v="1458848421"/>
    <b v="0"/>
    <n v="39"/>
    <b v="0"/>
    <s v="games/mobile games"/>
    <n v="40"/>
    <n v="253.21"/>
    <x v="6"/>
    <x v="18"/>
  </r>
  <r>
    <x v="2"/>
    <x v="0"/>
    <s v="USD"/>
    <n v="1485035131"/>
    <n v="1483307131"/>
    <b v="0"/>
    <n v="4"/>
    <b v="0"/>
    <s v="games/mobile games"/>
    <n v="0"/>
    <n v="31.25"/>
    <x v="6"/>
    <x v="18"/>
  </r>
  <r>
    <x v="2"/>
    <x v="0"/>
    <s v="USD"/>
    <n v="1420100426"/>
    <n v="1417508426"/>
    <b v="0"/>
    <n v="1"/>
    <b v="0"/>
    <s v="games/mobile games"/>
    <n v="0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0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0"/>
    <n v="100"/>
    <x v="7"/>
    <x v="19"/>
  </r>
  <r>
    <x v="2"/>
    <x v="0"/>
    <s v="USD"/>
    <n v="1399071173"/>
    <n v="1395787973"/>
    <b v="0"/>
    <n v="12"/>
    <b v="0"/>
    <s v="food/food trucks"/>
    <n v="9"/>
    <n v="44.17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0"/>
    <n v="24.33"/>
    <x v="7"/>
    <x v="19"/>
  </r>
  <r>
    <x v="2"/>
    <x v="0"/>
    <s v="USD"/>
    <n v="1466096566"/>
    <n v="1463504566"/>
    <b v="0"/>
    <n v="2"/>
    <b v="0"/>
    <s v="food/food trucks"/>
    <n v="0"/>
    <n v="37.5"/>
    <x v="7"/>
    <x v="19"/>
  </r>
  <r>
    <x v="2"/>
    <x v="0"/>
    <s v="USD"/>
    <n v="1452293675"/>
    <n v="1447109675"/>
    <b v="0"/>
    <n v="6"/>
    <b v="0"/>
    <s v="food/food trucks"/>
    <n v="10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6"/>
    <n v="60.73"/>
    <x v="7"/>
    <x v="19"/>
  </r>
  <r>
    <x v="2"/>
    <x v="0"/>
    <s v="USD"/>
    <n v="1434647305"/>
    <n v="1432055305"/>
    <b v="0"/>
    <n v="1"/>
    <b v="0"/>
    <s v="food/food trucks"/>
    <n v="1"/>
    <n v="50"/>
    <x v="7"/>
    <x v="19"/>
  </r>
  <r>
    <x v="2"/>
    <x v="0"/>
    <s v="USD"/>
    <n v="1441507006"/>
    <n v="1438915006"/>
    <b v="0"/>
    <n v="3"/>
    <b v="0"/>
    <s v="food/food trucks"/>
    <n v="7"/>
    <n v="108.33"/>
    <x v="7"/>
    <x v="19"/>
  </r>
  <r>
    <x v="2"/>
    <x v="0"/>
    <s v="USD"/>
    <n v="1408040408"/>
    <n v="1405448408"/>
    <b v="0"/>
    <n v="8"/>
    <b v="0"/>
    <s v="food/food trucks"/>
    <n v="1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2"/>
    <n v="50.33"/>
    <x v="7"/>
    <x v="19"/>
  </r>
  <r>
    <x v="2"/>
    <x v="0"/>
    <s v="USD"/>
    <n v="1418091128"/>
    <n v="1415499128"/>
    <b v="0"/>
    <n v="3"/>
    <b v="0"/>
    <s v="food/food trucks"/>
    <n v="0"/>
    <n v="11.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4"/>
    <n v="60.79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0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21"/>
    <n v="82.82"/>
    <x v="7"/>
    <x v="19"/>
  </r>
  <r>
    <x v="2"/>
    <x v="0"/>
    <s v="USD"/>
    <n v="1435291200"/>
    <n v="1432640342"/>
    <b v="0"/>
    <n v="8"/>
    <b v="0"/>
    <s v="food/food trucks"/>
    <n v="19"/>
    <n v="358.88"/>
    <x v="7"/>
    <x v="19"/>
  </r>
  <r>
    <x v="2"/>
    <x v="0"/>
    <s v="USD"/>
    <n v="1410543495"/>
    <n v="1407865095"/>
    <b v="0"/>
    <n v="16"/>
    <b v="0"/>
    <s v="food/food trucks"/>
    <n v="2"/>
    <n v="61.19"/>
    <x v="7"/>
    <x v="19"/>
  </r>
  <r>
    <x v="2"/>
    <x v="0"/>
    <s v="USD"/>
    <n v="1474507065"/>
    <n v="1471915065"/>
    <b v="0"/>
    <n v="3"/>
    <b v="0"/>
    <s v="food/food trucks"/>
    <n v="6"/>
    <n v="340"/>
    <x v="7"/>
    <x v="19"/>
  </r>
  <r>
    <x v="2"/>
    <x v="0"/>
    <s v="USD"/>
    <n v="1424593763"/>
    <n v="1422001763"/>
    <b v="0"/>
    <n v="3"/>
    <b v="0"/>
    <s v="food/food trucks"/>
    <n v="0"/>
    <n v="5.67"/>
    <x v="7"/>
    <x v="19"/>
  </r>
  <r>
    <x v="2"/>
    <x v="1"/>
    <s v="GBP"/>
    <n v="1433021171"/>
    <n v="1430429171"/>
    <b v="0"/>
    <n v="2"/>
    <b v="0"/>
    <s v="food/food trucks"/>
    <n v="0"/>
    <n v="50"/>
    <x v="7"/>
    <x v="19"/>
  </r>
  <r>
    <x v="2"/>
    <x v="0"/>
    <s v="USD"/>
    <n v="1415909927"/>
    <n v="1414351127"/>
    <b v="0"/>
    <n v="1"/>
    <b v="0"/>
    <s v="food/food trucks"/>
    <n v="0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0"/>
    <n v="30"/>
    <x v="7"/>
    <x v="19"/>
  </r>
  <r>
    <x v="2"/>
    <x v="0"/>
    <s v="USD"/>
    <n v="1462738327"/>
    <n v="1460146327"/>
    <b v="0"/>
    <n v="19"/>
    <b v="0"/>
    <s v="food/food trucks"/>
    <n v="6"/>
    <n v="46.63"/>
    <x v="7"/>
    <x v="19"/>
  </r>
  <r>
    <x v="2"/>
    <x v="0"/>
    <s v="USD"/>
    <n v="1436981339"/>
    <n v="1434389339"/>
    <b v="0"/>
    <n v="9"/>
    <b v="0"/>
    <s v="food/food trucks"/>
    <n v="3"/>
    <n v="65"/>
    <x v="7"/>
    <x v="19"/>
  </r>
  <r>
    <x v="2"/>
    <x v="2"/>
    <s v="AUD"/>
    <n v="1488805200"/>
    <n v="1484094498"/>
    <b v="0"/>
    <n v="1"/>
    <b v="0"/>
    <s v="food/food trucks"/>
    <n v="0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0"/>
    <n v="5"/>
    <x v="7"/>
    <x v="19"/>
  </r>
  <r>
    <x v="2"/>
    <x v="5"/>
    <s v="CAD"/>
    <n v="1446052627"/>
    <n v="1443460627"/>
    <b v="0"/>
    <n v="5"/>
    <b v="0"/>
    <s v="food/food trucks"/>
    <n v="5"/>
    <n v="640"/>
    <x v="7"/>
    <x v="19"/>
  </r>
  <r>
    <x v="2"/>
    <x v="0"/>
    <s v="USD"/>
    <n v="1403983314"/>
    <n v="1400786514"/>
    <b v="0"/>
    <n v="85"/>
    <b v="0"/>
    <s v="food/food trucks"/>
    <n v="12"/>
    <n v="69.12"/>
    <x v="7"/>
    <x v="19"/>
  </r>
  <r>
    <x v="2"/>
    <x v="0"/>
    <s v="USD"/>
    <n v="1425197321"/>
    <n v="1422605321"/>
    <b v="0"/>
    <n v="3"/>
    <b v="0"/>
    <s v="food/food trucks"/>
    <n v="0"/>
    <n v="1.33"/>
    <x v="7"/>
    <x v="19"/>
  </r>
  <r>
    <x v="2"/>
    <x v="0"/>
    <s v="USD"/>
    <n v="1484239320"/>
    <n v="1482609088"/>
    <b v="0"/>
    <n v="4"/>
    <b v="0"/>
    <s v="food/food trucks"/>
    <n v="4"/>
    <n v="10.5"/>
    <x v="7"/>
    <x v="19"/>
  </r>
  <r>
    <x v="2"/>
    <x v="0"/>
    <s v="USD"/>
    <n v="1478059140"/>
    <n v="1476391223"/>
    <b v="0"/>
    <n v="3"/>
    <b v="0"/>
    <s v="food/food trucks"/>
    <n v="4"/>
    <n v="33.33"/>
    <x v="7"/>
    <x v="19"/>
  </r>
  <r>
    <x v="0"/>
    <x v="1"/>
    <s v="GBP"/>
    <n v="1486391011"/>
    <n v="1483712611"/>
    <b v="0"/>
    <n v="375"/>
    <b v="1"/>
    <s v="photography/photobooks"/>
    <n v="105"/>
    <n v="61.56"/>
    <x v="8"/>
    <x v="20"/>
  </r>
  <r>
    <x v="0"/>
    <x v="0"/>
    <s v="USD"/>
    <n v="1433736000"/>
    <n v="1430945149"/>
    <b v="0"/>
    <n v="111"/>
    <b v="1"/>
    <s v="photography/photobooks"/>
    <n v="105"/>
    <n v="118.74"/>
    <x v="8"/>
    <x v="20"/>
  </r>
  <r>
    <x v="0"/>
    <x v="1"/>
    <s v="GBP"/>
    <n v="1433198520"/>
    <n v="1430340195"/>
    <b v="0"/>
    <n v="123"/>
    <b v="1"/>
    <s v="photography/photobooks"/>
    <n v="107"/>
    <n v="65.08"/>
    <x v="8"/>
    <x v="20"/>
  </r>
  <r>
    <x v="0"/>
    <x v="0"/>
    <s v="USD"/>
    <n v="1431885600"/>
    <n v="1429133323"/>
    <b v="0"/>
    <n v="70"/>
    <b v="1"/>
    <s v="photography/photobooks"/>
    <n v="104"/>
    <n v="130.16"/>
    <x v="8"/>
    <x v="20"/>
  </r>
  <r>
    <x v="0"/>
    <x v="5"/>
    <s v="CAD"/>
    <n v="1482943740"/>
    <n v="1481129340"/>
    <b v="0"/>
    <n v="85"/>
    <b v="1"/>
    <s v="photography/photobooks"/>
    <n v="161"/>
    <n v="37.78"/>
    <x v="8"/>
    <x v="20"/>
  </r>
  <r>
    <x v="0"/>
    <x v="0"/>
    <s v="USD"/>
    <n v="1467242995"/>
    <n v="1465428595"/>
    <b v="0"/>
    <n v="86"/>
    <b v="1"/>
    <s v="photography/photobooks"/>
    <n v="108"/>
    <n v="112.79"/>
    <x v="8"/>
    <x v="20"/>
  </r>
  <r>
    <x v="0"/>
    <x v="0"/>
    <s v="USD"/>
    <n v="1409500725"/>
    <n v="1406908725"/>
    <b v="0"/>
    <n v="13"/>
    <b v="1"/>
    <s v="photography/photobooks"/>
    <n v="135"/>
    <n v="51.92"/>
    <x v="8"/>
    <x v="20"/>
  </r>
  <r>
    <x v="0"/>
    <x v="0"/>
    <s v="USD"/>
    <n v="1458480560"/>
    <n v="1455892160"/>
    <b v="0"/>
    <n v="33"/>
    <b v="1"/>
    <s v="photography/photobooks"/>
    <n v="109"/>
    <n v="89.24"/>
    <x v="8"/>
    <x v="20"/>
  </r>
  <r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0"/>
    <x v="0"/>
    <s v="USD"/>
    <n v="1460223453"/>
    <n v="1455043053"/>
    <b v="0"/>
    <n v="273"/>
    <b v="1"/>
    <s v="photography/photobooks"/>
    <n v="104"/>
    <n v="79.97"/>
    <x v="8"/>
    <x v="20"/>
  </r>
  <r>
    <x v="0"/>
    <x v="17"/>
    <s v="EUR"/>
    <n v="1428493379"/>
    <n v="1425901379"/>
    <b v="0"/>
    <n v="714"/>
    <b v="1"/>
    <s v="photography/photobooks"/>
    <n v="322"/>
    <n v="56.41"/>
    <x v="8"/>
    <x v="20"/>
  </r>
  <r>
    <x v="0"/>
    <x v="13"/>
    <s v="EUR"/>
    <n v="1450602000"/>
    <n v="1445415653"/>
    <b v="0"/>
    <n v="170"/>
    <b v="1"/>
    <s v="photography/photobooks"/>
    <n v="135"/>
    <n v="79.41"/>
    <x v="8"/>
    <x v="20"/>
  </r>
  <r>
    <x v="0"/>
    <x v="1"/>
    <s v="GBP"/>
    <n v="1450467539"/>
    <n v="1447875539"/>
    <b v="0"/>
    <n v="512"/>
    <b v="1"/>
    <s v="photography/photobooks"/>
    <n v="270"/>
    <n v="76.44"/>
    <x v="8"/>
    <x v="20"/>
  </r>
  <r>
    <x v="0"/>
    <x v="0"/>
    <s v="USD"/>
    <n v="1465797540"/>
    <n v="1463155034"/>
    <b v="0"/>
    <n v="314"/>
    <b v="1"/>
    <s v="photography/photobooks"/>
    <n v="253"/>
    <n v="121"/>
    <x v="8"/>
    <x v="20"/>
  </r>
  <r>
    <x v="0"/>
    <x v="0"/>
    <s v="USD"/>
    <n v="1451530800"/>
    <n v="1448463086"/>
    <b v="0"/>
    <n v="167"/>
    <b v="1"/>
    <s v="photography/photobooks"/>
    <n v="261"/>
    <n v="54.62"/>
    <x v="8"/>
    <x v="20"/>
  </r>
  <r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0"/>
    <x v="0"/>
    <s v="USD"/>
    <n v="1429183656"/>
    <n v="1427369256"/>
    <b v="0"/>
    <n v="103"/>
    <b v="1"/>
    <s v="photography/photobooks"/>
    <n v="126"/>
    <n v="58.53"/>
    <x v="8"/>
    <x v="20"/>
  </r>
  <r>
    <x v="0"/>
    <x v="1"/>
    <s v="GBP"/>
    <n v="1468593246"/>
    <n v="1466001246"/>
    <b v="0"/>
    <n v="111"/>
    <b v="1"/>
    <s v="photography/photobooks"/>
    <n v="102"/>
    <n v="55.37"/>
    <x v="8"/>
    <x v="20"/>
  </r>
  <r>
    <x v="0"/>
    <x v="2"/>
    <s v="AUD"/>
    <n v="1435388154"/>
    <n v="1432796154"/>
    <b v="0"/>
    <n v="271"/>
    <b v="1"/>
    <s v="photography/photobooks"/>
    <n v="199"/>
    <n v="183.8"/>
    <x v="8"/>
    <x v="20"/>
  </r>
  <r>
    <x v="0"/>
    <x v="0"/>
    <s v="USD"/>
    <n v="1433083527"/>
    <n v="1430491527"/>
    <b v="0"/>
    <n v="101"/>
    <b v="1"/>
    <s v="photography/photobooks"/>
    <n v="102"/>
    <n v="165.35"/>
    <x v="8"/>
    <x v="20"/>
  </r>
  <r>
    <x v="0"/>
    <x v="0"/>
    <s v="USD"/>
    <n v="1449205200"/>
    <n v="1445363833"/>
    <b v="0"/>
    <n v="57"/>
    <b v="1"/>
    <s v="photography/photobooks"/>
    <n v="103"/>
    <n v="234.79"/>
    <x v="8"/>
    <x v="20"/>
  </r>
  <r>
    <x v="0"/>
    <x v="12"/>
    <s v="EUR"/>
    <n v="1434197351"/>
    <n v="1431605351"/>
    <b v="0"/>
    <n v="62"/>
    <b v="1"/>
    <s v="photography/photobooks"/>
    <n v="101"/>
    <n v="211.48"/>
    <x v="8"/>
    <x v="20"/>
  </r>
  <r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0"/>
    <x v="13"/>
    <s v="EUR"/>
    <n v="1459418400"/>
    <n v="1456827573"/>
    <b v="0"/>
    <n v="141"/>
    <b v="1"/>
    <s v="photography/photobooks"/>
    <n v="104"/>
    <n v="123.38"/>
    <x v="8"/>
    <x v="20"/>
  </r>
  <r>
    <x v="0"/>
    <x v="0"/>
    <s v="USD"/>
    <n v="1458835264"/>
    <n v="1456246864"/>
    <b v="0"/>
    <n v="75"/>
    <b v="1"/>
    <s v="photography/photobooks"/>
    <n v="155"/>
    <n v="207.07"/>
    <x v="8"/>
    <x v="20"/>
  </r>
  <r>
    <x v="0"/>
    <x v="0"/>
    <s v="USD"/>
    <n v="1488053905"/>
    <n v="1485461905"/>
    <b v="0"/>
    <n v="46"/>
    <b v="1"/>
    <s v="photography/photobooks"/>
    <n v="106"/>
    <n v="138.26"/>
    <x v="8"/>
    <x v="20"/>
  </r>
  <r>
    <x v="0"/>
    <x v="11"/>
    <s v="SEK"/>
    <n v="1433106000"/>
    <n v="1431124572"/>
    <b v="0"/>
    <n v="103"/>
    <b v="1"/>
    <s v="photography/photobooks"/>
    <n v="254"/>
    <n v="493.82"/>
    <x v="8"/>
    <x v="20"/>
  </r>
  <r>
    <x v="0"/>
    <x v="5"/>
    <s v="CAD"/>
    <n v="1465505261"/>
    <n v="1464209261"/>
    <b v="0"/>
    <n v="6"/>
    <b v="1"/>
    <s v="photography/photobooks"/>
    <n v="101"/>
    <n v="168.5"/>
    <x v="8"/>
    <x v="20"/>
  </r>
  <r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0"/>
    <x v="1"/>
    <s v="GBP"/>
    <n v="1485886100"/>
    <n v="1482862100"/>
    <b v="0"/>
    <n v="108"/>
    <b v="1"/>
    <s v="photography/photobooks"/>
    <n v="102"/>
    <n v="61.53"/>
    <x v="8"/>
    <x v="20"/>
  </r>
  <r>
    <x v="0"/>
    <x v="0"/>
    <s v="USD"/>
    <n v="1433880605"/>
    <n v="1428696605"/>
    <b v="0"/>
    <n v="25"/>
    <b v="1"/>
    <s v="photography/photobooks"/>
    <n v="132"/>
    <n v="105.44"/>
    <x v="8"/>
    <x v="20"/>
  </r>
  <r>
    <x v="0"/>
    <x v="0"/>
    <s v="USD"/>
    <n v="1401487756"/>
    <n v="1398895756"/>
    <b v="0"/>
    <n v="549"/>
    <b v="1"/>
    <s v="photography/photobooks"/>
    <n v="786"/>
    <n v="71.59"/>
    <x v="8"/>
    <x v="20"/>
  </r>
  <r>
    <x v="0"/>
    <x v="0"/>
    <s v="USD"/>
    <n v="1443826980"/>
    <n v="1441032457"/>
    <b v="0"/>
    <n v="222"/>
    <b v="1"/>
    <s v="photography/photobooks"/>
    <n v="146"/>
    <n v="91.88"/>
    <x v="8"/>
    <x v="20"/>
  </r>
  <r>
    <x v="0"/>
    <x v="0"/>
    <s v="USD"/>
    <n v="1468524340"/>
    <n v="1465932340"/>
    <b v="0"/>
    <n v="183"/>
    <b v="1"/>
    <s v="photography/photobooks"/>
    <n v="103"/>
    <n v="148.57"/>
    <x v="8"/>
    <x v="20"/>
  </r>
  <r>
    <x v="0"/>
    <x v="0"/>
    <s v="USD"/>
    <n v="1446346800"/>
    <n v="1443714800"/>
    <b v="0"/>
    <n v="89"/>
    <b v="1"/>
    <s v="photography/photobooks"/>
    <n v="172"/>
    <n v="174.21"/>
    <x v="8"/>
    <x v="20"/>
  </r>
  <r>
    <x v="0"/>
    <x v="0"/>
    <s v="USD"/>
    <n v="1476961513"/>
    <n v="1474369513"/>
    <b v="0"/>
    <n v="253"/>
    <b v="1"/>
    <s v="photography/photobooks"/>
    <n v="159"/>
    <n v="102.86"/>
    <x v="8"/>
    <x v="20"/>
  </r>
  <r>
    <x v="0"/>
    <x v="12"/>
    <s v="EUR"/>
    <n v="1440515112"/>
    <n v="1437923112"/>
    <b v="0"/>
    <n v="140"/>
    <b v="1"/>
    <s v="photography/photobooks"/>
    <n v="104"/>
    <n v="111.18"/>
    <x v="8"/>
    <x v="20"/>
  </r>
  <r>
    <x v="0"/>
    <x v="1"/>
    <s v="GBP"/>
    <n v="1480809600"/>
    <n v="1478431488"/>
    <b v="0"/>
    <n v="103"/>
    <b v="1"/>
    <s v="photography/photobooks"/>
    <n v="111"/>
    <n v="23.8"/>
    <x v="8"/>
    <x v="20"/>
  </r>
  <r>
    <x v="0"/>
    <x v="5"/>
    <s v="CAD"/>
    <n v="1459483200"/>
    <n v="1456852647"/>
    <b v="0"/>
    <n v="138"/>
    <b v="1"/>
    <s v="photography/photobooks"/>
    <n v="280"/>
    <n v="81.27"/>
    <x v="8"/>
    <x v="20"/>
  </r>
  <r>
    <x v="0"/>
    <x v="0"/>
    <s v="USD"/>
    <n v="1478754909"/>
    <n v="1476159309"/>
    <b v="0"/>
    <n v="191"/>
    <b v="1"/>
    <s v="photography/photobooks"/>
    <n v="112"/>
    <n v="116.21"/>
    <x v="8"/>
    <x v="20"/>
  </r>
  <r>
    <x v="1"/>
    <x v="0"/>
    <s v="USD"/>
    <n v="1402060302"/>
    <n v="1396876302"/>
    <b v="0"/>
    <n v="18"/>
    <b v="0"/>
    <s v="music/world music"/>
    <n v="7"/>
    <n v="58.89"/>
    <x v="4"/>
    <x v="21"/>
  </r>
  <r>
    <x v="1"/>
    <x v="0"/>
    <s v="USD"/>
    <n v="1382478278"/>
    <n v="1377294278"/>
    <b v="0"/>
    <n v="3"/>
    <b v="0"/>
    <s v="music/world music"/>
    <n v="4"/>
    <n v="44"/>
    <x v="4"/>
    <x v="21"/>
  </r>
  <r>
    <x v="1"/>
    <x v="0"/>
    <s v="USD"/>
    <n v="1398042000"/>
    <n v="1395089981"/>
    <b v="0"/>
    <n v="40"/>
    <b v="0"/>
    <s v="music/world music"/>
    <n v="4"/>
    <n v="48.43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29"/>
    <n v="61.04"/>
    <x v="4"/>
    <x v="21"/>
  </r>
  <r>
    <x v="1"/>
    <x v="0"/>
    <s v="USD"/>
    <n v="1334592000"/>
    <n v="1331982127"/>
    <b v="0"/>
    <n v="1"/>
    <b v="0"/>
    <s v="music/world music"/>
    <n v="1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1"/>
    <n v="40"/>
    <x v="4"/>
    <x v="21"/>
  </r>
  <r>
    <x v="1"/>
    <x v="0"/>
    <s v="USD"/>
    <n v="1329864374"/>
    <n v="1328049974"/>
    <b v="0"/>
    <n v="6"/>
    <b v="0"/>
    <s v="music/world music"/>
    <n v="12"/>
    <n v="19.329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3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18"/>
    <n v="59.33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"/>
    <n v="30.13"/>
    <x v="4"/>
    <x v="21"/>
  </r>
  <r>
    <x v="1"/>
    <x v="0"/>
    <s v="USD"/>
    <n v="1414994340"/>
    <n v="1413057980"/>
    <b v="0"/>
    <n v="34"/>
    <b v="0"/>
    <s v="music/world music"/>
    <n v="51"/>
    <n v="74.62"/>
    <x v="4"/>
    <x v="21"/>
  </r>
  <r>
    <x v="1"/>
    <x v="0"/>
    <s v="USD"/>
    <n v="1315747080"/>
    <n v="1314417502"/>
    <b v="0"/>
    <n v="1"/>
    <b v="0"/>
    <s v="music/world music"/>
    <n v="1"/>
    <n v="5"/>
    <x v="4"/>
    <x v="21"/>
  </r>
  <r>
    <x v="1"/>
    <x v="0"/>
    <s v="USD"/>
    <n v="1310158800"/>
    <n v="1304888771"/>
    <b v="0"/>
    <n v="38"/>
    <b v="0"/>
    <s v="music/world music"/>
    <n v="14"/>
    <n v="44.5"/>
    <x v="4"/>
    <x v="21"/>
  </r>
  <r>
    <x v="0"/>
    <x v="0"/>
    <s v="USD"/>
    <n v="1366664400"/>
    <n v="1363981723"/>
    <b v="1"/>
    <n v="45"/>
    <b v="1"/>
    <s v="music/rock"/>
    <n v="104"/>
    <n v="46.13"/>
    <x v="4"/>
    <x v="11"/>
  </r>
  <r>
    <x v="0"/>
    <x v="0"/>
    <s v="USD"/>
    <n v="1402755834"/>
    <n v="1400163834"/>
    <b v="1"/>
    <n v="17"/>
    <b v="1"/>
    <s v="music/rock"/>
    <n v="120"/>
    <n v="141.47"/>
    <x v="4"/>
    <x v="11"/>
  </r>
  <r>
    <x v="0"/>
    <x v="0"/>
    <s v="USD"/>
    <n v="1323136949"/>
    <n v="1319245349"/>
    <b v="1"/>
    <n v="31"/>
    <b v="1"/>
    <s v="music/rock"/>
    <n v="117"/>
    <n v="75.48"/>
    <x v="4"/>
    <x v="11"/>
  </r>
  <r>
    <x v="0"/>
    <x v="0"/>
    <s v="USD"/>
    <n v="1367823655"/>
    <n v="1365231655"/>
    <b v="1"/>
    <n v="50"/>
    <b v="1"/>
    <s v="music/rock"/>
    <n v="122"/>
    <n v="85.5"/>
    <x v="4"/>
    <x v="11"/>
  </r>
  <r>
    <x v="0"/>
    <x v="0"/>
    <s v="USD"/>
    <n v="1402642740"/>
    <n v="1399563953"/>
    <b v="1"/>
    <n v="59"/>
    <b v="1"/>
    <s v="music/rock"/>
    <n v="152"/>
    <n v="64.25"/>
    <x v="4"/>
    <x v="11"/>
  </r>
  <r>
    <x v="0"/>
    <x v="0"/>
    <s v="USD"/>
    <n v="1341683211"/>
    <n v="1339091211"/>
    <b v="1"/>
    <n v="81"/>
    <b v="1"/>
    <s v="music/rock"/>
    <n v="104"/>
    <n v="64.47"/>
    <x v="4"/>
    <x v="11"/>
  </r>
  <r>
    <x v="0"/>
    <x v="0"/>
    <s v="USD"/>
    <n v="1410017131"/>
    <n v="1406129131"/>
    <b v="1"/>
    <n v="508"/>
    <b v="1"/>
    <s v="music/rock"/>
    <n v="200"/>
    <n v="118.2"/>
    <x v="4"/>
    <x v="11"/>
  </r>
  <r>
    <x v="0"/>
    <x v="0"/>
    <s v="USD"/>
    <n v="1316979167"/>
    <n v="1311795167"/>
    <b v="1"/>
    <n v="74"/>
    <b v="1"/>
    <s v="music/rock"/>
    <n v="102"/>
    <n v="82.54"/>
    <x v="4"/>
    <x v="11"/>
  </r>
  <r>
    <x v="0"/>
    <x v="0"/>
    <s v="USD"/>
    <n v="1382658169"/>
    <n v="1380238969"/>
    <b v="1"/>
    <n v="141"/>
    <b v="1"/>
    <s v="music/rock"/>
    <n v="138"/>
    <n v="34.17"/>
    <x v="4"/>
    <x v="11"/>
  </r>
  <r>
    <x v="0"/>
    <x v="0"/>
    <s v="USD"/>
    <n v="1409770107"/>
    <n v="1407178107"/>
    <b v="1"/>
    <n v="711"/>
    <b v="1"/>
    <s v="music/rock"/>
    <n v="303833"/>
    <n v="42.73"/>
    <x v="4"/>
    <x v="11"/>
  </r>
  <r>
    <x v="0"/>
    <x v="0"/>
    <s v="USD"/>
    <n v="1293857940"/>
    <n v="1288968886"/>
    <b v="1"/>
    <n v="141"/>
    <b v="1"/>
    <s v="music/rock"/>
    <n v="199"/>
    <n v="94.49"/>
    <x v="4"/>
    <x v="11"/>
  </r>
  <r>
    <x v="0"/>
    <x v="0"/>
    <s v="USD"/>
    <n v="1385932652"/>
    <n v="1383337052"/>
    <b v="1"/>
    <n v="109"/>
    <b v="1"/>
    <s v="music/rock"/>
    <n v="202"/>
    <n v="55.7"/>
    <x v="4"/>
    <x v="11"/>
  </r>
  <r>
    <x v="0"/>
    <x v="0"/>
    <s v="USD"/>
    <n v="1329084231"/>
    <n v="1326492231"/>
    <b v="1"/>
    <n v="361"/>
    <b v="1"/>
    <s v="music/rock"/>
    <n v="118"/>
    <n v="98.03"/>
    <x v="4"/>
    <x v="11"/>
  </r>
  <r>
    <x v="0"/>
    <x v="0"/>
    <s v="USD"/>
    <n v="1301792590"/>
    <n v="1297562590"/>
    <b v="1"/>
    <n v="176"/>
    <b v="1"/>
    <s v="music/rock"/>
    <n v="295"/>
    <n v="92.1"/>
    <x v="4"/>
    <x v="11"/>
  </r>
  <r>
    <x v="0"/>
    <x v="0"/>
    <s v="USD"/>
    <n v="1377960012"/>
    <n v="1375368012"/>
    <b v="1"/>
    <n v="670"/>
    <b v="1"/>
    <s v="music/rock"/>
    <n v="213"/>
    <n v="38.18"/>
    <x v="4"/>
    <x v="11"/>
  </r>
  <r>
    <x v="0"/>
    <x v="0"/>
    <s v="USD"/>
    <n v="1402286340"/>
    <n v="1399504664"/>
    <b v="1"/>
    <n v="96"/>
    <b v="1"/>
    <s v="music/rock"/>
    <n v="104"/>
    <n v="27.15"/>
    <x v="4"/>
    <x v="11"/>
  </r>
  <r>
    <x v="0"/>
    <x v="0"/>
    <s v="USD"/>
    <n v="1393445620"/>
    <n v="1390853620"/>
    <b v="1"/>
    <n v="74"/>
    <b v="1"/>
    <s v="music/rock"/>
    <n v="114"/>
    <n v="50.69"/>
    <x v="4"/>
    <x v="11"/>
  </r>
  <r>
    <x v="0"/>
    <x v="0"/>
    <s v="USD"/>
    <n v="1390983227"/>
    <n v="1388391227"/>
    <b v="1"/>
    <n v="52"/>
    <b v="1"/>
    <s v="music/rock"/>
    <n v="101"/>
    <n v="38.94"/>
    <x v="4"/>
    <x v="11"/>
  </r>
  <r>
    <x v="0"/>
    <x v="5"/>
    <s v="CAD"/>
    <n v="1392574692"/>
    <n v="1389982692"/>
    <b v="1"/>
    <n v="105"/>
    <b v="1"/>
    <s v="music/rock"/>
    <n v="125"/>
    <n v="77.64"/>
    <x v="4"/>
    <x v="11"/>
  </r>
  <r>
    <x v="0"/>
    <x v="0"/>
    <s v="USD"/>
    <n v="1396054800"/>
    <n v="1393034470"/>
    <b v="1"/>
    <n v="41"/>
    <b v="1"/>
    <s v="music/rock"/>
    <n v="119"/>
    <n v="43.54"/>
    <x v="4"/>
    <x v="11"/>
  </r>
  <r>
    <x v="0"/>
    <x v="0"/>
    <s v="USD"/>
    <n v="1383062083"/>
    <n v="1380556483"/>
    <b v="1"/>
    <n v="34"/>
    <b v="1"/>
    <s v="music/rock"/>
    <n v="166"/>
    <n v="31.82"/>
    <x v="4"/>
    <x v="11"/>
  </r>
  <r>
    <x v="0"/>
    <x v="0"/>
    <s v="USD"/>
    <n v="1291131815"/>
    <n v="1287071015"/>
    <b v="1"/>
    <n v="66"/>
    <b v="1"/>
    <s v="music/rock"/>
    <n v="119"/>
    <n v="63.18"/>
    <x v="4"/>
    <x v="11"/>
  </r>
  <r>
    <x v="0"/>
    <x v="0"/>
    <s v="USD"/>
    <n v="1389474145"/>
    <n v="1386882145"/>
    <b v="1"/>
    <n v="50"/>
    <b v="1"/>
    <s v="music/rock"/>
    <n v="100"/>
    <n v="190.9"/>
    <x v="4"/>
    <x v="11"/>
  </r>
  <r>
    <x v="0"/>
    <x v="0"/>
    <s v="USD"/>
    <n v="1374674558"/>
    <n v="1372082558"/>
    <b v="1"/>
    <n v="159"/>
    <b v="1"/>
    <s v="music/rock"/>
    <n v="102"/>
    <n v="140.86000000000001"/>
    <x v="4"/>
    <x v="11"/>
  </r>
  <r>
    <x v="0"/>
    <x v="0"/>
    <s v="USD"/>
    <n v="1379708247"/>
    <n v="1377116247"/>
    <b v="1"/>
    <n v="182"/>
    <b v="1"/>
    <s v="music/rock"/>
    <n v="117"/>
    <n v="76.92"/>
    <x v="4"/>
    <x v="11"/>
  </r>
  <r>
    <x v="0"/>
    <x v="0"/>
    <s v="USD"/>
    <n v="1460764800"/>
    <n v="1458157512"/>
    <b v="1"/>
    <n v="206"/>
    <b v="1"/>
    <s v="music/rock"/>
    <n v="109"/>
    <n v="99.16"/>
    <x v="4"/>
    <x v="11"/>
  </r>
  <r>
    <x v="0"/>
    <x v="0"/>
    <s v="USD"/>
    <n v="1332704042"/>
    <n v="1327523642"/>
    <b v="1"/>
    <n v="169"/>
    <b v="1"/>
    <s v="music/rock"/>
    <n v="115"/>
    <n v="67.88"/>
    <x v="4"/>
    <x v="11"/>
  </r>
  <r>
    <x v="0"/>
    <x v="0"/>
    <s v="USD"/>
    <n v="1384363459"/>
    <n v="1381767859"/>
    <b v="1"/>
    <n v="31"/>
    <b v="1"/>
    <s v="music/rock"/>
    <n v="102"/>
    <n v="246.29"/>
    <x v="4"/>
    <x v="11"/>
  </r>
  <r>
    <x v="0"/>
    <x v="0"/>
    <s v="USD"/>
    <n v="1276574400"/>
    <n v="1270576379"/>
    <b v="1"/>
    <n v="28"/>
    <b v="1"/>
    <s v="music/rock"/>
    <n v="106"/>
    <n v="189.29"/>
    <x v="4"/>
    <x v="11"/>
  </r>
  <r>
    <x v="0"/>
    <x v="5"/>
    <s v="CAD"/>
    <n v="1409506291"/>
    <n v="1406914291"/>
    <b v="1"/>
    <n v="54"/>
    <b v="1"/>
    <s v="music/rock"/>
    <n v="104"/>
    <n v="76.67"/>
    <x v="4"/>
    <x v="11"/>
  </r>
  <r>
    <x v="0"/>
    <x v="0"/>
    <s v="USD"/>
    <n v="1346344425"/>
    <n v="1343320425"/>
    <b v="1"/>
    <n v="467"/>
    <b v="1"/>
    <s v="music/rock"/>
    <n v="155"/>
    <n v="82.96"/>
    <x v="4"/>
    <x v="11"/>
  </r>
  <r>
    <x v="0"/>
    <x v="0"/>
    <s v="USD"/>
    <n v="1375908587"/>
    <n v="1372884587"/>
    <b v="1"/>
    <n v="389"/>
    <b v="1"/>
    <s v="music/rock"/>
    <n v="162"/>
    <n v="62.52"/>
    <x v="4"/>
    <x v="11"/>
  </r>
  <r>
    <x v="0"/>
    <x v="0"/>
    <s v="USD"/>
    <n v="1251777600"/>
    <n v="1247504047"/>
    <b v="1"/>
    <n v="68"/>
    <b v="1"/>
    <s v="music/rock"/>
    <n v="104"/>
    <n v="46.07"/>
    <x v="4"/>
    <x v="11"/>
  </r>
  <r>
    <x v="0"/>
    <x v="0"/>
    <s v="USD"/>
    <n v="1346765347"/>
    <n v="1343741347"/>
    <b v="1"/>
    <n v="413"/>
    <b v="1"/>
    <s v="music/rock"/>
    <n v="106"/>
    <n v="38.54"/>
    <x v="4"/>
    <x v="11"/>
  </r>
  <r>
    <x v="0"/>
    <x v="0"/>
    <s v="USD"/>
    <n v="1403661600"/>
    <n v="1401196766"/>
    <b v="1"/>
    <n v="190"/>
    <b v="1"/>
    <s v="music/rock"/>
    <n v="155"/>
    <n v="53.01"/>
    <x v="4"/>
    <x v="11"/>
  </r>
  <r>
    <x v="0"/>
    <x v="0"/>
    <s v="USD"/>
    <n v="1395624170"/>
    <n v="1392171770"/>
    <b v="1"/>
    <n v="189"/>
    <b v="1"/>
    <s v="music/rock"/>
    <n v="111"/>
    <n v="73.36"/>
    <x v="4"/>
    <x v="11"/>
  </r>
  <r>
    <x v="0"/>
    <x v="0"/>
    <s v="USD"/>
    <n v="1299003054"/>
    <n v="1291227054"/>
    <b v="1"/>
    <n v="130"/>
    <b v="1"/>
    <s v="music/rock"/>
    <n v="111"/>
    <n v="127.98"/>
    <x v="4"/>
    <x v="11"/>
  </r>
  <r>
    <x v="0"/>
    <x v="0"/>
    <s v="USD"/>
    <n v="1375033836"/>
    <n v="1373305836"/>
    <b v="1"/>
    <n v="74"/>
    <b v="1"/>
    <s v="music/rock"/>
    <n v="111"/>
    <n v="104.73"/>
    <x v="4"/>
    <x v="11"/>
  </r>
  <r>
    <x v="0"/>
    <x v="0"/>
    <s v="USD"/>
    <n v="1386565140"/>
    <n v="1383909855"/>
    <b v="1"/>
    <n v="274"/>
    <b v="1"/>
    <s v="music/rock"/>
    <n v="124"/>
    <n v="67.67"/>
    <x v="4"/>
    <x v="11"/>
  </r>
  <r>
    <x v="0"/>
    <x v="0"/>
    <s v="USD"/>
    <n v="1362974400"/>
    <n v="1360948389"/>
    <b v="1"/>
    <n v="22"/>
    <b v="1"/>
    <s v="music/rock"/>
    <n v="211"/>
    <n v="95.93"/>
    <x v="4"/>
    <x v="11"/>
  </r>
  <r>
    <x v="0"/>
    <x v="0"/>
    <s v="USD"/>
    <n v="1483203540"/>
    <n v="1481175482"/>
    <b v="0"/>
    <n v="31"/>
    <b v="1"/>
    <s v="theater/plays"/>
    <n v="101"/>
    <n v="65.16"/>
    <x v="1"/>
    <x v="6"/>
  </r>
  <r>
    <x v="0"/>
    <x v="1"/>
    <s v="GBP"/>
    <n v="1434808775"/>
    <n v="1433512775"/>
    <b v="0"/>
    <n v="63"/>
    <b v="1"/>
    <s v="theater/plays"/>
    <n v="102"/>
    <n v="32.270000000000003"/>
    <x v="1"/>
    <x v="6"/>
  </r>
  <r>
    <x v="0"/>
    <x v="1"/>
    <s v="GBP"/>
    <n v="1424181600"/>
    <n v="1423041227"/>
    <b v="0"/>
    <n v="20"/>
    <b v="1"/>
    <s v="theater/plays"/>
    <n v="108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"/>
    <n v="65.87"/>
    <x v="1"/>
    <x v="6"/>
  </r>
  <r>
    <x v="0"/>
    <x v="0"/>
    <s v="USD"/>
    <n v="1483499645"/>
    <n v="1480907645"/>
    <b v="0"/>
    <n v="52"/>
    <b v="1"/>
    <s v="theater/plays"/>
    <n v="125"/>
    <n v="36.08"/>
    <x v="1"/>
    <x v="6"/>
  </r>
  <r>
    <x v="0"/>
    <x v="0"/>
    <s v="USD"/>
    <n v="1429772340"/>
    <n v="1427121931"/>
    <b v="0"/>
    <n v="86"/>
    <b v="1"/>
    <s v="theater/plays"/>
    <n v="109"/>
    <n v="44.19"/>
    <x v="1"/>
    <x v="6"/>
  </r>
  <r>
    <x v="0"/>
    <x v="0"/>
    <s v="USD"/>
    <n v="1428390000"/>
    <n v="1425224391"/>
    <b v="0"/>
    <n v="42"/>
    <b v="1"/>
    <s v="theater/plays"/>
    <n v="146"/>
    <n v="104.07"/>
    <x v="1"/>
    <x v="6"/>
  </r>
  <r>
    <x v="0"/>
    <x v="1"/>
    <s v="GBP"/>
    <n v="1444172340"/>
    <n v="1441822828"/>
    <b v="0"/>
    <n v="52"/>
    <b v="1"/>
    <s v="theater/plays"/>
    <n v="110"/>
    <n v="35.96"/>
    <x v="1"/>
    <x v="6"/>
  </r>
  <r>
    <x v="0"/>
    <x v="0"/>
    <s v="USD"/>
    <n v="1447523371"/>
    <n v="1444927771"/>
    <b v="0"/>
    <n v="120"/>
    <b v="1"/>
    <s v="theater/plays"/>
    <n v="102"/>
    <n v="127.79"/>
    <x v="1"/>
    <x v="6"/>
  </r>
  <r>
    <x v="0"/>
    <x v="1"/>
    <s v="GBP"/>
    <n v="1445252400"/>
    <n v="1443696797"/>
    <b v="0"/>
    <n v="22"/>
    <b v="1"/>
    <s v="theater/plays"/>
    <n v="122"/>
    <n v="27.73"/>
    <x v="1"/>
    <x v="6"/>
  </r>
  <r>
    <x v="0"/>
    <x v="1"/>
    <s v="GBP"/>
    <n v="1438189200"/>
    <n v="1435585497"/>
    <b v="0"/>
    <n v="64"/>
    <b v="1"/>
    <s v="theater/plays"/>
    <n v="102"/>
    <n v="39.83"/>
    <x v="1"/>
    <x v="6"/>
  </r>
  <r>
    <x v="0"/>
    <x v="1"/>
    <s v="GBP"/>
    <n v="1457914373"/>
    <n v="1456189973"/>
    <b v="0"/>
    <n v="23"/>
    <b v="1"/>
    <s v="theater/plays"/>
    <n v="141"/>
    <n v="52.17"/>
    <x v="1"/>
    <x v="6"/>
  </r>
  <r>
    <x v="0"/>
    <x v="0"/>
    <s v="USD"/>
    <n v="1462125358"/>
    <n v="1459533358"/>
    <b v="0"/>
    <n v="238"/>
    <b v="1"/>
    <s v="theater/plays"/>
    <n v="110"/>
    <n v="92.04"/>
    <x v="1"/>
    <x v="6"/>
  </r>
  <r>
    <x v="0"/>
    <x v="1"/>
    <s v="GBP"/>
    <n v="1461860432"/>
    <n v="1459268432"/>
    <b v="0"/>
    <n v="33"/>
    <b v="1"/>
    <s v="theater/plays"/>
    <n v="105"/>
    <n v="63.42"/>
    <x v="1"/>
    <x v="6"/>
  </r>
  <r>
    <x v="0"/>
    <x v="0"/>
    <s v="USD"/>
    <n v="1436902359"/>
    <n v="1434310359"/>
    <b v="0"/>
    <n v="32"/>
    <b v="1"/>
    <s v="theater/plays"/>
    <n v="124"/>
    <n v="135.63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3"/>
    <n v="70.86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"/>
    <n v="42.21"/>
    <x v="1"/>
    <x v="6"/>
  </r>
  <r>
    <x v="1"/>
    <x v="1"/>
    <s v="GBP"/>
    <n v="1489376405"/>
    <n v="1484196005"/>
    <b v="0"/>
    <n v="104"/>
    <b v="0"/>
    <s v="technology/wearables"/>
    <n v="40"/>
    <n v="152.41"/>
    <x v="2"/>
    <x v="8"/>
  </r>
  <r>
    <x v="1"/>
    <x v="0"/>
    <s v="USD"/>
    <n v="1469122200"/>
    <n v="1466611108"/>
    <b v="0"/>
    <n v="86"/>
    <b v="0"/>
    <s v="technology/wearables"/>
    <n v="26"/>
    <n v="90.62"/>
    <x v="2"/>
    <x v="8"/>
  </r>
  <r>
    <x v="1"/>
    <x v="0"/>
    <s v="USD"/>
    <n v="1417690734"/>
    <n v="1415098734"/>
    <b v="0"/>
    <n v="356"/>
    <b v="0"/>
    <s v="technology/wearables"/>
    <n v="65"/>
    <n v="201.6"/>
    <x v="2"/>
    <x v="8"/>
  </r>
  <r>
    <x v="1"/>
    <x v="0"/>
    <s v="USD"/>
    <n v="1455710679"/>
    <n v="1453118679"/>
    <b v="0"/>
    <n v="45"/>
    <b v="0"/>
    <s v="technology/wearables"/>
    <n v="12"/>
    <n v="127.93"/>
    <x v="2"/>
    <x v="8"/>
  </r>
  <r>
    <x v="1"/>
    <x v="0"/>
    <s v="USD"/>
    <n v="1475937812"/>
    <n v="1472481812"/>
    <b v="0"/>
    <n v="38"/>
    <b v="0"/>
    <s v="technology/wearables"/>
    <n v="11"/>
    <n v="29.89"/>
    <x v="2"/>
    <x v="8"/>
  </r>
  <r>
    <x v="1"/>
    <x v="0"/>
    <s v="USD"/>
    <n v="1444943468"/>
    <n v="1441919468"/>
    <b v="0"/>
    <n v="35"/>
    <b v="0"/>
    <s v="technology/wearables"/>
    <n v="112"/>
    <n v="367.97"/>
    <x v="2"/>
    <x v="8"/>
  </r>
  <r>
    <x v="1"/>
    <x v="0"/>
    <s v="USD"/>
    <n v="1471622450"/>
    <n v="1467734450"/>
    <b v="0"/>
    <n v="24"/>
    <b v="0"/>
    <s v="technology/wearables"/>
    <n v="16"/>
    <n v="129.16999999999999"/>
    <x v="2"/>
    <x v="8"/>
  </r>
  <r>
    <x v="1"/>
    <x v="0"/>
    <s v="USD"/>
    <n v="1480536919"/>
    <n v="1477509319"/>
    <b v="0"/>
    <n v="100"/>
    <b v="0"/>
    <s v="technology/wearables"/>
    <n v="32"/>
    <n v="800.7"/>
    <x v="2"/>
    <x v="8"/>
  </r>
  <r>
    <x v="1"/>
    <x v="0"/>
    <s v="USD"/>
    <n v="1429375922"/>
    <n v="1426783922"/>
    <b v="0"/>
    <n v="1"/>
    <b v="0"/>
    <s v="technology/wearables"/>
    <n v="1"/>
    <n v="28"/>
    <x v="2"/>
    <x v="8"/>
  </r>
  <r>
    <x v="1"/>
    <x v="0"/>
    <s v="USD"/>
    <n v="1457024514"/>
    <n v="1454432514"/>
    <b v="0"/>
    <n v="122"/>
    <b v="0"/>
    <s v="technology/wearables"/>
    <n v="31"/>
    <n v="102.02"/>
    <x v="2"/>
    <x v="8"/>
  </r>
  <r>
    <x v="1"/>
    <x v="0"/>
    <s v="USD"/>
    <n v="1477065860"/>
    <n v="1471881860"/>
    <b v="0"/>
    <n v="11"/>
    <b v="0"/>
    <s v="technology/wearables"/>
    <n v="1"/>
    <n v="184.36"/>
    <x v="2"/>
    <x v="8"/>
  </r>
  <r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6"/>
    <n v="603.53"/>
    <x v="2"/>
    <x v="8"/>
  </r>
  <r>
    <x v="1"/>
    <x v="0"/>
    <s v="USD"/>
    <n v="1420938172"/>
    <n v="1418346172"/>
    <b v="0"/>
    <n v="135"/>
    <b v="0"/>
    <s v="technology/wearables"/>
    <n v="15"/>
    <n v="45.41"/>
    <x v="2"/>
    <x v="8"/>
  </r>
  <r>
    <x v="1"/>
    <x v="1"/>
    <s v="GBP"/>
    <n v="1405094400"/>
    <n v="1403810965"/>
    <b v="0"/>
    <n v="9"/>
    <b v="0"/>
    <s v="technology/wearables"/>
    <n v="15"/>
    <n v="97.33"/>
    <x v="2"/>
    <x v="8"/>
  </r>
  <r>
    <x v="1"/>
    <x v="9"/>
    <s v="EUR"/>
    <n v="1483138800"/>
    <n v="1480610046"/>
    <b v="0"/>
    <n v="3"/>
    <b v="0"/>
    <s v="technology/wearables"/>
    <n v="1"/>
    <n v="167.67"/>
    <x v="2"/>
    <x v="8"/>
  </r>
  <r>
    <x v="1"/>
    <x v="11"/>
    <s v="SEK"/>
    <n v="1482515937"/>
    <n v="1479923937"/>
    <b v="0"/>
    <n v="7"/>
    <b v="0"/>
    <s v="technology/wearables"/>
    <n v="1"/>
    <n v="859.86"/>
    <x v="2"/>
    <x v="8"/>
  </r>
  <r>
    <x v="1"/>
    <x v="1"/>
    <s v="GBP"/>
    <n v="1432223125"/>
    <n v="1429631125"/>
    <b v="0"/>
    <n v="4"/>
    <b v="0"/>
    <s v="technology/wearables"/>
    <n v="0"/>
    <n v="26.5"/>
    <x v="2"/>
    <x v="8"/>
  </r>
  <r>
    <x v="1"/>
    <x v="0"/>
    <s v="USD"/>
    <n v="1461653700"/>
    <n v="1458665146"/>
    <b v="0"/>
    <n v="44"/>
    <b v="0"/>
    <s v="technology/wearables"/>
    <n v="9"/>
    <n v="30.27"/>
    <x v="2"/>
    <x v="8"/>
  </r>
  <r>
    <x v="1"/>
    <x v="0"/>
    <s v="USD"/>
    <n v="1476371552"/>
    <n v="1473779552"/>
    <b v="0"/>
    <n v="90"/>
    <b v="0"/>
    <s v="technology/wearables"/>
    <n v="10"/>
    <n v="54.67"/>
    <x v="2"/>
    <x v="8"/>
  </r>
  <r>
    <x v="1"/>
    <x v="0"/>
    <s v="USD"/>
    <n v="1483063435"/>
    <n v="1480471435"/>
    <b v="0"/>
    <n v="8"/>
    <b v="0"/>
    <s v="technology/wearables"/>
    <n v="2"/>
    <n v="60.75"/>
    <x v="2"/>
    <x v="8"/>
  </r>
  <r>
    <x v="1"/>
    <x v="0"/>
    <s v="USD"/>
    <n v="1421348428"/>
    <n v="1417460428"/>
    <b v="0"/>
    <n v="11"/>
    <b v="0"/>
    <s v="technology/wearables"/>
    <n v="1"/>
    <n v="102.73"/>
    <x v="2"/>
    <x v="8"/>
  </r>
  <r>
    <x v="1"/>
    <x v="0"/>
    <s v="USD"/>
    <n v="1432916235"/>
    <n v="1430324235"/>
    <b v="0"/>
    <n v="41"/>
    <b v="0"/>
    <s v="technology/wearables"/>
    <n v="4"/>
    <n v="41.59"/>
    <x v="2"/>
    <x v="8"/>
  </r>
  <r>
    <x v="1"/>
    <x v="0"/>
    <s v="USD"/>
    <n v="1476458734"/>
    <n v="1472570734"/>
    <b v="0"/>
    <n v="15"/>
    <b v="0"/>
    <s v="technology/wearables"/>
    <n v="2"/>
    <n v="116.53"/>
    <x v="2"/>
    <x v="8"/>
  </r>
  <r>
    <x v="1"/>
    <x v="0"/>
    <s v="USD"/>
    <n v="1417501145"/>
    <n v="1414041545"/>
    <b v="0"/>
    <n v="9"/>
    <b v="0"/>
    <s v="technology/wearables"/>
    <n v="1"/>
    <n v="45.33"/>
    <x v="2"/>
    <x v="8"/>
  </r>
  <r>
    <x v="1"/>
    <x v="0"/>
    <s v="USD"/>
    <n v="1467432000"/>
    <n v="1464763109"/>
    <b v="0"/>
    <n v="50"/>
    <b v="0"/>
    <s v="technology/wearables"/>
    <n v="22"/>
    <n v="157.46"/>
    <x v="2"/>
    <x v="8"/>
  </r>
  <r>
    <x v="1"/>
    <x v="0"/>
    <s v="USD"/>
    <n v="1471435554"/>
    <n v="1468843554"/>
    <b v="0"/>
    <n v="34"/>
    <b v="0"/>
    <s v="technology/wearables"/>
    <n v="1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11"/>
    <n v="51.82"/>
    <x v="2"/>
    <x v="8"/>
  </r>
  <r>
    <x v="1"/>
    <x v="0"/>
    <s v="USD"/>
    <n v="1449354502"/>
    <n v="1446762502"/>
    <b v="0"/>
    <n v="16"/>
    <b v="0"/>
    <s v="technology/wearables"/>
    <n v="20"/>
    <n v="308.75"/>
    <x v="2"/>
    <x v="8"/>
  </r>
  <r>
    <x v="1"/>
    <x v="0"/>
    <s v="USD"/>
    <n v="1418849028"/>
    <n v="1415825028"/>
    <b v="0"/>
    <n v="224"/>
    <b v="0"/>
    <s v="technology/wearables"/>
    <n v="85"/>
    <n v="379.23"/>
    <x v="2"/>
    <x v="8"/>
  </r>
  <r>
    <x v="1"/>
    <x v="0"/>
    <s v="USD"/>
    <n v="1488549079"/>
    <n v="1485957079"/>
    <b v="0"/>
    <n v="140"/>
    <b v="0"/>
    <s v="technology/wearables"/>
    <n v="49"/>
    <n v="176.36"/>
    <x v="2"/>
    <x v="8"/>
  </r>
  <r>
    <x v="1"/>
    <x v="0"/>
    <s v="USD"/>
    <n v="1438543033"/>
    <n v="1435951033"/>
    <b v="0"/>
    <n v="15"/>
    <b v="0"/>
    <s v="technology/wearables"/>
    <n v="3"/>
    <n v="66.069999999999993"/>
    <x v="2"/>
    <x v="8"/>
  </r>
  <r>
    <x v="1"/>
    <x v="0"/>
    <s v="USD"/>
    <n v="1418056315"/>
    <n v="1414164715"/>
    <b v="0"/>
    <n v="37"/>
    <b v="0"/>
    <s v="technology/wearables"/>
    <n v="7"/>
    <n v="89.65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70"/>
    <n v="382.39"/>
    <x v="2"/>
    <x v="8"/>
  </r>
  <r>
    <x v="1"/>
    <x v="0"/>
    <s v="USD"/>
    <n v="1437161739"/>
    <n v="1434569739"/>
    <b v="0"/>
    <n v="1"/>
    <b v="0"/>
    <s v="technology/wearables"/>
    <n v="0"/>
    <n v="100"/>
    <x v="2"/>
    <x v="8"/>
  </r>
  <r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0"/>
    <x v="5"/>
    <s v="CAD"/>
    <n v="1467313039"/>
    <n v="1464807439"/>
    <b v="0"/>
    <n v="139"/>
    <b v="1"/>
    <s v="publishing/nonfiction"/>
    <n v="378"/>
    <n v="40.76"/>
    <x v="3"/>
    <x v="9"/>
  </r>
  <r>
    <x v="0"/>
    <x v="0"/>
    <s v="USD"/>
    <n v="1405366359"/>
    <n v="1402342359"/>
    <b v="0"/>
    <n v="7"/>
    <b v="1"/>
    <s v="publishing/nonfiction"/>
    <n v="125"/>
    <n v="53.57"/>
    <x v="3"/>
    <x v="9"/>
  </r>
  <r>
    <x v="0"/>
    <x v="0"/>
    <s v="USD"/>
    <n v="1372297751"/>
    <n v="1369705751"/>
    <b v="0"/>
    <n v="149"/>
    <b v="1"/>
    <s v="publishing/nonfiction"/>
    <n v="147"/>
    <n v="48.45"/>
    <x v="3"/>
    <x v="9"/>
  </r>
  <r>
    <x v="0"/>
    <x v="0"/>
    <s v="USD"/>
    <n v="1425741525"/>
    <n v="1423149525"/>
    <b v="0"/>
    <n v="31"/>
    <b v="1"/>
    <s v="publishing/nonfiction"/>
    <n v="102"/>
    <n v="82.42"/>
    <x v="3"/>
    <x v="9"/>
  </r>
  <r>
    <x v="0"/>
    <x v="0"/>
    <s v="USD"/>
    <n v="1418904533"/>
    <n v="1416485333"/>
    <b v="0"/>
    <n v="26"/>
    <b v="1"/>
    <s v="publishing/nonfiction"/>
    <n v="102"/>
    <n v="230.19"/>
    <x v="3"/>
    <x v="9"/>
  </r>
  <r>
    <x v="0"/>
    <x v="5"/>
    <s v="CAD"/>
    <n v="1450249140"/>
    <n v="1447055935"/>
    <b v="0"/>
    <n v="172"/>
    <b v="1"/>
    <s v="publishing/nonfiction"/>
    <n v="204"/>
    <n v="59.36"/>
    <x v="3"/>
    <x v="9"/>
  </r>
  <r>
    <x v="0"/>
    <x v="0"/>
    <s v="USD"/>
    <n v="1451089134"/>
    <n v="1448497134"/>
    <b v="0"/>
    <n v="78"/>
    <b v="1"/>
    <s v="publishing/nonfiction"/>
    <n v="104"/>
    <n v="66.7"/>
    <x v="3"/>
    <x v="9"/>
  </r>
  <r>
    <x v="0"/>
    <x v="0"/>
    <s v="USD"/>
    <n v="1455299144"/>
    <n v="1452707144"/>
    <b v="0"/>
    <n v="120"/>
    <b v="1"/>
    <s v="publishing/nonfiction"/>
    <n v="101"/>
    <n v="168.78"/>
    <x v="3"/>
    <x v="9"/>
  </r>
  <r>
    <x v="0"/>
    <x v="0"/>
    <s v="USD"/>
    <n v="1441425540"/>
    <n v="1436968366"/>
    <b v="0"/>
    <n v="227"/>
    <b v="1"/>
    <s v="publishing/nonfiction"/>
    <n v="136"/>
    <n v="59.97"/>
    <x v="3"/>
    <x v="9"/>
  </r>
  <r>
    <x v="0"/>
    <x v="0"/>
    <s v="USD"/>
    <n v="1362960000"/>
    <n v="1359946188"/>
    <b v="0"/>
    <n v="42"/>
    <b v="1"/>
    <s v="publishing/nonfiction"/>
    <n v="134"/>
    <n v="31.81"/>
    <x v="3"/>
    <x v="9"/>
  </r>
  <r>
    <x v="0"/>
    <x v="1"/>
    <s v="GBP"/>
    <n v="1465672979"/>
    <n v="1463080979"/>
    <b v="0"/>
    <n v="64"/>
    <b v="1"/>
    <s v="publishing/nonfiction"/>
    <n v="130"/>
    <n v="24.42"/>
    <x v="3"/>
    <x v="9"/>
  </r>
  <r>
    <x v="0"/>
    <x v="1"/>
    <s v="GBP"/>
    <n v="1354269600"/>
    <n v="1351663605"/>
    <b v="0"/>
    <n v="121"/>
    <b v="1"/>
    <s v="publishing/nonfiction"/>
    <n v="123"/>
    <n v="25.35"/>
    <x v="3"/>
    <x v="9"/>
  </r>
  <r>
    <x v="0"/>
    <x v="0"/>
    <s v="USD"/>
    <n v="1372985760"/>
    <n v="1370393760"/>
    <b v="0"/>
    <n v="87"/>
    <b v="1"/>
    <s v="publishing/nonfiction"/>
    <n v="183"/>
    <n v="71.44"/>
    <x v="3"/>
    <x v="9"/>
  </r>
  <r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0"/>
    <x v="0"/>
    <s v="USD"/>
    <n v="1309009323"/>
    <n v="1306417323"/>
    <b v="0"/>
    <n v="49"/>
    <b v="1"/>
    <s v="publishing/nonfiction"/>
    <n v="112"/>
    <n v="68.37"/>
    <x v="3"/>
    <x v="9"/>
  </r>
  <r>
    <x v="0"/>
    <x v="0"/>
    <s v="USD"/>
    <n v="1309980790"/>
    <n v="1304623990"/>
    <b v="0"/>
    <n v="19"/>
    <b v="1"/>
    <s v="publishing/nonfiction"/>
    <n v="116"/>
    <n v="40.21"/>
    <x v="3"/>
    <x v="9"/>
  </r>
  <r>
    <x v="0"/>
    <x v="0"/>
    <s v="USD"/>
    <n v="1343943420"/>
    <n v="1341524220"/>
    <b v="0"/>
    <n v="81"/>
    <b v="1"/>
    <s v="publishing/nonfiction"/>
    <n v="173"/>
    <n v="32.07"/>
    <x v="3"/>
    <x v="9"/>
  </r>
  <r>
    <x v="0"/>
    <x v="1"/>
    <s v="GBP"/>
    <n v="1403370772"/>
    <n v="1400778772"/>
    <b v="0"/>
    <n v="264"/>
    <b v="1"/>
    <s v="publishing/nonfiction"/>
    <n v="126"/>
    <n v="28.63"/>
    <x v="3"/>
    <x v="9"/>
  </r>
  <r>
    <x v="0"/>
    <x v="0"/>
    <s v="USD"/>
    <n v="1378592731"/>
    <n v="1373408731"/>
    <b v="0"/>
    <n v="25"/>
    <b v="1"/>
    <s v="publishing/nonfiction"/>
    <n v="109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9"/>
    <n v="346.04"/>
    <x v="4"/>
    <x v="11"/>
  </r>
  <r>
    <x v="0"/>
    <x v="0"/>
    <s v="USD"/>
    <n v="1426523752"/>
    <n v="1423935352"/>
    <b v="0"/>
    <n v="92"/>
    <b v="1"/>
    <s v="music/rock"/>
    <n v="100"/>
    <n v="81.739999999999995"/>
    <x v="4"/>
    <x v="11"/>
  </r>
  <r>
    <x v="0"/>
    <x v="0"/>
    <s v="USD"/>
    <n v="1417049663"/>
    <n v="1413158063"/>
    <b v="0"/>
    <n v="147"/>
    <b v="1"/>
    <s v="music/rock"/>
    <n v="126"/>
    <n v="64.540000000000006"/>
    <x v="4"/>
    <x v="11"/>
  </r>
  <r>
    <x v="0"/>
    <x v="0"/>
    <s v="USD"/>
    <n v="1447463050"/>
    <n v="1444867450"/>
    <b v="0"/>
    <n v="90"/>
    <b v="1"/>
    <s v="music/rock"/>
    <n v="114"/>
    <n v="63.48"/>
    <x v="4"/>
    <x v="11"/>
  </r>
  <r>
    <x v="0"/>
    <x v="0"/>
    <s v="USD"/>
    <n v="1434342894"/>
    <n v="1432269294"/>
    <b v="0"/>
    <n v="87"/>
    <b v="1"/>
    <s v="music/rock"/>
    <n v="111"/>
    <n v="63.62"/>
    <x v="4"/>
    <x v="11"/>
  </r>
  <r>
    <x v="0"/>
    <x v="0"/>
    <s v="USD"/>
    <n v="1397225746"/>
    <n v="1394633746"/>
    <b v="0"/>
    <n v="406"/>
    <b v="1"/>
    <s v="music/rock"/>
    <n v="105"/>
    <n v="83.97"/>
    <x v="4"/>
    <x v="11"/>
  </r>
  <r>
    <x v="0"/>
    <x v="0"/>
    <s v="USD"/>
    <n v="1381881890"/>
    <n v="1380585890"/>
    <b v="0"/>
    <n v="20"/>
    <b v="1"/>
    <s v="music/rock"/>
    <n v="104"/>
    <n v="77.75"/>
    <x v="4"/>
    <x v="11"/>
  </r>
  <r>
    <x v="0"/>
    <x v="0"/>
    <s v="USD"/>
    <n v="1431022342"/>
    <n v="1428430342"/>
    <b v="0"/>
    <n v="70"/>
    <b v="1"/>
    <s v="music/rock"/>
    <n v="107"/>
    <n v="107.0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"/>
    <n v="201.94"/>
    <x v="4"/>
    <x v="11"/>
  </r>
  <r>
    <x v="0"/>
    <x v="0"/>
    <s v="USD"/>
    <n v="1458874388"/>
    <n v="1456285988"/>
    <b v="0"/>
    <n v="66"/>
    <b v="1"/>
    <s v="music/rock"/>
    <n v="189"/>
    <n v="43.06"/>
    <x v="4"/>
    <x v="11"/>
  </r>
  <r>
    <x v="0"/>
    <x v="6"/>
    <s v="EUR"/>
    <n v="1484444119"/>
    <n v="1481852119"/>
    <b v="0"/>
    <n v="109"/>
    <b v="1"/>
    <s v="music/rock"/>
    <n v="171"/>
    <n v="62.87"/>
    <x v="4"/>
    <x v="11"/>
  </r>
  <r>
    <x v="0"/>
    <x v="1"/>
    <s v="GBP"/>
    <n v="1480784606"/>
    <n v="1478189006"/>
    <b v="0"/>
    <n v="168"/>
    <b v="1"/>
    <s v="music/rock"/>
    <n v="252"/>
    <n v="55.61"/>
    <x v="4"/>
    <x v="11"/>
  </r>
  <r>
    <x v="0"/>
    <x v="0"/>
    <s v="USD"/>
    <n v="1486095060"/>
    <n v="1484198170"/>
    <b v="0"/>
    <n v="31"/>
    <b v="1"/>
    <s v="music/rock"/>
    <n v="116"/>
    <n v="48.71"/>
    <x v="4"/>
    <x v="11"/>
  </r>
  <r>
    <x v="0"/>
    <x v="1"/>
    <s v="GBP"/>
    <n v="1470075210"/>
    <n v="1468779210"/>
    <b v="0"/>
    <n v="133"/>
    <b v="1"/>
    <s v="music/rock"/>
    <n v="203"/>
    <n v="30.58"/>
    <x v="4"/>
    <x v="11"/>
  </r>
  <r>
    <x v="0"/>
    <x v="0"/>
    <s v="USD"/>
    <n v="1433504876"/>
    <n v="1430912876"/>
    <b v="0"/>
    <n v="151"/>
    <b v="1"/>
    <s v="music/rock"/>
    <n v="112"/>
    <n v="73.91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"/>
    <n v="73.36"/>
    <x v="4"/>
    <x v="11"/>
  </r>
  <r>
    <x v="0"/>
    <x v="0"/>
    <s v="USD"/>
    <n v="1367867536"/>
    <n v="1365275536"/>
    <b v="0"/>
    <n v="148"/>
    <b v="1"/>
    <s v="music/rock"/>
    <n v="104"/>
    <n v="56.41"/>
    <x v="4"/>
    <x v="11"/>
  </r>
  <r>
    <x v="0"/>
    <x v="5"/>
    <s v="CAD"/>
    <n v="1482457678"/>
    <n v="1480729678"/>
    <b v="0"/>
    <n v="93"/>
    <b v="1"/>
    <s v="music/rock"/>
    <n v="212"/>
    <n v="50.25"/>
    <x v="4"/>
    <x v="11"/>
  </r>
  <r>
    <x v="0"/>
    <x v="0"/>
    <s v="USD"/>
    <n v="1436117922"/>
    <n v="1433525922"/>
    <b v="0"/>
    <n v="63"/>
    <b v="1"/>
    <s v="music/rock"/>
    <n v="124"/>
    <n v="68.94"/>
    <x v="4"/>
    <x v="11"/>
  </r>
  <r>
    <x v="0"/>
    <x v="12"/>
    <s v="EUR"/>
    <n v="1461931860"/>
    <n v="1457109121"/>
    <b v="0"/>
    <n v="134"/>
    <b v="1"/>
    <s v="music/rock"/>
    <n v="110"/>
    <n v="65.91"/>
    <x v="4"/>
    <x v="11"/>
  </r>
  <r>
    <x v="0"/>
    <x v="0"/>
    <s v="USD"/>
    <n v="1438183889"/>
    <n v="1435591889"/>
    <b v="0"/>
    <n v="14"/>
    <b v="1"/>
    <s v="music/rock"/>
    <n v="219"/>
    <n v="62.5"/>
    <x v="4"/>
    <x v="11"/>
  </r>
  <r>
    <x v="0"/>
    <x v="0"/>
    <s v="USD"/>
    <n v="1433305800"/>
    <n v="1430604395"/>
    <b v="0"/>
    <n v="78"/>
    <b v="1"/>
    <s v="music/rock"/>
    <n v="137"/>
    <n v="70.06"/>
    <x v="4"/>
    <x v="11"/>
  </r>
  <r>
    <x v="0"/>
    <x v="0"/>
    <s v="USD"/>
    <n v="1476720840"/>
    <n v="1474469117"/>
    <b v="0"/>
    <n v="112"/>
    <b v="1"/>
    <s v="music/rock"/>
    <n v="135"/>
    <n v="60.18"/>
    <x v="4"/>
    <x v="11"/>
  </r>
  <r>
    <x v="0"/>
    <x v="1"/>
    <s v="GBP"/>
    <n v="1471087957"/>
    <n v="1468495957"/>
    <b v="0"/>
    <n v="34"/>
    <b v="1"/>
    <s v="music/rock"/>
    <n v="145"/>
    <n v="21.38"/>
    <x v="4"/>
    <x v="11"/>
  </r>
  <r>
    <x v="0"/>
    <x v="0"/>
    <s v="USD"/>
    <n v="1430154720"/>
    <n v="1427224606"/>
    <b v="0"/>
    <n v="19"/>
    <b v="1"/>
    <s v="music/rock"/>
    <n v="109"/>
    <n v="160.79"/>
    <x v="4"/>
    <x v="11"/>
  </r>
  <r>
    <x v="0"/>
    <x v="0"/>
    <s v="USD"/>
    <n v="1440219540"/>
    <n v="1436369818"/>
    <b v="0"/>
    <n v="13"/>
    <b v="1"/>
    <s v="music/rock"/>
    <n v="110"/>
    <n v="42.38"/>
    <x v="4"/>
    <x v="11"/>
  </r>
  <r>
    <x v="0"/>
    <x v="0"/>
    <s v="USD"/>
    <n v="1456976586"/>
    <n v="1454298186"/>
    <b v="0"/>
    <n v="104"/>
    <b v="1"/>
    <s v="music/rock"/>
    <n v="114"/>
    <n v="27.32"/>
    <x v="4"/>
    <x v="11"/>
  </r>
  <r>
    <x v="0"/>
    <x v="0"/>
    <s v="USD"/>
    <n v="1470068523"/>
    <n v="1467476523"/>
    <b v="0"/>
    <n v="52"/>
    <b v="1"/>
    <s v="music/rock"/>
    <n v="102"/>
    <n v="196.83"/>
    <x v="4"/>
    <x v="11"/>
  </r>
  <r>
    <x v="0"/>
    <x v="0"/>
    <s v="USD"/>
    <n v="1488337200"/>
    <n v="1484623726"/>
    <b v="0"/>
    <n v="17"/>
    <b v="1"/>
    <s v="music/rock"/>
    <n v="122"/>
    <n v="53.88"/>
    <x v="4"/>
    <x v="11"/>
  </r>
  <r>
    <x v="0"/>
    <x v="0"/>
    <s v="USD"/>
    <n v="1484430481"/>
    <n v="1481838481"/>
    <b v="0"/>
    <n v="82"/>
    <b v="1"/>
    <s v="music/rock"/>
    <n v="112"/>
    <n v="47.76"/>
    <x v="4"/>
    <x v="11"/>
  </r>
  <r>
    <x v="0"/>
    <x v="0"/>
    <s v="USD"/>
    <n v="1423871882"/>
    <n v="1421279882"/>
    <b v="0"/>
    <n v="73"/>
    <b v="1"/>
    <s v="music/rock"/>
    <n v="107"/>
    <n v="88.19"/>
    <x v="4"/>
    <x v="11"/>
  </r>
  <r>
    <x v="0"/>
    <x v="0"/>
    <s v="USD"/>
    <n v="1477603140"/>
    <n v="1475013710"/>
    <b v="0"/>
    <n v="158"/>
    <b v="1"/>
    <s v="music/rock"/>
    <n v="114"/>
    <n v="72.06"/>
    <x v="4"/>
    <x v="11"/>
  </r>
  <r>
    <x v="0"/>
    <x v="0"/>
    <s v="USD"/>
    <n v="1467752334"/>
    <n v="1465160334"/>
    <b v="0"/>
    <n v="65"/>
    <b v="1"/>
    <s v="music/rock"/>
    <n v="110"/>
    <n v="74.25"/>
    <x v="4"/>
    <x v="11"/>
  </r>
  <r>
    <x v="0"/>
    <x v="0"/>
    <s v="USD"/>
    <n v="1412640373"/>
    <n v="1410048373"/>
    <b v="0"/>
    <n v="184"/>
    <b v="1"/>
    <s v="music/rock"/>
    <n v="126"/>
    <n v="61.7"/>
    <x v="4"/>
    <x v="11"/>
  </r>
  <r>
    <x v="0"/>
    <x v="1"/>
    <s v="GBP"/>
    <n v="1465709400"/>
    <n v="1462695073"/>
    <b v="0"/>
    <n v="34"/>
    <b v="1"/>
    <s v="music/rock"/>
    <n v="167"/>
    <n v="17.239999999999998"/>
    <x v="4"/>
    <x v="11"/>
  </r>
  <r>
    <x v="0"/>
    <x v="0"/>
    <s v="USD"/>
    <n v="1369612474"/>
    <n v="1367798074"/>
    <b v="0"/>
    <n v="240"/>
    <b v="1"/>
    <s v="music/rock"/>
    <n v="497"/>
    <n v="51.72"/>
    <x v="4"/>
    <x v="11"/>
  </r>
  <r>
    <x v="0"/>
    <x v="1"/>
    <s v="GBP"/>
    <n v="1430439411"/>
    <n v="1425259011"/>
    <b v="0"/>
    <n v="113"/>
    <b v="1"/>
    <s v="music/rock"/>
    <n v="109"/>
    <n v="24.15"/>
    <x v="4"/>
    <x v="11"/>
  </r>
  <r>
    <x v="0"/>
    <x v="0"/>
    <s v="USD"/>
    <n v="1374802235"/>
    <n v="1372210235"/>
    <b v="0"/>
    <n v="66"/>
    <b v="1"/>
    <s v="music/rock"/>
    <n v="103"/>
    <n v="62.17"/>
    <x v="4"/>
    <x v="11"/>
  </r>
  <r>
    <x v="2"/>
    <x v="1"/>
    <s v="GBP"/>
    <n v="1424607285"/>
    <n v="1422447285"/>
    <b v="1"/>
    <n v="5"/>
    <b v="0"/>
    <s v="publishing/translations"/>
    <n v="2"/>
    <n v="48.2"/>
    <x v="3"/>
    <x v="22"/>
  </r>
  <r>
    <x v="2"/>
    <x v="0"/>
    <s v="USD"/>
    <n v="1417195201"/>
    <n v="1414599601"/>
    <b v="1"/>
    <n v="17"/>
    <b v="0"/>
    <s v="publishing/translations"/>
    <n v="0"/>
    <n v="6.18"/>
    <x v="3"/>
    <x v="22"/>
  </r>
  <r>
    <x v="2"/>
    <x v="13"/>
    <s v="EUR"/>
    <n v="1449914400"/>
    <n v="1445336607"/>
    <b v="0"/>
    <n v="3"/>
    <b v="0"/>
    <s v="publishing/translations"/>
    <n v="0"/>
    <n v="5"/>
    <x v="3"/>
    <x v="22"/>
  </r>
  <r>
    <x v="2"/>
    <x v="0"/>
    <s v="USD"/>
    <n v="1407847978"/>
    <n v="1405687978"/>
    <b v="0"/>
    <n v="2"/>
    <b v="0"/>
    <s v="publishing/translations"/>
    <n v="1"/>
    <n v="7.5"/>
    <x v="3"/>
    <x v="22"/>
  </r>
  <r>
    <x v="2"/>
    <x v="1"/>
    <s v="GBP"/>
    <n v="1447451756"/>
    <n v="1444856156"/>
    <b v="0"/>
    <n v="6"/>
    <b v="0"/>
    <s v="publishing/translations"/>
    <n v="7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0"/>
    <n v="1"/>
    <x v="3"/>
    <x v="22"/>
  </r>
  <r>
    <x v="2"/>
    <x v="1"/>
    <s v="GBP"/>
    <n v="1423185900"/>
    <n v="1420766700"/>
    <b v="0"/>
    <n v="3"/>
    <b v="0"/>
    <s v="publishing/translations"/>
    <n v="0"/>
    <n v="2.33"/>
    <x v="3"/>
    <x v="22"/>
  </r>
  <r>
    <x v="2"/>
    <x v="0"/>
    <s v="USD"/>
    <n v="1417656699"/>
    <n v="1415064699"/>
    <b v="0"/>
    <n v="13"/>
    <b v="0"/>
    <s v="publishing/translations"/>
    <n v="5"/>
    <n v="24.62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"/>
    <n v="1"/>
    <x v="3"/>
    <x v="22"/>
  </r>
  <r>
    <x v="2"/>
    <x v="0"/>
    <s v="USD"/>
    <n v="1439741591"/>
    <n v="1436285591"/>
    <b v="0"/>
    <n v="9"/>
    <b v="0"/>
    <s v="publishing/translations"/>
    <n v="18"/>
    <n v="88.89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"/>
    <n v="27.5"/>
    <x v="3"/>
    <x v="22"/>
  </r>
  <r>
    <x v="2"/>
    <x v="3"/>
    <s v="EUR"/>
    <n v="1456397834"/>
    <n v="1453805834"/>
    <b v="0"/>
    <n v="1"/>
    <b v="0"/>
    <s v="publishing/translations"/>
    <n v="0"/>
    <n v="6"/>
    <x v="3"/>
    <x v="22"/>
  </r>
  <r>
    <x v="2"/>
    <x v="0"/>
    <s v="USD"/>
    <n v="1476010619"/>
    <n v="1473418619"/>
    <b v="0"/>
    <n v="10"/>
    <b v="0"/>
    <s v="publishing/translations"/>
    <n v="7"/>
    <n v="44.5"/>
    <x v="3"/>
    <x v="22"/>
  </r>
  <r>
    <x v="2"/>
    <x v="0"/>
    <s v="USD"/>
    <n v="1467129686"/>
    <n v="1464969686"/>
    <b v="0"/>
    <n v="3"/>
    <b v="0"/>
    <s v="publishing/translations"/>
    <n v="3"/>
    <n v="1"/>
    <x v="3"/>
    <x v="22"/>
  </r>
  <r>
    <x v="2"/>
    <x v="11"/>
    <s v="SEK"/>
    <n v="1423432709"/>
    <n v="1420840709"/>
    <b v="0"/>
    <n v="2"/>
    <b v="0"/>
    <s v="publishing/translations"/>
    <n v="0"/>
    <n v="100"/>
    <x v="3"/>
    <x v="22"/>
  </r>
  <r>
    <x v="2"/>
    <x v="4"/>
    <s v="NZD"/>
    <n v="1474436704"/>
    <n v="1471844704"/>
    <b v="0"/>
    <n v="2"/>
    <b v="0"/>
    <s v="publishing/translations"/>
    <n v="0"/>
    <n v="13"/>
    <x v="3"/>
    <x v="22"/>
  </r>
  <r>
    <x v="2"/>
    <x v="2"/>
    <s v="AUD"/>
    <n v="1451637531"/>
    <n v="1449045531"/>
    <b v="0"/>
    <n v="1"/>
    <b v="0"/>
    <s v="publishing/translations"/>
    <n v="0"/>
    <n v="100"/>
    <x v="3"/>
    <x v="22"/>
  </r>
  <r>
    <x v="2"/>
    <x v="0"/>
    <s v="USD"/>
    <n v="1479233602"/>
    <n v="1478106802"/>
    <b v="0"/>
    <n v="14"/>
    <b v="0"/>
    <s v="publishing/translations"/>
    <n v="20"/>
    <n v="109.0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"/>
    <n v="104.75"/>
    <x v="3"/>
    <x v="22"/>
  </r>
  <r>
    <x v="2"/>
    <x v="3"/>
    <s v="EUR"/>
    <n v="1459584417"/>
    <n v="1456996017"/>
    <b v="0"/>
    <n v="3"/>
    <b v="0"/>
    <s v="publishing/translations"/>
    <n v="5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2"/>
    <x v="0"/>
    <s v="USD"/>
    <n v="1448517816"/>
    <n v="1445922216"/>
    <b v="0"/>
    <n v="47"/>
    <b v="0"/>
    <s v="publishing/translations"/>
    <n v="32"/>
    <n v="115.55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7"/>
    <n v="80.5"/>
    <x v="3"/>
    <x v="22"/>
  </r>
  <r>
    <x v="2"/>
    <x v="8"/>
    <s v="DKK"/>
    <n v="1433775600"/>
    <n v="1431973478"/>
    <b v="0"/>
    <n v="11"/>
    <b v="0"/>
    <s v="publishing/translations"/>
    <n v="10"/>
    <n v="744.55"/>
    <x v="3"/>
    <x v="22"/>
  </r>
  <r>
    <x v="2"/>
    <x v="13"/>
    <s v="EUR"/>
    <n v="1444589020"/>
    <n v="1441997020"/>
    <b v="0"/>
    <n v="2"/>
    <b v="0"/>
    <s v="publishing/translations"/>
    <n v="0"/>
    <n v="7.5"/>
    <x v="3"/>
    <x v="22"/>
  </r>
  <r>
    <x v="2"/>
    <x v="12"/>
    <s v="EUR"/>
    <n v="1456043057"/>
    <n v="1453451057"/>
    <b v="0"/>
    <n v="2"/>
    <b v="0"/>
    <s v="publishing/translations"/>
    <n v="1"/>
    <n v="38.5"/>
    <x v="3"/>
    <x v="22"/>
  </r>
  <r>
    <x v="2"/>
    <x v="0"/>
    <s v="USD"/>
    <n v="1405227540"/>
    <n v="1402058739"/>
    <b v="0"/>
    <n v="22"/>
    <b v="0"/>
    <s v="publishing/translations"/>
    <n v="27"/>
    <n v="36.6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7"/>
    <n v="30"/>
    <x v="3"/>
    <x v="22"/>
  </r>
  <r>
    <x v="2"/>
    <x v="13"/>
    <s v="EUR"/>
    <n v="1464285463"/>
    <n v="1461693463"/>
    <b v="0"/>
    <n v="1"/>
    <b v="0"/>
    <s v="publishing/translations"/>
    <n v="0"/>
    <n v="1"/>
    <x v="3"/>
    <x v="22"/>
  </r>
  <r>
    <x v="2"/>
    <x v="1"/>
    <s v="GBP"/>
    <n v="1441995769"/>
    <n v="1436811769"/>
    <b v="0"/>
    <n v="3"/>
    <b v="0"/>
    <s v="publishing/translations"/>
    <n v="1"/>
    <n v="673.33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0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1"/>
    <n v="15"/>
    <x v="3"/>
    <x v="22"/>
  </r>
  <r>
    <x v="1"/>
    <x v="0"/>
    <s v="USD"/>
    <n v="1409924340"/>
    <n v="1405181320"/>
    <b v="0"/>
    <n v="7"/>
    <b v="0"/>
    <s v="publishing/translations"/>
    <n v="11"/>
    <n v="225"/>
    <x v="3"/>
    <x v="22"/>
  </r>
  <r>
    <x v="1"/>
    <x v="13"/>
    <s v="EUR"/>
    <n v="1483459365"/>
    <n v="1480867365"/>
    <b v="0"/>
    <n v="3"/>
    <b v="0"/>
    <s v="publishing/translations"/>
    <n v="3"/>
    <n v="48.33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01"/>
    <n v="44.67"/>
    <x v="3"/>
    <x v="23"/>
  </r>
  <r>
    <x v="0"/>
    <x v="0"/>
    <s v="USD"/>
    <n v="1365609271"/>
    <n v="1363017271"/>
    <b v="1"/>
    <n v="150"/>
    <b v="1"/>
    <s v="publishing/radio &amp; podcasts"/>
    <n v="109"/>
    <n v="28.94"/>
    <x v="3"/>
    <x v="23"/>
  </r>
  <r>
    <x v="0"/>
    <x v="0"/>
    <s v="USD"/>
    <n v="1365367938"/>
    <n v="1361483538"/>
    <b v="1"/>
    <n v="25"/>
    <b v="1"/>
    <s v="publishing/radio &amp; podcasts"/>
    <n v="148"/>
    <n v="35.44"/>
    <x v="3"/>
    <x v="23"/>
  </r>
  <r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0"/>
    <x v="0"/>
    <s v="USD"/>
    <n v="1332699285"/>
    <n v="1327518885"/>
    <b v="1"/>
    <n v="600"/>
    <b v="1"/>
    <s v="publishing/radio &amp; podcasts"/>
    <n v="115"/>
    <n v="76.72"/>
    <x v="3"/>
    <x v="23"/>
  </r>
  <r>
    <x v="0"/>
    <x v="0"/>
    <s v="USD"/>
    <n v="1307838049"/>
    <n v="1302654049"/>
    <b v="1"/>
    <n v="293"/>
    <b v="1"/>
    <s v="publishing/radio &amp; podcasts"/>
    <n v="102"/>
    <n v="33.19"/>
    <x v="3"/>
    <x v="23"/>
  </r>
  <r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0"/>
    <x v="0"/>
    <s v="USD"/>
    <n v="1356724263"/>
    <n v="1354909863"/>
    <b v="1"/>
    <n v="81"/>
    <b v="1"/>
    <s v="publishing/radio &amp; podcasts"/>
    <n v="125"/>
    <n v="23.17"/>
    <x v="3"/>
    <x v="23"/>
  </r>
  <r>
    <x v="0"/>
    <x v="0"/>
    <s v="USD"/>
    <n v="1428620334"/>
    <n v="1426028334"/>
    <b v="1"/>
    <n v="343"/>
    <b v="1"/>
    <s v="publishing/radio &amp; podcasts"/>
    <n v="104"/>
    <n v="96.88"/>
    <x v="3"/>
    <x v="23"/>
  </r>
  <r>
    <x v="0"/>
    <x v="0"/>
    <s v="USD"/>
    <n v="1381928503"/>
    <n v="1379336503"/>
    <b v="1"/>
    <n v="336"/>
    <b v="1"/>
    <s v="publishing/radio &amp; podcasts"/>
    <n v="139"/>
    <n v="103.2"/>
    <x v="3"/>
    <x v="23"/>
  </r>
  <r>
    <x v="0"/>
    <x v="0"/>
    <s v="USD"/>
    <n v="1330644639"/>
    <n v="1328052639"/>
    <b v="1"/>
    <n v="47"/>
    <b v="1"/>
    <s v="publishing/radio &amp; podcasts"/>
    <n v="121"/>
    <n v="38.46"/>
    <x v="3"/>
    <x v="23"/>
  </r>
  <r>
    <x v="0"/>
    <x v="0"/>
    <s v="USD"/>
    <n v="1379093292"/>
    <n v="1376501292"/>
    <b v="1"/>
    <n v="76"/>
    <b v="1"/>
    <s v="publishing/radio &amp; podcasts"/>
    <n v="112"/>
    <n v="44.32"/>
    <x v="3"/>
    <x v="23"/>
  </r>
  <r>
    <x v="0"/>
    <x v="0"/>
    <s v="USD"/>
    <n v="1419051540"/>
    <n v="1416244863"/>
    <b v="1"/>
    <n v="441"/>
    <b v="1"/>
    <s v="publishing/radio &amp; podcasts"/>
    <n v="189"/>
    <n v="64.17"/>
    <x v="3"/>
    <x v="23"/>
  </r>
  <r>
    <x v="0"/>
    <x v="0"/>
    <s v="USD"/>
    <n v="1315616422"/>
    <n v="1313024422"/>
    <b v="1"/>
    <n v="916"/>
    <b v="1"/>
    <s v="publishing/radio &amp; podcasts"/>
    <n v="662"/>
    <n v="43.33"/>
    <x v="3"/>
    <x v="23"/>
  </r>
  <r>
    <x v="0"/>
    <x v="0"/>
    <s v="USD"/>
    <n v="1324609200"/>
    <n v="1319467604"/>
    <b v="1"/>
    <n v="369"/>
    <b v="1"/>
    <s v="publishing/radio &amp; podcasts"/>
    <n v="111"/>
    <n v="90.5"/>
    <x v="3"/>
    <x v="23"/>
  </r>
  <r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0"/>
    <x v="0"/>
    <s v="USD"/>
    <n v="1399694340"/>
    <n v="1398448389"/>
    <b v="1"/>
    <n v="71"/>
    <b v="1"/>
    <s v="publishing/radio &amp; podcasts"/>
    <n v="137"/>
    <n v="30.96"/>
    <x v="3"/>
    <x v="23"/>
  </r>
  <r>
    <x v="0"/>
    <x v="0"/>
    <s v="USD"/>
    <n v="1374858000"/>
    <n v="1373408699"/>
    <b v="1"/>
    <n v="635"/>
    <b v="1"/>
    <s v="publishing/radio &amp; podcasts"/>
    <n v="117"/>
    <n v="92.16"/>
    <x v="3"/>
    <x v="23"/>
  </r>
  <r>
    <x v="2"/>
    <x v="5"/>
    <s v="CAD"/>
    <n v="1383430145"/>
    <n v="1380838145"/>
    <b v="0"/>
    <n v="6"/>
    <b v="0"/>
    <s v="publishing/fiction"/>
    <n v="2"/>
    <n v="17.5"/>
    <x v="3"/>
    <x v="10"/>
  </r>
  <r>
    <x v="2"/>
    <x v="0"/>
    <s v="USD"/>
    <n v="1347004260"/>
    <n v="1345062936"/>
    <b v="0"/>
    <n v="1"/>
    <b v="0"/>
    <s v="publishing/fiction"/>
    <n v="0"/>
    <n v="5"/>
    <x v="3"/>
    <x v="10"/>
  </r>
  <r>
    <x v="2"/>
    <x v="0"/>
    <s v="USD"/>
    <n v="1469162275"/>
    <n v="1467002275"/>
    <b v="0"/>
    <n v="2"/>
    <b v="0"/>
    <s v="publishing/fiction"/>
    <n v="1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"/>
    <n v="50"/>
    <x v="3"/>
    <x v="10"/>
  </r>
  <r>
    <x v="2"/>
    <x v="0"/>
    <s v="USD"/>
    <n v="1425009761"/>
    <n v="1422417761"/>
    <b v="0"/>
    <n v="3"/>
    <b v="0"/>
    <s v="publishing/fiction"/>
    <n v="0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31"/>
    <n v="47.11"/>
    <x v="3"/>
    <x v="10"/>
  </r>
  <r>
    <x v="2"/>
    <x v="0"/>
    <s v="USD"/>
    <n v="1424014680"/>
    <n v="1418922443"/>
    <b v="0"/>
    <n v="1"/>
    <b v="0"/>
    <s v="publishing/fiction"/>
    <n v="8"/>
    <n v="100"/>
    <x v="3"/>
    <x v="10"/>
  </r>
  <r>
    <x v="2"/>
    <x v="0"/>
    <s v="USD"/>
    <n v="1308431646"/>
    <n v="1305839646"/>
    <b v="0"/>
    <n v="2"/>
    <b v="0"/>
    <s v="publishing/fiction"/>
    <n v="1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9"/>
    <n v="40.45000000000000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0"/>
    <n v="1"/>
    <x v="3"/>
    <x v="10"/>
  </r>
  <r>
    <x v="2"/>
    <x v="0"/>
    <s v="USD"/>
    <n v="1409787378"/>
    <n v="1405899378"/>
    <b v="0"/>
    <n v="3"/>
    <b v="0"/>
    <s v="publishing/fiction"/>
    <n v="2"/>
    <n v="19"/>
    <x v="3"/>
    <x v="10"/>
  </r>
  <r>
    <x v="2"/>
    <x v="0"/>
    <s v="USD"/>
    <n v="1470355833"/>
    <n v="1465171833"/>
    <b v="0"/>
    <n v="1"/>
    <b v="0"/>
    <s v="publishing/fiction"/>
    <n v="0"/>
    <n v="5"/>
    <x v="3"/>
    <x v="10"/>
  </r>
  <r>
    <x v="2"/>
    <x v="0"/>
    <s v="USD"/>
    <n v="1367444557"/>
    <n v="1364852557"/>
    <b v="0"/>
    <n v="15"/>
    <b v="0"/>
    <s v="publishing/fiction"/>
    <n v="25"/>
    <n v="46.73"/>
    <x v="3"/>
    <x v="10"/>
  </r>
  <r>
    <x v="0"/>
    <x v="5"/>
    <s v="CAD"/>
    <n v="1436364023"/>
    <n v="1433772023"/>
    <b v="1"/>
    <n v="885"/>
    <b v="1"/>
    <s v="photography/photobooks"/>
    <n v="166"/>
    <n v="97.73"/>
    <x v="8"/>
    <x v="20"/>
  </r>
  <r>
    <x v="0"/>
    <x v="1"/>
    <s v="GBP"/>
    <n v="1458943200"/>
    <n v="1456491680"/>
    <b v="1"/>
    <n v="329"/>
    <b v="1"/>
    <s v="photography/photobooks"/>
    <n v="101"/>
    <n v="67.84"/>
    <x v="8"/>
    <x v="20"/>
  </r>
  <r>
    <x v="0"/>
    <x v="18"/>
    <s v="EUR"/>
    <n v="1477210801"/>
    <n v="1472026801"/>
    <b v="1"/>
    <n v="71"/>
    <b v="1"/>
    <s v="photography/photobooks"/>
    <n v="108"/>
    <n v="56.98"/>
    <x v="8"/>
    <x v="20"/>
  </r>
  <r>
    <x v="0"/>
    <x v="1"/>
    <s v="GBP"/>
    <n v="1402389180"/>
    <n v="1399996024"/>
    <b v="1"/>
    <n v="269"/>
    <b v="1"/>
    <s v="photography/photobooks"/>
    <n v="278"/>
    <n v="67.16"/>
    <x v="8"/>
    <x v="20"/>
  </r>
  <r>
    <x v="0"/>
    <x v="12"/>
    <s v="EUR"/>
    <n v="1458676860"/>
    <n v="1455446303"/>
    <b v="1"/>
    <n v="345"/>
    <b v="1"/>
    <s v="photography/photobooks"/>
    <n v="104"/>
    <n v="48.04"/>
    <x v="8"/>
    <x v="20"/>
  </r>
  <r>
    <x v="0"/>
    <x v="1"/>
    <s v="GBP"/>
    <n v="1406227904"/>
    <n v="1403635904"/>
    <b v="1"/>
    <n v="43"/>
    <b v="1"/>
    <s v="photography/photobooks"/>
    <n v="111"/>
    <n v="38.86"/>
    <x v="8"/>
    <x v="20"/>
  </r>
  <r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0"/>
    <x v="0"/>
    <s v="USD"/>
    <n v="1403880281"/>
    <n v="1401201881"/>
    <b v="1"/>
    <n v="211"/>
    <b v="1"/>
    <s v="photography/photobooks"/>
    <n v="111"/>
    <n v="97.11"/>
    <x v="8"/>
    <x v="20"/>
  </r>
  <r>
    <x v="0"/>
    <x v="12"/>
    <s v="EUR"/>
    <n v="1487113140"/>
    <n v="1484570885"/>
    <b v="1"/>
    <n v="196"/>
    <b v="1"/>
    <s v="photography/photobooks"/>
    <n v="124"/>
    <n v="110.39"/>
    <x v="8"/>
    <x v="20"/>
  </r>
  <r>
    <x v="0"/>
    <x v="1"/>
    <s v="GBP"/>
    <n v="1405761278"/>
    <n v="1403169278"/>
    <b v="1"/>
    <n v="405"/>
    <b v="1"/>
    <s v="photography/photobooks"/>
    <n v="101"/>
    <n v="39.92"/>
    <x v="8"/>
    <x v="20"/>
  </r>
  <r>
    <x v="0"/>
    <x v="0"/>
    <s v="USD"/>
    <n v="1447858804"/>
    <n v="1445263204"/>
    <b v="1"/>
    <n v="206"/>
    <b v="1"/>
    <s v="photography/photobooks"/>
    <n v="112"/>
    <n v="75.98"/>
    <x v="8"/>
    <x v="20"/>
  </r>
  <r>
    <x v="0"/>
    <x v="0"/>
    <s v="USD"/>
    <n v="1486311939"/>
    <n v="1483719939"/>
    <b v="1"/>
    <n v="335"/>
    <b v="1"/>
    <s v="photography/photobooks"/>
    <n v="559"/>
    <n v="58.38"/>
    <x v="8"/>
    <x v="20"/>
  </r>
  <r>
    <x v="0"/>
    <x v="1"/>
    <s v="GBP"/>
    <n v="1405523866"/>
    <n v="1402931866"/>
    <b v="1"/>
    <n v="215"/>
    <b v="1"/>
    <s v="photography/photobooks"/>
    <n v="150"/>
    <n v="55.82"/>
    <x v="8"/>
    <x v="20"/>
  </r>
  <r>
    <x v="0"/>
    <x v="0"/>
    <s v="USD"/>
    <n v="1443363640"/>
    <n v="1439907640"/>
    <b v="1"/>
    <n v="176"/>
    <b v="1"/>
    <s v="photography/photobooks"/>
    <n v="106"/>
    <n v="151.24"/>
    <x v="8"/>
    <x v="20"/>
  </r>
  <r>
    <x v="0"/>
    <x v="10"/>
    <s v="NOK"/>
    <n v="1458104697"/>
    <n v="1455516297"/>
    <b v="1"/>
    <n v="555"/>
    <b v="1"/>
    <s v="photography/photobooks"/>
    <n v="157"/>
    <n v="849.67"/>
    <x v="8"/>
    <x v="20"/>
  </r>
  <r>
    <x v="0"/>
    <x v="0"/>
    <s v="USD"/>
    <n v="1475762400"/>
    <n v="1473160292"/>
    <b v="1"/>
    <n v="116"/>
    <b v="1"/>
    <s v="photography/photobooks"/>
    <n v="109"/>
    <n v="159.24"/>
    <x v="8"/>
    <x v="20"/>
  </r>
  <r>
    <x v="0"/>
    <x v="0"/>
    <s v="USD"/>
    <n v="1417845600"/>
    <n v="1415194553"/>
    <b v="1"/>
    <n v="615"/>
    <b v="1"/>
    <s v="photography/photobooks"/>
    <n v="162"/>
    <n v="39.51"/>
    <x v="8"/>
    <x v="20"/>
  </r>
  <r>
    <x v="0"/>
    <x v="0"/>
    <s v="USD"/>
    <n v="1401565252"/>
    <n v="1398973252"/>
    <b v="1"/>
    <n v="236"/>
    <b v="1"/>
    <s v="photography/photobooks"/>
    <n v="205"/>
    <n v="130.53"/>
    <x v="8"/>
    <x v="20"/>
  </r>
  <r>
    <x v="0"/>
    <x v="0"/>
    <s v="USD"/>
    <n v="1403301540"/>
    <n v="1400867283"/>
    <b v="1"/>
    <n v="145"/>
    <b v="1"/>
    <s v="photography/photobooks"/>
    <n v="103"/>
    <n v="64.16"/>
    <x v="8"/>
    <x v="20"/>
  </r>
  <r>
    <x v="0"/>
    <x v="0"/>
    <s v="USD"/>
    <n v="1418961600"/>
    <n v="1415824513"/>
    <b v="1"/>
    <n v="167"/>
    <b v="1"/>
    <s v="photography/photobooks"/>
    <n v="103"/>
    <n v="111.53"/>
    <x v="8"/>
    <x v="20"/>
  </r>
  <r>
    <x v="0"/>
    <x v="0"/>
    <s v="USD"/>
    <n v="1465272091"/>
    <n v="1462248091"/>
    <b v="1"/>
    <n v="235"/>
    <b v="1"/>
    <s v="photography/photobooks"/>
    <n v="107"/>
    <n v="170.45"/>
    <x v="8"/>
    <x v="20"/>
  </r>
  <r>
    <x v="0"/>
    <x v="0"/>
    <s v="USD"/>
    <n v="1413575739"/>
    <n v="1410983739"/>
    <b v="1"/>
    <n v="452"/>
    <b v="1"/>
    <s v="photography/photobooks"/>
    <n v="139"/>
    <n v="133.74"/>
    <x v="8"/>
    <x v="20"/>
  </r>
  <r>
    <x v="0"/>
    <x v="0"/>
    <s v="USD"/>
    <n v="1419292800"/>
    <n v="1416592916"/>
    <b v="1"/>
    <n v="241"/>
    <b v="1"/>
    <s v="photography/photobooks"/>
    <n v="125"/>
    <n v="95.83"/>
    <x v="8"/>
    <x v="20"/>
  </r>
  <r>
    <x v="0"/>
    <x v="11"/>
    <s v="SEK"/>
    <n v="1487592090"/>
    <n v="1485000090"/>
    <b v="1"/>
    <n v="28"/>
    <b v="1"/>
    <s v="photography/photobooks"/>
    <n v="207"/>
    <n v="221.79"/>
    <x v="8"/>
    <x v="20"/>
  </r>
  <r>
    <x v="0"/>
    <x v="0"/>
    <s v="USD"/>
    <n v="1471539138"/>
    <n v="1468947138"/>
    <b v="1"/>
    <n v="140"/>
    <b v="1"/>
    <s v="photography/photobooks"/>
    <n v="174"/>
    <n v="32.32"/>
    <x v="8"/>
    <x v="20"/>
  </r>
  <r>
    <x v="0"/>
    <x v="0"/>
    <s v="USD"/>
    <n v="1453185447"/>
    <n v="1448951847"/>
    <b v="1"/>
    <n v="280"/>
    <b v="1"/>
    <s v="photography/photobooks"/>
    <n v="120"/>
    <n v="98.84"/>
    <x v="8"/>
    <x v="20"/>
  </r>
  <r>
    <x v="0"/>
    <x v="0"/>
    <s v="USD"/>
    <n v="1489497886"/>
    <n v="1487082286"/>
    <b v="1"/>
    <n v="70"/>
    <b v="1"/>
    <s v="photography/photobooks"/>
    <n v="110"/>
    <n v="55.22"/>
    <x v="8"/>
    <x v="20"/>
  </r>
  <r>
    <x v="0"/>
    <x v="0"/>
    <s v="USD"/>
    <n v="1485907200"/>
    <n v="1483292122"/>
    <b v="1"/>
    <n v="160"/>
    <b v="1"/>
    <s v="photography/photobooks"/>
    <n v="282"/>
    <n v="52.79"/>
    <x v="8"/>
    <x v="20"/>
  </r>
  <r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0"/>
    <x v="0"/>
    <s v="USD"/>
    <n v="1445624695"/>
    <n v="1443464695"/>
    <b v="1"/>
    <n v="874"/>
    <b v="1"/>
    <s v="photography/photobooks"/>
    <n v="135"/>
    <n v="53.99"/>
    <x v="8"/>
    <x v="20"/>
  </r>
  <r>
    <x v="0"/>
    <x v="0"/>
    <s v="USD"/>
    <n v="1417402800"/>
    <n v="1414610126"/>
    <b v="1"/>
    <n v="73"/>
    <b v="1"/>
    <s v="photography/photobooks"/>
    <n v="176"/>
    <n v="56.64"/>
    <x v="8"/>
    <x v="20"/>
  </r>
  <r>
    <x v="0"/>
    <x v="2"/>
    <s v="AUD"/>
    <n v="1455548400"/>
    <n v="1453461865"/>
    <b v="1"/>
    <n v="294"/>
    <b v="1"/>
    <s v="photography/photobooks"/>
    <n v="484"/>
    <n v="82.32"/>
    <x v="8"/>
    <x v="20"/>
  </r>
  <r>
    <x v="0"/>
    <x v="0"/>
    <s v="USD"/>
    <n v="1462161540"/>
    <n v="1457913777"/>
    <b v="1"/>
    <n v="740"/>
    <b v="1"/>
    <s v="photography/photobooks"/>
    <n v="145"/>
    <n v="88.26"/>
    <x v="8"/>
    <x v="20"/>
  </r>
  <r>
    <x v="0"/>
    <x v="0"/>
    <s v="USD"/>
    <n v="1441383062"/>
    <n v="1438791062"/>
    <b v="1"/>
    <n v="369"/>
    <b v="1"/>
    <s v="photography/photobooks"/>
    <n v="418"/>
    <n v="84.91"/>
    <x v="8"/>
    <x v="20"/>
  </r>
  <r>
    <x v="0"/>
    <x v="0"/>
    <s v="USD"/>
    <n v="1464040800"/>
    <n v="1461527631"/>
    <b v="1"/>
    <n v="110"/>
    <b v="1"/>
    <s v="photography/photobooks"/>
    <n v="132"/>
    <n v="48.15"/>
    <x v="8"/>
    <x v="20"/>
  </r>
  <r>
    <x v="0"/>
    <x v="0"/>
    <s v="USD"/>
    <n v="1440702910"/>
    <n v="1438110910"/>
    <b v="1"/>
    <n v="455"/>
    <b v="1"/>
    <s v="photography/photobooks"/>
    <n v="250"/>
    <n v="66.02"/>
    <x v="8"/>
    <x v="20"/>
  </r>
  <r>
    <x v="0"/>
    <x v="12"/>
    <s v="EUR"/>
    <n v="1470506400"/>
    <n v="1467358427"/>
    <b v="1"/>
    <n v="224"/>
    <b v="1"/>
    <s v="photography/photobooks"/>
    <n v="180"/>
    <n v="96.38"/>
    <x v="8"/>
    <x v="20"/>
  </r>
  <r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0"/>
    <x v="0"/>
    <s v="USD"/>
    <n v="1483481019"/>
    <n v="1480629819"/>
    <b v="0"/>
    <n v="284"/>
    <b v="1"/>
    <s v="photography/photobooks"/>
    <n v="136"/>
    <n v="95.76"/>
    <x v="8"/>
    <x v="20"/>
  </r>
  <r>
    <x v="0"/>
    <x v="0"/>
    <s v="USD"/>
    <n v="1416964500"/>
    <n v="1414368616"/>
    <b v="1"/>
    <n v="98"/>
    <b v="1"/>
    <s v="photography/photobooks"/>
    <n v="118"/>
    <n v="180.41"/>
    <x v="8"/>
    <x v="20"/>
  </r>
  <r>
    <x v="2"/>
    <x v="0"/>
    <s v="USD"/>
    <n v="1420045538"/>
    <n v="1417453538"/>
    <b v="0"/>
    <n v="2"/>
    <b v="0"/>
    <s v="photography/nature"/>
    <n v="0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0"/>
    <n v="1"/>
    <x v="8"/>
    <x v="24"/>
  </r>
  <r>
    <x v="2"/>
    <x v="1"/>
    <s v="GBP"/>
    <n v="1410930399"/>
    <n v="1405746399"/>
    <b v="0"/>
    <n v="11"/>
    <b v="0"/>
    <s v="photography/nature"/>
    <n v="29"/>
    <n v="26.27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9"/>
    <n v="60"/>
    <x v="8"/>
    <x v="24"/>
  </r>
  <r>
    <x v="2"/>
    <x v="0"/>
    <s v="USD"/>
    <n v="1446524159"/>
    <n v="1443928559"/>
    <b v="0"/>
    <n v="6"/>
    <b v="0"/>
    <s v="photography/nature"/>
    <n v="34"/>
    <n v="28.33"/>
    <x v="8"/>
    <x v="24"/>
  </r>
  <r>
    <x v="2"/>
    <x v="1"/>
    <s v="GBP"/>
    <n v="1463050034"/>
    <n v="1460458034"/>
    <b v="0"/>
    <n v="7"/>
    <b v="0"/>
    <s v="photography/nature"/>
    <n v="13"/>
    <n v="14.43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49"/>
    <n v="132.1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45"/>
    <n v="56.42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5"/>
    <n v="11.67"/>
    <x v="8"/>
    <x v="24"/>
  </r>
  <r>
    <x v="2"/>
    <x v="0"/>
    <s v="USD"/>
    <n v="1430270199"/>
    <n v="1428974199"/>
    <b v="0"/>
    <n v="1"/>
    <b v="0"/>
    <s v="photography/nature"/>
    <n v="0"/>
    <n v="50"/>
    <x v="8"/>
    <x v="24"/>
  </r>
  <r>
    <x v="2"/>
    <x v="0"/>
    <s v="USD"/>
    <n v="1415842193"/>
    <n v="1414110593"/>
    <b v="0"/>
    <n v="4"/>
    <b v="0"/>
    <s v="photography/nature"/>
    <n v="4"/>
    <n v="23.5"/>
    <x v="8"/>
    <x v="24"/>
  </r>
  <r>
    <x v="1"/>
    <x v="0"/>
    <s v="USD"/>
    <n v="1383789603"/>
    <n v="1381194003"/>
    <b v="0"/>
    <n v="1"/>
    <b v="0"/>
    <s v="publishing/art books"/>
    <n v="1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"/>
    <n v="42.5"/>
    <x v="3"/>
    <x v="25"/>
  </r>
  <r>
    <x v="1"/>
    <x v="0"/>
    <s v="USD"/>
    <n v="1432843500"/>
    <n v="1430124509"/>
    <b v="0"/>
    <n v="1"/>
    <b v="0"/>
    <s v="publishing/art books"/>
    <n v="0"/>
    <n v="10"/>
    <x v="3"/>
    <x v="25"/>
  </r>
  <r>
    <x v="1"/>
    <x v="0"/>
    <s v="USD"/>
    <n v="1307554261"/>
    <n v="1304962261"/>
    <b v="0"/>
    <n v="1"/>
    <b v="0"/>
    <s v="publishing/art books"/>
    <n v="3"/>
    <n v="100"/>
    <x v="3"/>
    <x v="25"/>
  </r>
  <r>
    <x v="1"/>
    <x v="0"/>
    <s v="USD"/>
    <n v="1469656800"/>
    <n v="1467151204"/>
    <b v="0"/>
    <n v="59"/>
    <b v="0"/>
    <s v="publishing/art books"/>
    <n v="21"/>
    <n v="108.05"/>
    <x v="3"/>
    <x v="25"/>
  </r>
  <r>
    <x v="1"/>
    <x v="0"/>
    <s v="USD"/>
    <n v="1392595200"/>
    <n v="1391293745"/>
    <b v="0"/>
    <n v="13"/>
    <b v="0"/>
    <s v="publishing/art books"/>
    <n v="4"/>
    <n v="26.92"/>
    <x v="3"/>
    <x v="25"/>
  </r>
  <r>
    <x v="1"/>
    <x v="0"/>
    <s v="USD"/>
    <n v="1419384585"/>
    <n v="1416360585"/>
    <b v="0"/>
    <n v="22"/>
    <b v="0"/>
    <s v="publishing/art books"/>
    <n v="14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41"/>
    <n v="47.77"/>
    <x v="3"/>
    <x v="25"/>
  </r>
  <r>
    <x v="1"/>
    <x v="1"/>
    <s v="GBP"/>
    <n v="1434738483"/>
    <n v="1432146483"/>
    <b v="0"/>
    <n v="4"/>
    <b v="0"/>
    <s v="publishing/art books"/>
    <n v="1"/>
    <n v="20"/>
    <x v="3"/>
    <x v="25"/>
  </r>
  <r>
    <x v="1"/>
    <x v="1"/>
    <s v="GBP"/>
    <n v="1456703940"/>
    <n v="1454546859"/>
    <b v="0"/>
    <n v="3"/>
    <b v="0"/>
    <s v="publishing/art books"/>
    <n v="5"/>
    <n v="41.67"/>
    <x v="3"/>
    <x v="25"/>
  </r>
  <r>
    <x v="1"/>
    <x v="5"/>
    <s v="CAD"/>
    <n v="1491019140"/>
    <n v="1487548802"/>
    <b v="0"/>
    <n v="3"/>
    <b v="0"/>
    <s v="publishing/art books"/>
    <n v="2"/>
    <n v="74.33"/>
    <x v="3"/>
    <x v="25"/>
  </r>
  <r>
    <x v="1"/>
    <x v="0"/>
    <s v="USD"/>
    <n v="1424211329"/>
    <n v="1421187329"/>
    <b v="0"/>
    <n v="6"/>
    <b v="0"/>
    <s v="publishing/art books"/>
    <n v="5"/>
    <n v="84.33"/>
    <x v="3"/>
    <x v="25"/>
  </r>
  <r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1"/>
    <n v="27.5"/>
    <x v="3"/>
    <x v="25"/>
  </r>
  <r>
    <x v="1"/>
    <x v="0"/>
    <s v="USD"/>
    <n v="1283392800"/>
    <n v="1281317691"/>
    <b v="0"/>
    <n v="4"/>
    <b v="0"/>
    <s v="publishing/art books"/>
    <n v="11"/>
    <n v="51.25"/>
    <x v="3"/>
    <x v="25"/>
  </r>
  <r>
    <x v="1"/>
    <x v="0"/>
    <s v="USD"/>
    <n v="1377734091"/>
    <n v="1374882891"/>
    <b v="0"/>
    <n v="2"/>
    <b v="0"/>
    <s v="publishing/art books"/>
    <n v="1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1"/>
    <n v="5"/>
    <x v="8"/>
    <x v="26"/>
  </r>
  <r>
    <x v="2"/>
    <x v="0"/>
    <s v="USD"/>
    <n v="1445894400"/>
    <n v="1440961053"/>
    <b v="0"/>
    <n v="3"/>
    <b v="0"/>
    <s v="photography/places"/>
    <n v="9"/>
    <n v="31"/>
    <x v="8"/>
    <x v="26"/>
  </r>
  <r>
    <x v="2"/>
    <x v="1"/>
    <s v="GBP"/>
    <n v="1411681391"/>
    <n v="1409089391"/>
    <b v="0"/>
    <n v="1"/>
    <b v="0"/>
    <s v="photography/places"/>
    <n v="0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79"/>
    <n v="131.66999999999999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0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2"/>
    <n v="510"/>
    <x v="8"/>
    <x v="26"/>
  </r>
  <r>
    <x v="2"/>
    <x v="1"/>
    <s v="GBP"/>
    <n v="1459700741"/>
    <n v="1457112341"/>
    <b v="0"/>
    <n v="92"/>
    <b v="0"/>
    <s v="photography/places"/>
    <n v="29"/>
    <n v="44.48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0"/>
    <n v="1"/>
    <x v="8"/>
    <x v="26"/>
  </r>
  <r>
    <x v="2"/>
    <x v="0"/>
    <s v="USD"/>
    <n v="1463329260"/>
    <n v="1458147982"/>
    <b v="0"/>
    <n v="10"/>
    <b v="0"/>
    <s v="photography/places"/>
    <n v="21"/>
    <n v="20.5"/>
    <x v="8"/>
    <x v="26"/>
  </r>
  <r>
    <x v="2"/>
    <x v="0"/>
    <s v="USD"/>
    <n v="1403122380"/>
    <n v="1400634728"/>
    <b v="0"/>
    <n v="7"/>
    <b v="0"/>
    <s v="photography/places"/>
    <n v="0"/>
    <n v="40"/>
    <x v="8"/>
    <x v="26"/>
  </r>
  <r>
    <x v="2"/>
    <x v="1"/>
    <s v="GBP"/>
    <n v="1418469569"/>
    <n v="1414577969"/>
    <b v="0"/>
    <n v="3"/>
    <b v="0"/>
    <s v="photography/places"/>
    <n v="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0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"/>
    <n v="40.78"/>
    <x v="8"/>
    <x v="26"/>
  </r>
  <r>
    <x v="0"/>
    <x v="0"/>
    <s v="USD"/>
    <n v="1304561633"/>
    <n v="1301969633"/>
    <b v="0"/>
    <n v="56"/>
    <b v="1"/>
    <s v="music/rock"/>
    <n v="108"/>
    <n v="48.33"/>
    <x v="4"/>
    <x v="11"/>
  </r>
  <r>
    <x v="0"/>
    <x v="0"/>
    <s v="USD"/>
    <n v="1318633200"/>
    <n v="1314947317"/>
    <b v="0"/>
    <n v="32"/>
    <b v="1"/>
    <s v="music/rock"/>
    <n v="100"/>
    <n v="46.95"/>
    <x v="4"/>
    <x v="11"/>
  </r>
  <r>
    <x v="0"/>
    <x v="0"/>
    <s v="USD"/>
    <n v="1327723459"/>
    <n v="1322539459"/>
    <b v="0"/>
    <n v="30"/>
    <b v="1"/>
    <s v="music/rock"/>
    <n v="100"/>
    <n v="66.69"/>
    <x v="4"/>
    <x v="11"/>
  </r>
  <r>
    <x v="0"/>
    <x v="0"/>
    <s v="USD"/>
    <n v="1332011835"/>
    <n v="1328559435"/>
    <b v="0"/>
    <n v="70"/>
    <b v="1"/>
    <s v="music/rock"/>
    <n v="122"/>
    <n v="48.84"/>
    <x v="4"/>
    <x v="11"/>
  </r>
  <r>
    <x v="0"/>
    <x v="0"/>
    <s v="USD"/>
    <n v="1312182000"/>
    <n v="1311380313"/>
    <b v="0"/>
    <n v="44"/>
    <b v="1"/>
    <s v="music/rock"/>
    <n v="101"/>
    <n v="137.31"/>
    <x v="4"/>
    <x v="11"/>
  </r>
  <r>
    <x v="0"/>
    <x v="0"/>
    <s v="USD"/>
    <n v="1300930838"/>
    <n v="1293158438"/>
    <b v="0"/>
    <n v="92"/>
    <b v="1"/>
    <s v="music/rock"/>
    <n v="101"/>
    <n v="87.83"/>
    <x v="4"/>
    <x v="11"/>
  </r>
  <r>
    <x v="0"/>
    <x v="0"/>
    <s v="USD"/>
    <n v="1339701851"/>
    <n v="1337887451"/>
    <b v="0"/>
    <n v="205"/>
    <b v="1"/>
    <s v="music/rock"/>
    <n v="145"/>
    <n v="70.790000000000006"/>
    <x v="4"/>
    <x v="11"/>
  </r>
  <r>
    <x v="0"/>
    <x v="0"/>
    <s v="USD"/>
    <n v="1388553960"/>
    <n v="1385754986"/>
    <b v="0"/>
    <n v="23"/>
    <b v="1"/>
    <s v="music/rock"/>
    <n v="101"/>
    <n v="52.83"/>
    <x v="4"/>
    <x v="11"/>
  </r>
  <r>
    <x v="0"/>
    <x v="0"/>
    <s v="USD"/>
    <n v="1320220800"/>
    <n v="1315612909"/>
    <b v="0"/>
    <n v="4"/>
    <b v="1"/>
    <s v="music/rock"/>
    <n v="118"/>
    <n v="443.75"/>
    <x v="4"/>
    <x v="11"/>
  </r>
  <r>
    <x v="0"/>
    <x v="0"/>
    <s v="USD"/>
    <n v="1355609510"/>
    <n v="1353017510"/>
    <b v="0"/>
    <n v="112"/>
    <b v="1"/>
    <s v="music/rock"/>
    <n v="272"/>
    <n v="48.54"/>
    <x v="4"/>
    <x v="11"/>
  </r>
  <r>
    <x v="0"/>
    <x v="0"/>
    <s v="USD"/>
    <n v="1370390432"/>
    <n v="1368576032"/>
    <b v="0"/>
    <n v="27"/>
    <b v="1"/>
    <s v="music/rock"/>
    <n v="125"/>
    <n v="37.07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2"/>
    <n v="39.04"/>
    <x v="4"/>
    <x v="11"/>
  </r>
  <r>
    <x v="0"/>
    <x v="0"/>
    <s v="USD"/>
    <n v="1407085200"/>
    <n v="1401924769"/>
    <b v="0"/>
    <n v="77"/>
    <b v="1"/>
    <s v="music/rock"/>
    <n v="103"/>
    <n v="66.69"/>
    <x v="4"/>
    <x v="11"/>
  </r>
  <r>
    <x v="0"/>
    <x v="0"/>
    <s v="USD"/>
    <n v="1323742396"/>
    <n v="1319850796"/>
    <b v="0"/>
    <n v="136"/>
    <b v="1"/>
    <s v="music/rock"/>
    <n v="114"/>
    <n v="67.13"/>
    <x v="4"/>
    <x v="11"/>
  </r>
  <r>
    <x v="0"/>
    <x v="0"/>
    <s v="USD"/>
    <n v="1353621600"/>
    <n v="1350061821"/>
    <b v="0"/>
    <n v="157"/>
    <b v="1"/>
    <s v="music/rock"/>
    <n v="104"/>
    <n v="66.37"/>
    <x v="4"/>
    <x v="11"/>
  </r>
  <r>
    <x v="0"/>
    <x v="0"/>
    <s v="USD"/>
    <n v="1383332400"/>
    <n v="1380470188"/>
    <b v="0"/>
    <n v="158"/>
    <b v="1"/>
    <s v="music/rock"/>
    <n v="146"/>
    <n v="64.62"/>
    <x v="4"/>
    <x v="11"/>
  </r>
  <r>
    <x v="0"/>
    <x v="0"/>
    <s v="USD"/>
    <n v="1362757335"/>
    <n v="1359301335"/>
    <b v="0"/>
    <n v="27"/>
    <b v="1"/>
    <s v="music/rock"/>
    <n v="105"/>
    <n v="58.37"/>
    <x v="4"/>
    <x v="11"/>
  </r>
  <r>
    <x v="0"/>
    <x v="0"/>
    <s v="USD"/>
    <n v="1410755286"/>
    <n v="1408940886"/>
    <b v="0"/>
    <n v="23"/>
    <b v="1"/>
    <s v="music/rock"/>
    <n v="133"/>
    <n v="86.96"/>
    <x v="4"/>
    <x v="11"/>
  </r>
  <r>
    <x v="0"/>
    <x v="0"/>
    <s v="USD"/>
    <n v="1361606940"/>
    <n v="1361002140"/>
    <b v="0"/>
    <n v="17"/>
    <b v="1"/>
    <s v="music/rock"/>
    <n v="113"/>
    <n v="66.47"/>
    <x v="4"/>
    <x v="11"/>
  </r>
  <r>
    <x v="0"/>
    <x v="0"/>
    <s v="USD"/>
    <n v="1338177540"/>
    <n v="1333550015"/>
    <b v="0"/>
    <n v="37"/>
    <b v="1"/>
    <s v="music/rock"/>
    <n v="121"/>
    <n v="163.78"/>
    <x v="4"/>
    <x v="11"/>
  </r>
  <r>
    <x v="0"/>
    <x v="0"/>
    <s v="USD"/>
    <n v="1418803140"/>
    <n v="1415343874"/>
    <b v="0"/>
    <n v="65"/>
    <b v="1"/>
    <s v="music/rock"/>
    <n v="102"/>
    <n v="107.98"/>
    <x v="4"/>
    <x v="11"/>
  </r>
  <r>
    <x v="0"/>
    <x v="1"/>
    <s v="GBP"/>
    <n v="1377621089"/>
    <n v="1372437089"/>
    <b v="0"/>
    <n v="18"/>
    <b v="1"/>
    <s v="music/rock"/>
    <n v="101"/>
    <n v="42.11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"/>
    <n v="112.02"/>
    <x v="4"/>
    <x v="11"/>
  </r>
  <r>
    <x v="0"/>
    <x v="0"/>
    <s v="USD"/>
    <n v="1385932867"/>
    <n v="1383337267"/>
    <b v="0"/>
    <n v="108"/>
    <b v="1"/>
    <s v="music/rock"/>
    <n v="101"/>
    <n v="74.95"/>
    <x v="4"/>
    <x v="11"/>
  </r>
  <r>
    <x v="0"/>
    <x v="0"/>
    <s v="USD"/>
    <n v="1353905940"/>
    <n v="1351011489"/>
    <b v="0"/>
    <n v="38"/>
    <b v="1"/>
    <s v="music/rock"/>
    <n v="117"/>
    <n v="61.58"/>
    <x v="4"/>
    <x v="11"/>
  </r>
  <r>
    <x v="0"/>
    <x v="0"/>
    <s v="USD"/>
    <n v="1403026882"/>
    <n v="1400175682"/>
    <b v="0"/>
    <n v="88"/>
    <b v="1"/>
    <s v="music/rock"/>
    <n v="101"/>
    <n v="45.88"/>
    <x v="4"/>
    <x v="11"/>
  </r>
  <r>
    <x v="0"/>
    <x v="0"/>
    <s v="USD"/>
    <n v="1392929333"/>
    <n v="1389041333"/>
    <b v="0"/>
    <n v="82"/>
    <b v="1"/>
    <s v="music/rock"/>
    <n v="104"/>
    <n v="75.849999999999994"/>
    <x v="4"/>
    <x v="11"/>
  </r>
  <r>
    <x v="0"/>
    <x v="0"/>
    <s v="USD"/>
    <n v="1330671540"/>
    <n v="1328040375"/>
    <b v="0"/>
    <n v="126"/>
    <b v="1"/>
    <s v="music/rock"/>
    <n v="265"/>
    <n v="84.21"/>
    <x v="4"/>
    <x v="11"/>
  </r>
  <r>
    <x v="0"/>
    <x v="0"/>
    <s v="USD"/>
    <n v="1350074261"/>
    <n v="1347482261"/>
    <b v="0"/>
    <n v="133"/>
    <b v="1"/>
    <s v="music/rock"/>
    <n v="156"/>
    <n v="117.23"/>
    <x v="4"/>
    <x v="11"/>
  </r>
  <r>
    <x v="0"/>
    <x v="0"/>
    <s v="USD"/>
    <n v="1316851854"/>
    <n v="1311667854"/>
    <b v="0"/>
    <n v="47"/>
    <b v="1"/>
    <s v="music/rock"/>
    <n v="102"/>
    <n v="86.49"/>
    <x v="4"/>
    <x v="11"/>
  </r>
  <r>
    <x v="0"/>
    <x v="0"/>
    <s v="USD"/>
    <n v="1326690000"/>
    <n v="1324329156"/>
    <b v="0"/>
    <n v="58"/>
    <b v="1"/>
    <s v="music/rock"/>
    <n v="100"/>
    <n v="172.41"/>
    <x v="4"/>
    <x v="11"/>
  </r>
  <r>
    <x v="0"/>
    <x v="0"/>
    <s v="USD"/>
    <n v="1306994340"/>
    <n v="1303706001"/>
    <b v="0"/>
    <n v="32"/>
    <b v="1"/>
    <s v="music/rock"/>
    <n v="101"/>
    <n v="62.81"/>
    <x v="4"/>
    <x v="11"/>
  </r>
  <r>
    <x v="0"/>
    <x v="0"/>
    <s v="USD"/>
    <n v="1468270261"/>
    <n v="1463086261"/>
    <b v="0"/>
    <n v="37"/>
    <b v="1"/>
    <s v="music/rock"/>
    <n v="125"/>
    <n v="67.73"/>
    <x v="4"/>
    <x v="11"/>
  </r>
  <r>
    <x v="0"/>
    <x v="0"/>
    <s v="USD"/>
    <n v="1307851200"/>
    <n v="1304129088"/>
    <b v="0"/>
    <n v="87"/>
    <b v="1"/>
    <s v="music/rock"/>
    <n v="104"/>
    <n v="53.56"/>
    <x v="4"/>
    <x v="11"/>
  </r>
  <r>
    <x v="0"/>
    <x v="0"/>
    <s v="USD"/>
    <n v="1262302740"/>
    <n v="1257444140"/>
    <b v="0"/>
    <n v="15"/>
    <b v="1"/>
    <s v="music/rock"/>
    <n v="104"/>
    <n v="34.6"/>
    <x v="4"/>
    <x v="11"/>
  </r>
  <r>
    <x v="0"/>
    <x v="0"/>
    <s v="USD"/>
    <n v="1362086700"/>
    <n v="1358180968"/>
    <b v="0"/>
    <n v="27"/>
    <b v="1"/>
    <s v="music/rock"/>
    <n v="105"/>
    <n v="38.89"/>
    <x v="4"/>
    <x v="11"/>
  </r>
  <r>
    <x v="0"/>
    <x v="0"/>
    <s v="USD"/>
    <n v="1330789165"/>
    <n v="1328197165"/>
    <b v="0"/>
    <n v="19"/>
    <b v="1"/>
    <s v="music/rock"/>
    <n v="100"/>
    <n v="94.74"/>
    <x v="4"/>
    <x v="11"/>
  </r>
  <r>
    <x v="0"/>
    <x v="0"/>
    <s v="USD"/>
    <n v="1280800740"/>
    <n v="1279603955"/>
    <b v="0"/>
    <n v="17"/>
    <b v="1"/>
    <s v="music/rock"/>
    <n v="170"/>
    <n v="39.97"/>
    <x v="4"/>
    <x v="11"/>
  </r>
  <r>
    <x v="0"/>
    <x v="0"/>
    <s v="USD"/>
    <n v="1418998744"/>
    <n v="1416406744"/>
    <b v="0"/>
    <n v="26"/>
    <b v="1"/>
    <s v="music/pop"/>
    <n v="101"/>
    <n v="97.5"/>
    <x v="4"/>
    <x v="27"/>
  </r>
  <r>
    <x v="0"/>
    <x v="0"/>
    <s v="USD"/>
    <n v="1308011727"/>
    <n v="1306283727"/>
    <b v="0"/>
    <n v="28"/>
    <b v="1"/>
    <s v="music/pop"/>
    <n v="100"/>
    <n v="42.86"/>
    <x v="4"/>
    <x v="27"/>
  </r>
  <r>
    <x v="0"/>
    <x v="0"/>
    <s v="USD"/>
    <n v="1348516012"/>
    <n v="1345924012"/>
    <b v="0"/>
    <n v="37"/>
    <b v="1"/>
    <s v="music/pop"/>
    <n v="125"/>
    <n v="168.51"/>
    <x v="4"/>
    <x v="27"/>
  </r>
  <r>
    <x v="0"/>
    <x v="0"/>
    <s v="USD"/>
    <n v="1353551160"/>
    <n v="1348363560"/>
    <b v="0"/>
    <n v="128"/>
    <b v="1"/>
    <s v="music/pop"/>
    <n v="110"/>
    <n v="85.55"/>
    <x v="4"/>
    <x v="27"/>
  </r>
  <r>
    <x v="0"/>
    <x v="0"/>
    <s v="USD"/>
    <n v="1379515740"/>
    <n v="1378306140"/>
    <b v="0"/>
    <n v="10"/>
    <b v="1"/>
    <s v="music/pop"/>
    <n v="111"/>
    <n v="554"/>
    <x v="4"/>
    <x v="27"/>
  </r>
  <r>
    <x v="0"/>
    <x v="1"/>
    <s v="GBP"/>
    <n v="1408039860"/>
    <n v="1405248503"/>
    <b v="0"/>
    <n v="83"/>
    <b v="1"/>
    <s v="music/pop"/>
    <n v="110"/>
    <n v="26.55"/>
    <x v="4"/>
    <x v="27"/>
  </r>
  <r>
    <x v="0"/>
    <x v="0"/>
    <s v="USD"/>
    <n v="1339235377"/>
    <n v="1336643377"/>
    <b v="0"/>
    <n v="46"/>
    <b v="1"/>
    <s v="music/pop"/>
    <n v="105"/>
    <n v="113.83"/>
    <x v="4"/>
    <x v="27"/>
  </r>
  <r>
    <x v="0"/>
    <x v="0"/>
    <s v="USD"/>
    <n v="1300636482"/>
    <n v="1298048082"/>
    <b v="0"/>
    <n v="90"/>
    <b v="1"/>
    <s v="music/pop"/>
    <n v="125"/>
    <n v="32.01"/>
    <x v="4"/>
    <x v="27"/>
  </r>
  <r>
    <x v="0"/>
    <x v="0"/>
    <s v="USD"/>
    <n v="1400862355"/>
    <n v="1396974355"/>
    <b v="0"/>
    <n v="81"/>
    <b v="1"/>
    <s v="music/pop"/>
    <n v="101"/>
    <n v="47.19"/>
    <x v="4"/>
    <x v="27"/>
  </r>
  <r>
    <x v="0"/>
    <x v="0"/>
    <s v="USD"/>
    <n v="1381314437"/>
    <n v="1378722437"/>
    <b v="0"/>
    <n v="32"/>
    <b v="1"/>
    <s v="music/pop"/>
    <n v="142"/>
    <n v="88.47"/>
    <x v="4"/>
    <x v="27"/>
  </r>
  <r>
    <x v="0"/>
    <x v="0"/>
    <s v="USD"/>
    <n v="1303801140"/>
    <n v="1300916220"/>
    <b v="0"/>
    <n v="20"/>
    <b v="1"/>
    <s v="music/pop"/>
    <n v="101"/>
    <n v="100.75"/>
    <x v="4"/>
    <x v="27"/>
  </r>
  <r>
    <x v="0"/>
    <x v="0"/>
    <s v="USD"/>
    <n v="1385297393"/>
    <n v="1382701793"/>
    <b v="0"/>
    <n v="70"/>
    <b v="1"/>
    <s v="music/pop"/>
    <n v="101"/>
    <n v="64.709999999999994"/>
    <x v="4"/>
    <x v="27"/>
  </r>
  <r>
    <x v="0"/>
    <x v="0"/>
    <s v="USD"/>
    <n v="1303675296"/>
    <n v="1300996896"/>
    <b v="0"/>
    <n v="168"/>
    <b v="1"/>
    <s v="music/pop"/>
    <n v="174"/>
    <n v="51.85"/>
    <x v="4"/>
    <x v="27"/>
  </r>
  <r>
    <x v="0"/>
    <x v="0"/>
    <s v="USD"/>
    <n v="1334784160"/>
    <n v="1332192160"/>
    <b v="0"/>
    <n v="34"/>
    <b v="1"/>
    <s v="music/pop"/>
    <n v="120"/>
    <n v="38.79"/>
    <x v="4"/>
    <x v="27"/>
  </r>
  <r>
    <x v="0"/>
    <x v="0"/>
    <s v="USD"/>
    <n v="1333648820"/>
    <n v="1331060420"/>
    <b v="0"/>
    <n v="48"/>
    <b v="1"/>
    <s v="music/pop"/>
    <n v="143"/>
    <n v="44.65"/>
    <x v="4"/>
    <x v="27"/>
  </r>
  <r>
    <x v="0"/>
    <x v="0"/>
    <s v="USD"/>
    <n v="1355437052"/>
    <n v="1352845052"/>
    <b v="0"/>
    <n v="48"/>
    <b v="1"/>
    <s v="music/pop"/>
    <n v="100"/>
    <n v="156.77000000000001"/>
    <x v="4"/>
    <x v="27"/>
  </r>
  <r>
    <x v="0"/>
    <x v="0"/>
    <s v="USD"/>
    <n v="1337885168"/>
    <n v="1335293168"/>
    <b v="0"/>
    <n v="221"/>
    <b v="1"/>
    <s v="music/pop"/>
    <n v="105"/>
    <n v="118.7"/>
    <x v="4"/>
    <x v="27"/>
  </r>
  <r>
    <x v="0"/>
    <x v="0"/>
    <s v="USD"/>
    <n v="1355840400"/>
    <n v="1352524767"/>
    <b v="0"/>
    <n v="107"/>
    <b v="1"/>
    <s v="music/pop"/>
    <n v="132"/>
    <n v="74.150000000000006"/>
    <x v="4"/>
    <x v="27"/>
  </r>
  <r>
    <x v="0"/>
    <x v="1"/>
    <s v="GBP"/>
    <n v="1387281600"/>
    <n v="1384811721"/>
    <b v="0"/>
    <n v="45"/>
    <b v="1"/>
    <s v="music/pop"/>
    <n v="113"/>
    <n v="12.53"/>
    <x v="4"/>
    <x v="27"/>
  </r>
  <r>
    <x v="0"/>
    <x v="13"/>
    <s v="EUR"/>
    <n v="1462053540"/>
    <n v="1459355950"/>
    <b v="0"/>
    <n v="36"/>
    <b v="1"/>
    <s v="music/pop"/>
    <n v="1254"/>
    <n v="27.86"/>
    <x v="4"/>
    <x v="27"/>
  </r>
  <r>
    <x v="0"/>
    <x v="15"/>
    <s v="EUR"/>
    <n v="1453064400"/>
    <n v="1449359831"/>
    <b v="0"/>
    <n v="101"/>
    <b v="1"/>
    <s v="music/pop"/>
    <n v="103"/>
    <n v="80.180000000000007"/>
    <x v="4"/>
    <x v="27"/>
  </r>
  <r>
    <x v="0"/>
    <x v="0"/>
    <s v="USD"/>
    <n v="1325310336"/>
    <n v="1320122736"/>
    <b v="0"/>
    <n v="62"/>
    <b v="1"/>
    <s v="music/pop"/>
    <n v="103"/>
    <n v="132.4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"/>
    <n v="34.380000000000003"/>
    <x v="4"/>
    <x v="27"/>
  </r>
  <r>
    <x v="0"/>
    <x v="0"/>
    <s v="USD"/>
    <n v="1298343600"/>
    <n v="1295624113"/>
    <b v="0"/>
    <n v="93"/>
    <b v="1"/>
    <s v="music/pop"/>
    <n v="119"/>
    <n v="44.96"/>
    <x v="4"/>
    <x v="27"/>
  </r>
  <r>
    <x v="0"/>
    <x v="0"/>
    <s v="USD"/>
    <n v="1364447073"/>
    <n v="1361858673"/>
    <b v="0"/>
    <n v="98"/>
    <b v="1"/>
    <s v="music/pop"/>
    <n v="161"/>
    <n v="41.04"/>
    <x v="4"/>
    <x v="27"/>
  </r>
  <r>
    <x v="0"/>
    <x v="0"/>
    <s v="USD"/>
    <n v="1394521140"/>
    <n v="1392169298"/>
    <b v="0"/>
    <n v="82"/>
    <b v="1"/>
    <s v="music/pop"/>
    <n v="127"/>
    <n v="52.6"/>
    <x v="4"/>
    <x v="27"/>
  </r>
  <r>
    <x v="0"/>
    <x v="0"/>
    <s v="USD"/>
    <n v="1322454939"/>
    <n v="1319859339"/>
    <b v="0"/>
    <n v="116"/>
    <b v="1"/>
    <s v="music/pop"/>
    <n v="103"/>
    <n v="70.78"/>
    <x v="4"/>
    <x v="27"/>
  </r>
  <r>
    <x v="0"/>
    <x v="0"/>
    <s v="USD"/>
    <n v="1464729276"/>
    <n v="1459545276"/>
    <b v="0"/>
    <n v="52"/>
    <b v="1"/>
    <s v="music/pop"/>
    <n v="140"/>
    <n v="53.75"/>
    <x v="4"/>
    <x v="27"/>
  </r>
  <r>
    <x v="0"/>
    <x v="0"/>
    <s v="USD"/>
    <n v="1278302400"/>
    <n v="1273961999"/>
    <b v="0"/>
    <n v="23"/>
    <b v="1"/>
    <s v="music/pop"/>
    <n v="103"/>
    <n v="44.61"/>
    <x v="4"/>
    <x v="27"/>
  </r>
  <r>
    <x v="0"/>
    <x v="0"/>
    <s v="USD"/>
    <n v="1470056614"/>
    <n v="1467464614"/>
    <b v="0"/>
    <n v="77"/>
    <b v="1"/>
    <s v="music/pop"/>
    <n v="101"/>
    <n v="26.15"/>
    <x v="4"/>
    <x v="27"/>
  </r>
  <r>
    <x v="0"/>
    <x v="0"/>
    <s v="USD"/>
    <n v="1338824730"/>
    <n v="1336232730"/>
    <b v="0"/>
    <n v="49"/>
    <b v="1"/>
    <s v="music/pop"/>
    <n v="113"/>
    <n v="39.18"/>
    <x v="4"/>
    <x v="27"/>
  </r>
  <r>
    <x v="0"/>
    <x v="0"/>
    <s v="USD"/>
    <n v="1425675892"/>
    <n v="1423083892"/>
    <b v="0"/>
    <n v="59"/>
    <b v="1"/>
    <s v="music/pop"/>
    <n v="128"/>
    <n v="45.59"/>
    <x v="4"/>
    <x v="27"/>
  </r>
  <r>
    <x v="0"/>
    <x v="0"/>
    <s v="USD"/>
    <n v="1471503540"/>
    <n v="1468852306"/>
    <b v="0"/>
    <n v="113"/>
    <b v="1"/>
    <s v="music/pop"/>
    <n v="202"/>
    <n v="89.25"/>
    <x v="4"/>
    <x v="27"/>
  </r>
  <r>
    <x v="0"/>
    <x v="0"/>
    <s v="USD"/>
    <n v="1318802580"/>
    <n v="1316194540"/>
    <b v="0"/>
    <n v="34"/>
    <b v="1"/>
    <s v="music/pop"/>
    <n v="137"/>
    <n v="40.42"/>
    <x v="4"/>
    <x v="27"/>
  </r>
  <r>
    <x v="0"/>
    <x v="0"/>
    <s v="USD"/>
    <n v="1334980740"/>
    <n v="1330968347"/>
    <b v="0"/>
    <n v="42"/>
    <b v="1"/>
    <s v="music/pop"/>
    <n v="115"/>
    <n v="82.38"/>
    <x v="4"/>
    <x v="27"/>
  </r>
  <r>
    <x v="0"/>
    <x v="3"/>
    <s v="EUR"/>
    <n v="1460786340"/>
    <n v="1455615976"/>
    <b v="0"/>
    <n v="42"/>
    <b v="1"/>
    <s v="music/pop"/>
    <n v="112"/>
    <n v="159.52000000000001"/>
    <x v="4"/>
    <x v="27"/>
  </r>
  <r>
    <x v="0"/>
    <x v="0"/>
    <s v="USD"/>
    <n v="1391718671"/>
    <n v="1390509071"/>
    <b v="0"/>
    <n v="49"/>
    <b v="1"/>
    <s v="music/pop"/>
    <n v="118"/>
    <n v="36.24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8"/>
    <n v="47"/>
    <x v="4"/>
    <x v="27"/>
  </r>
  <r>
    <x v="3"/>
    <x v="0"/>
    <s v="USD"/>
    <n v="1490752800"/>
    <n v="1486522484"/>
    <b v="0"/>
    <n v="884"/>
    <b v="0"/>
    <s v="music/faith"/>
    <n v="101"/>
    <n v="74.58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22"/>
    <n v="76"/>
    <x v="4"/>
    <x v="28"/>
  </r>
  <r>
    <x v="3"/>
    <x v="0"/>
    <s v="USD"/>
    <n v="1489775641"/>
    <n v="1487360041"/>
    <b v="0"/>
    <n v="101"/>
    <b v="0"/>
    <s v="music/faith"/>
    <n v="109"/>
    <n v="86.44"/>
    <x v="4"/>
    <x v="28"/>
  </r>
  <r>
    <x v="3"/>
    <x v="0"/>
    <s v="USD"/>
    <n v="1490331623"/>
    <n v="1487743223"/>
    <b v="0"/>
    <n v="15"/>
    <b v="0"/>
    <s v="music/faith"/>
    <n v="103"/>
    <n v="24"/>
    <x v="4"/>
    <x v="28"/>
  </r>
  <r>
    <x v="3"/>
    <x v="5"/>
    <s v="CAD"/>
    <n v="1493320519"/>
    <n v="1488140119"/>
    <b v="0"/>
    <n v="1"/>
    <b v="0"/>
    <s v="music/faith"/>
    <n v="0"/>
    <n v="18"/>
    <x v="4"/>
    <x v="28"/>
  </r>
  <r>
    <x v="3"/>
    <x v="0"/>
    <s v="USD"/>
    <n v="1491855300"/>
    <n v="1488935245"/>
    <b v="0"/>
    <n v="39"/>
    <b v="0"/>
    <s v="music/faith"/>
    <n v="31"/>
    <n v="80.13"/>
    <x v="4"/>
    <x v="28"/>
  </r>
  <r>
    <x v="3"/>
    <x v="0"/>
    <s v="USD"/>
    <n v="1491738594"/>
    <n v="1489150194"/>
    <b v="0"/>
    <n v="7"/>
    <b v="0"/>
    <s v="music/faith"/>
    <n v="44"/>
    <n v="253.14"/>
    <x v="4"/>
    <x v="28"/>
  </r>
  <r>
    <x v="3"/>
    <x v="0"/>
    <s v="USD"/>
    <n v="1489700230"/>
    <n v="1487111830"/>
    <b v="0"/>
    <n v="14"/>
    <b v="0"/>
    <s v="music/faith"/>
    <n v="100"/>
    <n v="171.43"/>
    <x v="4"/>
    <x v="28"/>
  </r>
  <r>
    <x v="3"/>
    <x v="0"/>
    <s v="USD"/>
    <n v="1491470442"/>
    <n v="1488882042"/>
    <b v="0"/>
    <n v="11"/>
    <b v="0"/>
    <s v="music/faith"/>
    <n v="25"/>
    <n v="57.73"/>
    <x v="4"/>
    <x v="28"/>
  </r>
  <r>
    <x v="3"/>
    <x v="0"/>
    <s v="USD"/>
    <n v="1491181200"/>
    <n v="1488387008"/>
    <b v="0"/>
    <n v="38"/>
    <b v="0"/>
    <s v="music/faith"/>
    <n v="33"/>
    <n v="264.26"/>
    <x v="4"/>
    <x v="28"/>
  </r>
  <r>
    <x v="3"/>
    <x v="0"/>
    <s v="USD"/>
    <n v="1490572740"/>
    <n v="1487734667"/>
    <b v="0"/>
    <n v="15"/>
    <b v="0"/>
    <s v="music/faith"/>
    <n v="48"/>
    <n v="159.33000000000001"/>
    <x v="4"/>
    <x v="28"/>
  </r>
  <r>
    <x v="3"/>
    <x v="1"/>
    <s v="GBP"/>
    <n v="1491768000"/>
    <n v="1489097112"/>
    <b v="0"/>
    <n v="8"/>
    <b v="0"/>
    <s v="music/faith"/>
    <n v="9"/>
    <n v="35"/>
    <x v="4"/>
    <x v="28"/>
  </r>
  <r>
    <x v="3"/>
    <x v="0"/>
    <s v="USD"/>
    <n v="1490589360"/>
    <n v="1488038674"/>
    <b v="0"/>
    <n v="1"/>
    <b v="0"/>
    <s v="music/faith"/>
    <n v="0"/>
    <n v="5"/>
    <x v="4"/>
    <x v="28"/>
  </r>
  <r>
    <x v="3"/>
    <x v="0"/>
    <s v="USD"/>
    <n v="1491786000"/>
    <n v="1488847514"/>
    <b v="0"/>
    <n v="23"/>
    <b v="0"/>
    <s v="music/faith"/>
    <n v="12"/>
    <n v="61.09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20"/>
    <n v="114.82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"/>
    <n v="54"/>
    <x v="4"/>
    <x v="28"/>
  </r>
  <r>
    <x v="3"/>
    <x v="0"/>
    <s v="USD"/>
    <n v="1491019200"/>
    <n v="1488418990"/>
    <b v="0"/>
    <n v="79"/>
    <b v="0"/>
    <s v="music/faith"/>
    <n v="26"/>
    <n v="65.97"/>
    <x v="4"/>
    <x v="28"/>
  </r>
  <r>
    <x v="2"/>
    <x v="0"/>
    <s v="USD"/>
    <n v="1421337405"/>
    <n v="1418745405"/>
    <b v="0"/>
    <n v="2"/>
    <b v="0"/>
    <s v="music/faith"/>
    <n v="0"/>
    <n v="5"/>
    <x v="4"/>
    <x v="28"/>
  </r>
  <r>
    <x v="2"/>
    <x v="0"/>
    <s v="USD"/>
    <n v="1427745150"/>
    <n v="1425156750"/>
    <b v="0"/>
    <n v="1"/>
    <b v="0"/>
    <s v="music/faith"/>
    <n v="0"/>
    <n v="1"/>
    <x v="4"/>
    <x v="28"/>
  </r>
  <r>
    <x v="2"/>
    <x v="0"/>
    <s v="USD"/>
    <n v="1441003537"/>
    <n v="1435819537"/>
    <b v="0"/>
    <n v="2"/>
    <b v="0"/>
    <s v="music/faith"/>
    <n v="1"/>
    <n v="25.5"/>
    <x v="4"/>
    <x v="28"/>
  </r>
  <r>
    <x v="2"/>
    <x v="0"/>
    <s v="USD"/>
    <n v="1424056873"/>
    <n v="1421464873"/>
    <b v="0"/>
    <n v="11"/>
    <b v="0"/>
    <s v="music/faith"/>
    <n v="65"/>
    <n v="118.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10"/>
    <n v="54.11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5"/>
    <n v="21.25"/>
    <x v="4"/>
    <x v="28"/>
  </r>
  <r>
    <x v="2"/>
    <x v="12"/>
    <s v="EUR"/>
    <n v="1453122000"/>
    <n v="1449151888"/>
    <b v="0"/>
    <n v="1"/>
    <b v="0"/>
    <s v="music/faith"/>
    <n v="1"/>
    <n v="34"/>
    <x v="4"/>
    <x v="28"/>
  </r>
  <r>
    <x v="2"/>
    <x v="0"/>
    <s v="USD"/>
    <n v="1409585434"/>
    <n v="1406907034"/>
    <b v="0"/>
    <n v="2"/>
    <b v="0"/>
    <s v="music/faith"/>
    <n v="11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2"/>
    <n v="50"/>
    <x v="4"/>
    <x v="28"/>
  </r>
  <r>
    <x v="2"/>
    <x v="0"/>
    <s v="USD"/>
    <n v="1430517761"/>
    <n v="1427925761"/>
    <b v="0"/>
    <n v="17"/>
    <b v="0"/>
    <s v="music/faith"/>
    <n v="8"/>
    <n v="115.71"/>
    <x v="4"/>
    <x v="28"/>
  </r>
  <r>
    <x v="2"/>
    <x v="0"/>
    <s v="USD"/>
    <n v="1427772120"/>
    <n v="1425186785"/>
    <b v="0"/>
    <n v="2"/>
    <b v="0"/>
    <s v="music/faith"/>
    <n v="0"/>
    <n v="5.5"/>
    <x v="4"/>
    <x v="28"/>
  </r>
  <r>
    <x v="2"/>
    <x v="0"/>
    <s v="USD"/>
    <n v="1481295099"/>
    <n v="1477835499"/>
    <b v="0"/>
    <n v="3"/>
    <b v="0"/>
    <s v="music/faith"/>
    <n v="8"/>
    <n v="50"/>
    <x v="4"/>
    <x v="28"/>
  </r>
  <r>
    <x v="2"/>
    <x v="0"/>
    <s v="USD"/>
    <n v="1461211200"/>
    <n v="1459467238"/>
    <b v="0"/>
    <n v="41"/>
    <b v="0"/>
    <s v="music/faith"/>
    <n v="43"/>
    <n v="34.020000000000003"/>
    <x v="4"/>
    <x v="28"/>
  </r>
  <r>
    <x v="2"/>
    <x v="0"/>
    <s v="USD"/>
    <n v="1463201940"/>
    <n v="1459435149"/>
    <b v="0"/>
    <n v="2"/>
    <b v="0"/>
    <s v="music/faith"/>
    <n v="0"/>
    <n v="37.5"/>
    <x v="4"/>
    <x v="28"/>
  </r>
  <r>
    <x v="2"/>
    <x v="0"/>
    <s v="USD"/>
    <n v="1410958191"/>
    <n v="1408366191"/>
    <b v="0"/>
    <n v="3"/>
    <b v="0"/>
    <s v="music/faith"/>
    <n v="1"/>
    <n v="11.67"/>
    <x v="4"/>
    <x v="28"/>
  </r>
  <r>
    <x v="2"/>
    <x v="0"/>
    <s v="USD"/>
    <n v="1415562471"/>
    <n v="1412966871"/>
    <b v="0"/>
    <n v="8"/>
    <b v="0"/>
    <s v="music/faith"/>
    <n v="6"/>
    <n v="28.13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0"/>
    <n v="1"/>
    <x v="4"/>
    <x v="28"/>
  </r>
  <r>
    <x v="2"/>
    <x v="0"/>
    <s v="USD"/>
    <n v="1435730400"/>
    <n v="1430855315"/>
    <b v="0"/>
    <n v="3"/>
    <b v="0"/>
    <s v="music/faith"/>
    <n v="7"/>
    <n v="216.67"/>
    <x v="4"/>
    <x v="28"/>
  </r>
  <r>
    <x v="2"/>
    <x v="0"/>
    <s v="USD"/>
    <n v="1414707762"/>
    <n v="1412115762"/>
    <b v="0"/>
    <n v="4"/>
    <b v="0"/>
    <s v="music/faith"/>
    <n v="1"/>
    <n v="8.75"/>
    <x v="4"/>
    <x v="28"/>
  </r>
  <r>
    <x v="2"/>
    <x v="0"/>
    <s v="USD"/>
    <n v="1408922049"/>
    <n v="1406330049"/>
    <b v="0"/>
    <n v="9"/>
    <b v="0"/>
    <s v="music/faith"/>
    <n v="10"/>
    <n v="62.22"/>
    <x v="4"/>
    <x v="28"/>
  </r>
  <r>
    <x v="2"/>
    <x v="0"/>
    <s v="USD"/>
    <n v="1403906664"/>
    <n v="1401401064"/>
    <b v="0"/>
    <n v="16"/>
    <b v="0"/>
    <s v="music/faith"/>
    <n v="34"/>
    <n v="137.25"/>
    <x v="4"/>
    <x v="28"/>
  </r>
  <r>
    <x v="2"/>
    <x v="1"/>
    <s v="GBP"/>
    <n v="1428231600"/>
    <n v="1423520177"/>
    <b v="0"/>
    <n v="1"/>
    <b v="0"/>
    <s v="music/faith"/>
    <n v="0"/>
    <n v="1"/>
    <x v="4"/>
    <x v="28"/>
  </r>
  <r>
    <x v="2"/>
    <x v="0"/>
    <s v="USD"/>
    <n v="1445439674"/>
    <n v="1442847674"/>
    <b v="0"/>
    <n v="7"/>
    <b v="0"/>
    <s v="music/faith"/>
    <n v="68"/>
    <n v="122.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0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1"/>
    <n v="22"/>
    <x v="4"/>
    <x v="28"/>
  </r>
  <r>
    <x v="2"/>
    <x v="0"/>
    <s v="USD"/>
    <n v="1437432392"/>
    <n v="1434840392"/>
    <b v="0"/>
    <n v="15"/>
    <b v="0"/>
    <s v="music/faith"/>
    <n v="21"/>
    <n v="56.67"/>
    <x v="4"/>
    <x v="28"/>
  </r>
  <r>
    <x v="2"/>
    <x v="0"/>
    <s v="USD"/>
    <n v="1412283542"/>
    <n v="1409691542"/>
    <b v="0"/>
    <n v="1"/>
    <b v="0"/>
    <s v="music/faith"/>
    <n v="0"/>
    <n v="20"/>
    <x v="4"/>
    <x v="28"/>
  </r>
  <r>
    <x v="2"/>
    <x v="0"/>
    <s v="USD"/>
    <n v="1462391932"/>
    <n v="1457297932"/>
    <b v="0"/>
    <n v="1"/>
    <b v="0"/>
    <s v="music/faith"/>
    <n v="0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11"/>
    <n v="25.58"/>
    <x v="8"/>
    <x v="20"/>
  </r>
  <r>
    <x v="0"/>
    <x v="0"/>
    <s v="USD"/>
    <n v="1483822800"/>
    <n v="1481058170"/>
    <b v="0"/>
    <n v="34"/>
    <b v="1"/>
    <s v="photography/photobooks"/>
    <n v="109"/>
    <n v="63.97"/>
    <x v="8"/>
    <x v="20"/>
  </r>
  <r>
    <x v="0"/>
    <x v="0"/>
    <s v="USD"/>
    <n v="1472270340"/>
    <n v="1470348775"/>
    <b v="0"/>
    <n v="67"/>
    <b v="1"/>
    <s v="photography/photobooks"/>
    <n v="100"/>
    <n v="89.93"/>
    <x v="8"/>
    <x v="20"/>
  </r>
  <r>
    <x v="0"/>
    <x v="1"/>
    <s v="GBP"/>
    <n v="1425821477"/>
    <n v="1421937077"/>
    <b v="0"/>
    <n v="70"/>
    <b v="1"/>
    <s v="photography/photobooks"/>
    <n v="118"/>
    <n v="93.07"/>
    <x v="8"/>
    <x v="20"/>
  </r>
  <r>
    <x v="0"/>
    <x v="0"/>
    <s v="USD"/>
    <n v="1482372000"/>
    <n v="1479276838"/>
    <b v="0"/>
    <n v="89"/>
    <b v="1"/>
    <s v="photography/photobooks"/>
    <n v="114"/>
    <n v="89.67"/>
    <x v="8"/>
    <x v="20"/>
  </r>
  <r>
    <x v="0"/>
    <x v="0"/>
    <s v="USD"/>
    <n v="1479952800"/>
    <n v="1477368867"/>
    <b v="0"/>
    <n v="107"/>
    <b v="1"/>
    <s v="photography/photobooks"/>
    <n v="148"/>
    <n v="207.62"/>
    <x v="8"/>
    <x v="20"/>
  </r>
  <r>
    <x v="0"/>
    <x v="1"/>
    <s v="GBP"/>
    <n v="1447426800"/>
    <n v="1444904830"/>
    <b v="0"/>
    <n v="159"/>
    <b v="1"/>
    <s v="photography/photobooks"/>
    <n v="105"/>
    <n v="59.41"/>
    <x v="8"/>
    <x v="20"/>
  </r>
  <r>
    <x v="0"/>
    <x v="5"/>
    <s v="CAD"/>
    <n v="1441234143"/>
    <n v="1438642143"/>
    <b v="0"/>
    <n v="181"/>
    <b v="1"/>
    <s v="photography/photobooks"/>
    <n v="130"/>
    <n v="358.97"/>
    <x v="8"/>
    <x v="20"/>
  </r>
  <r>
    <x v="0"/>
    <x v="19"/>
    <s v="EUR"/>
    <n v="1488394800"/>
    <n v="1485213921"/>
    <b v="0"/>
    <n v="131"/>
    <b v="1"/>
    <s v="photography/photobooks"/>
    <n v="123"/>
    <n v="94.74"/>
    <x v="8"/>
    <x v="20"/>
  </r>
  <r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0"/>
    <x v="0"/>
    <s v="USD"/>
    <n v="1426787123"/>
    <n v="1424198723"/>
    <b v="0"/>
    <n v="61"/>
    <b v="1"/>
    <s v="photography/photobooks"/>
    <n v="103"/>
    <n v="168.69"/>
    <x v="8"/>
    <x v="20"/>
  </r>
  <r>
    <x v="0"/>
    <x v="1"/>
    <s v="GBP"/>
    <n v="1476425082"/>
    <n v="1473833082"/>
    <b v="0"/>
    <n v="90"/>
    <b v="1"/>
    <s v="photography/photobooks"/>
    <n v="260"/>
    <n v="34.69"/>
    <x v="8"/>
    <x v="20"/>
  </r>
  <r>
    <x v="0"/>
    <x v="8"/>
    <s v="DKK"/>
    <n v="1458579568"/>
    <n v="1455991168"/>
    <b v="0"/>
    <n v="35"/>
    <b v="1"/>
    <s v="photography/photobooks"/>
    <n v="108"/>
    <n v="462.86"/>
    <x v="8"/>
    <x v="20"/>
  </r>
  <r>
    <x v="0"/>
    <x v="5"/>
    <s v="CAD"/>
    <n v="1428091353"/>
    <n v="1425502953"/>
    <b v="0"/>
    <n v="90"/>
    <b v="1"/>
    <s v="photography/photobooks"/>
    <n v="111"/>
    <n v="104.3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3"/>
    <n v="47.13"/>
    <x v="8"/>
    <x v="20"/>
  </r>
  <r>
    <x v="0"/>
    <x v="0"/>
    <s v="USD"/>
    <n v="1485631740"/>
    <n v="1483041083"/>
    <b v="0"/>
    <n v="14"/>
    <b v="1"/>
    <s v="photography/photobooks"/>
    <n v="116"/>
    <n v="414.29"/>
    <x v="8"/>
    <x v="20"/>
  </r>
  <r>
    <x v="0"/>
    <x v="0"/>
    <s v="USD"/>
    <n v="1468536992"/>
    <n v="1463352992"/>
    <b v="0"/>
    <n v="27"/>
    <b v="1"/>
    <s v="photography/photobooks"/>
    <n v="115"/>
    <n v="42.48"/>
    <x v="8"/>
    <x v="20"/>
  </r>
  <r>
    <x v="0"/>
    <x v="0"/>
    <s v="USD"/>
    <n v="1427309629"/>
    <n v="1425585229"/>
    <b v="0"/>
    <n v="49"/>
    <b v="1"/>
    <s v="photography/photobooks"/>
    <n v="107"/>
    <n v="108.78"/>
    <x v="8"/>
    <x v="20"/>
  </r>
  <r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0"/>
    <x v="1"/>
    <s v="GBP"/>
    <n v="1442065060"/>
    <n v="1437745060"/>
    <b v="0"/>
    <n v="3"/>
    <b v="1"/>
    <s v="photography/photobooks"/>
    <n v="155"/>
    <n v="51.67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2"/>
    <n v="103.64"/>
    <x v="8"/>
    <x v="20"/>
  </r>
  <r>
    <x v="2"/>
    <x v="1"/>
    <s v="GBP"/>
    <n v="1407065979"/>
    <n v="1404560379"/>
    <b v="1"/>
    <n v="39"/>
    <b v="0"/>
    <s v="photography/photobooks"/>
    <n v="20"/>
    <n v="55.28"/>
    <x v="8"/>
    <x v="20"/>
  </r>
  <r>
    <x v="2"/>
    <x v="0"/>
    <s v="USD"/>
    <n v="1407972712"/>
    <n v="1405380712"/>
    <b v="1"/>
    <n v="103"/>
    <b v="0"/>
    <s v="photography/photobooks"/>
    <n v="59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46"/>
    <n v="58.62"/>
    <x v="8"/>
    <x v="20"/>
  </r>
  <r>
    <x v="2"/>
    <x v="0"/>
    <s v="USD"/>
    <n v="1411824444"/>
    <n v="1406640444"/>
    <b v="1"/>
    <n v="15"/>
    <b v="0"/>
    <s v="photography/photobooks"/>
    <n v="4"/>
    <n v="12.47"/>
    <x v="8"/>
    <x v="20"/>
  </r>
  <r>
    <x v="2"/>
    <x v="0"/>
    <s v="USD"/>
    <n v="1421177959"/>
    <n v="1418585959"/>
    <b v="1"/>
    <n v="22"/>
    <b v="0"/>
    <s v="photography/photobooks"/>
    <n v="3"/>
    <n v="49.14"/>
    <x v="8"/>
    <x v="20"/>
  </r>
  <r>
    <x v="2"/>
    <x v="0"/>
    <s v="USD"/>
    <n v="1413312194"/>
    <n v="1410288194"/>
    <b v="1"/>
    <n v="92"/>
    <b v="0"/>
    <s v="photography/photobooks"/>
    <n v="57"/>
    <n v="150.5"/>
    <x v="8"/>
    <x v="20"/>
  </r>
  <r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2"/>
    <x v="1"/>
    <s v="GBP"/>
    <n v="1404666836"/>
    <n v="1399482836"/>
    <b v="1"/>
    <n v="19"/>
    <b v="0"/>
    <s v="photography/photobooks"/>
    <n v="16"/>
    <n v="45.16"/>
    <x v="8"/>
    <x v="20"/>
  </r>
  <r>
    <x v="2"/>
    <x v="0"/>
    <s v="USD"/>
    <n v="1421691298"/>
    <n v="1417803298"/>
    <b v="1"/>
    <n v="19"/>
    <b v="0"/>
    <s v="photography/photobooks"/>
    <n v="6"/>
    <n v="98.79"/>
    <x v="8"/>
    <x v="20"/>
  </r>
  <r>
    <x v="2"/>
    <x v="0"/>
    <s v="USD"/>
    <n v="1417273140"/>
    <n v="1413609292"/>
    <b v="1"/>
    <n v="13"/>
    <b v="0"/>
    <s v="photography/photobooks"/>
    <n v="46"/>
    <n v="88.31"/>
    <x v="8"/>
    <x v="20"/>
  </r>
  <r>
    <x v="2"/>
    <x v="0"/>
    <s v="USD"/>
    <n v="1414193160"/>
    <n v="1410305160"/>
    <b v="1"/>
    <n v="124"/>
    <b v="0"/>
    <s v="photography/photobooks"/>
    <n v="65"/>
    <n v="170.63"/>
    <x v="8"/>
    <x v="20"/>
  </r>
  <r>
    <x v="2"/>
    <x v="1"/>
    <s v="GBP"/>
    <n v="1414623471"/>
    <n v="1411513071"/>
    <b v="1"/>
    <n v="4"/>
    <b v="0"/>
    <s v="photography/photobooks"/>
    <n v="7"/>
    <n v="83.75"/>
    <x v="8"/>
    <x v="20"/>
  </r>
  <r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2"/>
    <x v="0"/>
    <s v="USD"/>
    <n v="1427485395"/>
    <n v="1423600995"/>
    <b v="1"/>
    <n v="15"/>
    <b v="0"/>
    <s v="photography/photobooks"/>
    <n v="2"/>
    <n v="66.33"/>
    <x v="8"/>
    <x v="20"/>
  </r>
  <r>
    <x v="2"/>
    <x v="0"/>
    <s v="USD"/>
    <n v="1472834180"/>
    <n v="1470242180"/>
    <b v="1"/>
    <n v="38"/>
    <b v="0"/>
    <s v="photography/photobooks"/>
    <n v="36"/>
    <n v="104.89"/>
    <x v="8"/>
    <x v="20"/>
  </r>
  <r>
    <x v="2"/>
    <x v="0"/>
    <s v="USD"/>
    <n v="1467469510"/>
    <n v="1462285510"/>
    <b v="1"/>
    <n v="152"/>
    <b v="0"/>
    <s v="photography/photobooks"/>
    <n v="40"/>
    <n v="78.44"/>
    <x v="8"/>
    <x v="20"/>
  </r>
  <r>
    <x v="2"/>
    <x v="0"/>
    <s v="USD"/>
    <n v="1473950945"/>
    <n v="1471272545"/>
    <b v="1"/>
    <n v="24"/>
    <b v="0"/>
    <s v="photography/photobooks"/>
    <n v="26"/>
    <n v="59.04"/>
    <x v="8"/>
    <x v="20"/>
  </r>
  <r>
    <x v="2"/>
    <x v="0"/>
    <s v="USD"/>
    <n v="1456062489"/>
    <n v="1453211289"/>
    <b v="1"/>
    <n v="76"/>
    <b v="0"/>
    <s v="photography/photobooks"/>
    <n v="15"/>
    <n v="71.34"/>
    <x v="8"/>
    <x v="20"/>
  </r>
  <r>
    <x v="2"/>
    <x v="0"/>
    <s v="USD"/>
    <n v="1432248478"/>
    <n v="1429656478"/>
    <b v="1"/>
    <n v="185"/>
    <b v="0"/>
    <s v="photography/photobooks"/>
    <n v="24"/>
    <n v="51.23"/>
    <x v="8"/>
    <x v="20"/>
  </r>
  <r>
    <x v="2"/>
    <x v="0"/>
    <s v="USD"/>
    <n v="1422674700"/>
    <n v="1419954240"/>
    <b v="1"/>
    <n v="33"/>
    <b v="0"/>
    <s v="photography/photobooks"/>
    <n v="40"/>
    <n v="60.24"/>
    <x v="8"/>
    <x v="20"/>
  </r>
  <r>
    <x v="2"/>
    <x v="0"/>
    <s v="USD"/>
    <n v="1413417600"/>
    <n v="1410750855"/>
    <b v="1"/>
    <n v="108"/>
    <b v="0"/>
    <s v="photography/photobooks"/>
    <n v="20"/>
    <n v="44.94"/>
    <x v="8"/>
    <x v="20"/>
  </r>
  <r>
    <x v="2"/>
    <x v="9"/>
    <s v="EUR"/>
    <n v="1418649177"/>
    <n v="1416057177"/>
    <b v="1"/>
    <n v="29"/>
    <b v="0"/>
    <s v="photography/photobooks"/>
    <n v="48"/>
    <n v="31.21"/>
    <x v="8"/>
    <x v="20"/>
  </r>
  <r>
    <x v="2"/>
    <x v="0"/>
    <s v="USD"/>
    <n v="1428158637"/>
    <n v="1425570237"/>
    <b v="1"/>
    <n v="24"/>
    <b v="0"/>
    <s v="photography/photobooks"/>
    <n v="15"/>
    <n v="63.88"/>
    <x v="8"/>
    <x v="20"/>
  </r>
  <r>
    <x v="2"/>
    <x v="1"/>
    <s v="GBP"/>
    <n v="1414795542"/>
    <n v="1412203542"/>
    <b v="1"/>
    <n v="4"/>
    <b v="0"/>
    <s v="photography/photobooks"/>
    <n v="1"/>
    <n v="19"/>
    <x v="8"/>
    <x v="20"/>
  </r>
  <r>
    <x v="2"/>
    <x v="0"/>
    <s v="USD"/>
    <n v="1421042403"/>
    <n v="1415858403"/>
    <b v="1"/>
    <n v="4"/>
    <b v="0"/>
    <s v="photography/photobooks"/>
    <n v="1"/>
    <n v="10"/>
    <x v="8"/>
    <x v="20"/>
  </r>
  <r>
    <x v="2"/>
    <x v="0"/>
    <s v="USD"/>
    <n v="1423152678"/>
    <n v="1420560678"/>
    <b v="1"/>
    <n v="15"/>
    <b v="0"/>
    <s v="photography/photobooks"/>
    <n v="5"/>
    <n v="109.07"/>
    <x v="8"/>
    <x v="20"/>
  </r>
  <r>
    <x v="2"/>
    <x v="1"/>
    <s v="GBP"/>
    <n v="1422553565"/>
    <n v="1417369565"/>
    <b v="1"/>
    <n v="4"/>
    <b v="0"/>
    <s v="photography/photobooks"/>
    <n v="4"/>
    <n v="26.75"/>
    <x v="8"/>
    <x v="20"/>
  </r>
  <r>
    <x v="2"/>
    <x v="0"/>
    <s v="USD"/>
    <n v="1439189940"/>
    <n v="1435970682"/>
    <b v="1"/>
    <n v="139"/>
    <b v="0"/>
    <s v="photography/photobooks"/>
    <n v="61"/>
    <n v="109.94"/>
    <x v="8"/>
    <x v="20"/>
  </r>
  <r>
    <x v="2"/>
    <x v="2"/>
    <s v="AUD"/>
    <n v="1417127040"/>
    <n v="1414531440"/>
    <b v="1"/>
    <n v="2"/>
    <b v="0"/>
    <s v="photography/photobooks"/>
    <n v="1"/>
    <n v="20"/>
    <x v="8"/>
    <x v="20"/>
  </r>
  <r>
    <x v="2"/>
    <x v="0"/>
    <s v="USD"/>
    <n v="1423660422"/>
    <n v="1420636422"/>
    <b v="1"/>
    <n v="18"/>
    <b v="0"/>
    <s v="photography/photobooks"/>
    <n v="11"/>
    <n v="55.39"/>
    <x v="8"/>
    <x v="20"/>
  </r>
  <r>
    <x v="2"/>
    <x v="12"/>
    <s v="EUR"/>
    <n v="1476460800"/>
    <n v="1473922541"/>
    <b v="1"/>
    <n v="81"/>
    <b v="0"/>
    <s v="photography/photobooks"/>
    <n v="39"/>
    <n v="133.9"/>
    <x v="8"/>
    <x v="20"/>
  </r>
  <r>
    <x v="2"/>
    <x v="1"/>
    <s v="GBP"/>
    <n v="1469356366"/>
    <n v="1464172366"/>
    <b v="1"/>
    <n v="86"/>
    <b v="0"/>
    <s v="photography/photobooks"/>
    <n v="22"/>
    <n v="48.72"/>
    <x v="8"/>
    <x v="20"/>
  </r>
  <r>
    <x v="2"/>
    <x v="0"/>
    <s v="USD"/>
    <n v="1481809189"/>
    <n v="1479217189"/>
    <b v="1"/>
    <n v="140"/>
    <b v="0"/>
    <s v="photography/photobooks"/>
    <n v="68"/>
    <n v="48.25"/>
    <x v="8"/>
    <x v="20"/>
  </r>
  <r>
    <x v="2"/>
    <x v="0"/>
    <s v="USD"/>
    <n v="1454572233"/>
    <n v="1449388233"/>
    <b v="1"/>
    <n v="37"/>
    <b v="0"/>
    <s v="photography/photobooks"/>
    <n v="14"/>
    <n v="58.97"/>
    <x v="8"/>
    <x v="20"/>
  </r>
  <r>
    <x v="2"/>
    <x v="1"/>
    <s v="GBP"/>
    <n v="1415740408"/>
    <n v="1414008808"/>
    <b v="1"/>
    <n v="6"/>
    <b v="0"/>
    <s v="photography/photobooks"/>
    <n v="2"/>
    <n v="11.64"/>
    <x v="8"/>
    <x v="20"/>
  </r>
  <r>
    <x v="2"/>
    <x v="1"/>
    <s v="GBP"/>
    <n v="1476109970"/>
    <n v="1473517970"/>
    <b v="1"/>
    <n v="113"/>
    <b v="0"/>
    <s v="photography/photobooks"/>
    <n v="20"/>
    <n v="83.72"/>
    <x v="8"/>
    <x v="20"/>
  </r>
  <r>
    <x v="2"/>
    <x v="1"/>
    <s v="GBP"/>
    <n v="1450181400"/>
    <n v="1447429868"/>
    <b v="1"/>
    <n v="37"/>
    <b v="0"/>
    <s v="photography/photobooks"/>
    <n v="14"/>
    <n v="63.65"/>
    <x v="8"/>
    <x v="20"/>
  </r>
  <r>
    <x v="2"/>
    <x v="12"/>
    <s v="EUR"/>
    <n v="1435442340"/>
    <n v="1433416830"/>
    <b v="1"/>
    <n v="18"/>
    <b v="0"/>
    <s v="photography/photobooks"/>
    <n v="48"/>
    <n v="94.28"/>
    <x v="8"/>
    <x v="20"/>
  </r>
  <r>
    <x v="2"/>
    <x v="0"/>
    <s v="USD"/>
    <n v="1423878182"/>
    <n v="1421199782"/>
    <b v="1"/>
    <n v="75"/>
    <b v="0"/>
    <s v="photography/photobooks"/>
    <n v="31"/>
    <n v="71.87"/>
    <x v="8"/>
    <x v="20"/>
  </r>
  <r>
    <x v="2"/>
    <x v="0"/>
    <s v="USD"/>
    <n v="1447521404"/>
    <n v="1444061804"/>
    <b v="1"/>
    <n v="52"/>
    <b v="0"/>
    <s v="photography/photobooks"/>
    <n v="35"/>
    <n v="104.85"/>
    <x v="8"/>
    <x v="20"/>
  </r>
  <r>
    <x v="2"/>
    <x v="12"/>
    <s v="EUR"/>
    <n v="1443808800"/>
    <n v="1441048658"/>
    <b v="1"/>
    <n v="122"/>
    <b v="0"/>
    <s v="photography/photobooks"/>
    <n v="36"/>
    <n v="67.14"/>
    <x v="8"/>
    <x v="20"/>
  </r>
  <r>
    <x v="2"/>
    <x v="1"/>
    <s v="GBP"/>
    <n v="1412090349"/>
    <n v="1409066349"/>
    <b v="1"/>
    <n v="8"/>
    <b v="0"/>
    <s v="photography/photobooks"/>
    <n v="3"/>
    <n v="73.88"/>
    <x v="8"/>
    <x v="20"/>
  </r>
  <r>
    <x v="2"/>
    <x v="0"/>
    <s v="USD"/>
    <n v="1411868313"/>
    <n v="1409276313"/>
    <b v="1"/>
    <n v="8"/>
    <b v="0"/>
    <s v="photography/photobooks"/>
    <n v="11"/>
    <n v="69.13"/>
    <x v="8"/>
    <x v="20"/>
  </r>
  <r>
    <x v="2"/>
    <x v="0"/>
    <s v="USD"/>
    <n v="1486830030"/>
    <n v="1483806030"/>
    <b v="1"/>
    <n v="96"/>
    <b v="0"/>
    <s v="photography/photobooks"/>
    <n v="41"/>
    <n v="120.77"/>
    <x v="8"/>
    <x v="20"/>
  </r>
  <r>
    <x v="2"/>
    <x v="5"/>
    <s v="CAD"/>
    <n v="1425246439"/>
    <n v="1422222439"/>
    <b v="1"/>
    <n v="9"/>
    <b v="0"/>
    <s v="photography/photobooks"/>
    <n v="11"/>
    <n v="42.22"/>
    <x v="8"/>
    <x v="20"/>
  </r>
  <r>
    <x v="2"/>
    <x v="0"/>
    <s v="USD"/>
    <n v="1408657826"/>
    <n v="1407621026"/>
    <b v="0"/>
    <n v="2"/>
    <b v="0"/>
    <s v="photography/photobooks"/>
    <n v="3"/>
    <n v="7.5"/>
    <x v="8"/>
    <x v="20"/>
  </r>
  <r>
    <x v="2"/>
    <x v="0"/>
    <s v="USD"/>
    <n v="1414123200"/>
    <n v="1408962270"/>
    <b v="0"/>
    <n v="26"/>
    <b v="0"/>
    <s v="photography/photobooks"/>
    <n v="0"/>
    <n v="1.54"/>
    <x v="8"/>
    <x v="20"/>
  </r>
  <r>
    <x v="2"/>
    <x v="1"/>
    <s v="GBP"/>
    <n v="1467531536"/>
    <n v="1464939536"/>
    <b v="0"/>
    <n v="23"/>
    <b v="0"/>
    <s v="photography/photobooks"/>
    <n v="13"/>
    <n v="37.61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49"/>
    <n v="42.1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"/>
    <n v="84.83"/>
    <x v="8"/>
    <x v="20"/>
  </r>
  <r>
    <x v="2"/>
    <x v="0"/>
    <s v="USD"/>
    <n v="1485759540"/>
    <n v="1480607607"/>
    <b v="0"/>
    <n v="100"/>
    <b v="0"/>
    <s v="photography/photobooks"/>
    <n v="52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"/>
    <n v="6.25"/>
    <x v="8"/>
    <x v="20"/>
  </r>
  <r>
    <x v="2"/>
    <x v="0"/>
    <s v="USD"/>
    <n v="1427850090"/>
    <n v="1425261690"/>
    <b v="0"/>
    <n v="8"/>
    <b v="0"/>
    <s v="photography/photobooks"/>
    <n v="7"/>
    <n v="213.38"/>
    <x v="8"/>
    <x v="20"/>
  </r>
  <r>
    <x v="0"/>
    <x v="0"/>
    <s v="USD"/>
    <n v="1330760367"/>
    <n v="1326872367"/>
    <b v="0"/>
    <n v="57"/>
    <b v="1"/>
    <s v="music/rock"/>
    <n v="135"/>
    <n v="59.16"/>
    <x v="4"/>
    <x v="11"/>
  </r>
  <r>
    <x v="0"/>
    <x v="5"/>
    <s v="CAD"/>
    <n v="1391194860"/>
    <n v="1388084862"/>
    <b v="0"/>
    <n v="11"/>
    <b v="1"/>
    <s v="music/rock"/>
    <n v="100"/>
    <n v="27.27"/>
    <x v="4"/>
    <x v="11"/>
  </r>
  <r>
    <x v="0"/>
    <x v="0"/>
    <s v="USD"/>
    <n v="1351095976"/>
    <n v="1348503976"/>
    <b v="0"/>
    <n v="33"/>
    <b v="1"/>
    <s v="music/rock"/>
    <n v="116"/>
    <n v="24.58"/>
    <x v="4"/>
    <x v="11"/>
  </r>
  <r>
    <x v="0"/>
    <x v="0"/>
    <s v="USD"/>
    <n v="1389146880"/>
    <n v="1387403967"/>
    <b v="0"/>
    <n v="40"/>
    <b v="1"/>
    <s v="music/rock"/>
    <n v="100"/>
    <n v="75.05"/>
    <x v="4"/>
    <x v="11"/>
  </r>
  <r>
    <x v="0"/>
    <x v="0"/>
    <s v="USD"/>
    <n v="1373572903"/>
    <n v="1371585703"/>
    <b v="0"/>
    <n v="50"/>
    <b v="1"/>
    <s v="music/rock"/>
    <n v="105"/>
    <n v="42.02"/>
    <x v="4"/>
    <x v="11"/>
  </r>
  <r>
    <x v="0"/>
    <x v="0"/>
    <s v="USD"/>
    <n v="1392675017"/>
    <n v="1390083017"/>
    <b v="0"/>
    <n v="38"/>
    <b v="1"/>
    <s v="music/rock"/>
    <n v="101"/>
    <n v="53.16"/>
    <x v="4"/>
    <x v="11"/>
  </r>
  <r>
    <x v="0"/>
    <x v="0"/>
    <s v="USD"/>
    <n v="1299138561"/>
    <n v="1294818561"/>
    <b v="0"/>
    <n v="96"/>
    <b v="1"/>
    <s v="music/rock"/>
    <n v="101"/>
    <n v="83.89"/>
    <x v="4"/>
    <x v="11"/>
  </r>
  <r>
    <x v="0"/>
    <x v="0"/>
    <s v="USD"/>
    <n v="1399672800"/>
    <n v="1396906530"/>
    <b v="0"/>
    <n v="48"/>
    <b v="1"/>
    <s v="music/rock"/>
    <n v="100"/>
    <n v="417.33"/>
    <x v="4"/>
    <x v="11"/>
  </r>
  <r>
    <x v="0"/>
    <x v="0"/>
    <s v="USD"/>
    <n v="1295647200"/>
    <n v="1291428371"/>
    <b v="0"/>
    <n v="33"/>
    <b v="1"/>
    <s v="music/rock"/>
    <n v="167"/>
    <n v="75.77"/>
    <x v="4"/>
    <x v="11"/>
  </r>
  <r>
    <x v="0"/>
    <x v="0"/>
    <s v="USD"/>
    <n v="1393259107"/>
    <n v="1390667107"/>
    <b v="0"/>
    <n v="226"/>
    <b v="1"/>
    <s v="music/rock"/>
    <n v="102"/>
    <n v="67.39"/>
    <x v="4"/>
    <x v="11"/>
  </r>
  <r>
    <x v="0"/>
    <x v="0"/>
    <s v="USD"/>
    <n v="1336866863"/>
    <n v="1335570863"/>
    <b v="0"/>
    <n v="14"/>
    <b v="1"/>
    <s v="music/rock"/>
    <n v="103"/>
    <n v="73.569999999999993"/>
    <x v="4"/>
    <x v="11"/>
  </r>
  <r>
    <x v="0"/>
    <x v="0"/>
    <s v="USD"/>
    <n v="1299243427"/>
    <n v="1296651427"/>
    <b v="0"/>
    <n v="20"/>
    <b v="1"/>
    <s v="music/rock"/>
    <n v="143"/>
    <n v="25"/>
    <x v="4"/>
    <x v="11"/>
  </r>
  <r>
    <x v="0"/>
    <x v="0"/>
    <s v="USD"/>
    <n v="1362211140"/>
    <n v="1359421403"/>
    <b v="0"/>
    <n v="25"/>
    <b v="1"/>
    <s v="music/rock"/>
    <n v="263"/>
    <n v="42"/>
    <x v="4"/>
    <x v="11"/>
  </r>
  <r>
    <x v="0"/>
    <x v="0"/>
    <s v="USD"/>
    <n v="1422140895"/>
    <n v="1418684895"/>
    <b v="0"/>
    <n v="90"/>
    <b v="1"/>
    <s v="music/rock"/>
    <n v="118"/>
    <n v="131.16999999999999"/>
    <x v="4"/>
    <x v="11"/>
  </r>
  <r>
    <x v="0"/>
    <x v="1"/>
    <s v="GBP"/>
    <n v="1459439471"/>
    <n v="1456851071"/>
    <b v="0"/>
    <n v="11"/>
    <b v="1"/>
    <s v="music/rock"/>
    <n v="104"/>
    <n v="47.27"/>
    <x v="4"/>
    <x v="11"/>
  </r>
  <r>
    <x v="0"/>
    <x v="0"/>
    <s v="USD"/>
    <n v="1361129129"/>
    <n v="1359660329"/>
    <b v="0"/>
    <n v="55"/>
    <b v="1"/>
    <s v="music/rock"/>
    <n v="200"/>
    <n v="182.13"/>
    <x v="4"/>
    <x v="11"/>
  </r>
  <r>
    <x v="0"/>
    <x v="0"/>
    <s v="USD"/>
    <n v="1332029335"/>
    <n v="1326848935"/>
    <b v="0"/>
    <n v="30"/>
    <b v="1"/>
    <s v="music/rock"/>
    <n v="307"/>
    <n v="61.37"/>
    <x v="4"/>
    <x v="11"/>
  </r>
  <r>
    <x v="0"/>
    <x v="0"/>
    <s v="USD"/>
    <n v="1317438000"/>
    <n v="1314989557"/>
    <b v="0"/>
    <n v="28"/>
    <b v="1"/>
    <s v="music/rock"/>
    <n v="100"/>
    <n v="35.770000000000003"/>
    <x v="4"/>
    <x v="11"/>
  </r>
  <r>
    <x v="0"/>
    <x v="0"/>
    <s v="USD"/>
    <n v="1475342382"/>
    <n v="1472750382"/>
    <b v="0"/>
    <n v="45"/>
    <b v="1"/>
    <s v="music/rock"/>
    <n v="205"/>
    <n v="45.62"/>
    <x v="4"/>
    <x v="11"/>
  </r>
  <r>
    <x v="0"/>
    <x v="0"/>
    <s v="USD"/>
    <n v="1367902740"/>
    <n v="1366251510"/>
    <b v="0"/>
    <n v="13"/>
    <b v="1"/>
    <s v="music/rock"/>
    <n v="109"/>
    <n v="75.38"/>
    <x v="4"/>
    <x v="11"/>
  </r>
  <r>
    <x v="0"/>
    <x v="0"/>
    <s v="USD"/>
    <n v="1400561940"/>
    <n v="1397679445"/>
    <b v="0"/>
    <n v="40"/>
    <b v="1"/>
    <s v="music/rock"/>
    <n v="102"/>
    <n v="50.88"/>
    <x v="4"/>
    <x v="11"/>
  </r>
  <r>
    <x v="0"/>
    <x v="0"/>
    <s v="USD"/>
    <n v="1425275940"/>
    <n v="1422371381"/>
    <b v="0"/>
    <n v="21"/>
    <b v="1"/>
    <s v="music/rock"/>
    <n v="125"/>
    <n v="119.29"/>
    <x v="4"/>
    <x v="11"/>
  </r>
  <r>
    <x v="0"/>
    <x v="0"/>
    <s v="USD"/>
    <n v="1298245954"/>
    <n v="1295653954"/>
    <b v="0"/>
    <n v="134"/>
    <b v="1"/>
    <s v="music/rock"/>
    <n v="124"/>
    <n v="92.54"/>
    <x v="4"/>
    <x v="11"/>
  </r>
  <r>
    <x v="0"/>
    <x v="0"/>
    <s v="USD"/>
    <n v="1307761200"/>
    <n v="1304464914"/>
    <b v="0"/>
    <n v="20"/>
    <b v="1"/>
    <s v="music/rock"/>
    <n v="101"/>
    <n v="76.05"/>
    <x v="4"/>
    <x v="11"/>
  </r>
  <r>
    <x v="0"/>
    <x v="0"/>
    <s v="USD"/>
    <n v="1466139300"/>
    <n v="1464854398"/>
    <b v="0"/>
    <n v="19"/>
    <b v="1"/>
    <s v="music/rock"/>
    <n v="100"/>
    <n v="52.63"/>
    <x v="4"/>
    <x v="11"/>
  </r>
  <r>
    <x v="0"/>
    <x v="0"/>
    <s v="USD"/>
    <n v="1355585777"/>
    <n v="1352993777"/>
    <b v="0"/>
    <n v="209"/>
    <b v="1"/>
    <s v="music/rock"/>
    <n v="138"/>
    <n v="98.99"/>
    <x v="4"/>
    <x v="11"/>
  </r>
  <r>
    <x v="0"/>
    <x v="0"/>
    <s v="USD"/>
    <n v="1429594832"/>
    <n v="1427780432"/>
    <b v="0"/>
    <n v="38"/>
    <b v="1"/>
    <s v="music/rock"/>
    <n v="121"/>
    <n v="79.53"/>
    <x v="4"/>
    <x v="11"/>
  </r>
  <r>
    <x v="0"/>
    <x v="0"/>
    <s v="USD"/>
    <n v="1312095540"/>
    <n v="1306608888"/>
    <b v="0"/>
    <n v="24"/>
    <b v="1"/>
    <s v="music/rock"/>
    <n v="107"/>
    <n v="134.21"/>
    <x v="4"/>
    <x v="11"/>
  </r>
  <r>
    <x v="0"/>
    <x v="0"/>
    <s v="USD"/>
    <n v="1350505059"/>
    <n v="1347913059"/>
    <b v="0"/>
    <n v="8"/>
    <b v="1"/>
    <s v="music/rock"/>
    <n v="100"/>
    <n v="37.630000000000003"/>
    <x v="4"/>
    <x v="11"/>
  </r>
  <r>
    <x v="0"/>
    <x v="0"/>
    <s v="USD"/>
    <n v="1405033300"/>
    <n v="1402441300"/>
    <b v="0"/>
    <n v="179"/>
    <b v="1"/>
    <s v="music/rock"/>
    <n v="102"/>
    <n v="51.04"/>
    <x v="4"/>
    <x v="11"/>
  </r>
  <r>
    <x v="0"/>
    <x v="0"/>
    <s v="USD"/>
    <n v="1406509200"/>
    <n v="1404769538"/>
    <b v="0"/>
    <n v="26"/>
    <b v="1"/>
    <s v="music/rock"/>
    <n v="100"/>
    <n v="50.04"/>
    <x v="4"/>
    <x v="11"/>
  </r>
  <r>
    <x v="0"/>
    <x v="0"/>
    <s v="USD"/>
    <n v="1429920000"/>
    <n v="1426703452"/>
    <b v="0"/>
    <n v="131"/>
    <b v="1"/>
    <s v="music/rock"/>
    <n v="117"/>
    <n v="133.93"/>
    <x v="4"/>
    <x v="11"/>
  </r>
  <r>
    <x v="0"/>
    <x v="0"/>
    <s v="USD"/>
    <n v="1352860017"/>
    <n v="1348536417"/>
    <b v="0"/>
    <n v="14"/>
    <b v="1"/>
    <s v="music/rock"/>
    <n v="102"/>
    <n v="58.21"/>
    <x v="4"/>
    <x v="11"/>
  </r>
  <r>
    <x v="0"/>
    <x v="0"/>
    <s v="USD"/>
    <n v="1369355437"/>
    <n v="1366763437"/>
    <b v="0"/>
    <n v="174"/>
    <b v="1"/>
    <s v="music/rock"/>
    <n v="102"/>
    <n v="88.04"/>
    <x v="4"/>
    <x v="11"/>
  </r>
  <r>
    <x v="0"/>
    <x v="5"/>
    <s v="CAD"/>
    <n v="1389012940"/>
    <n v="1385124940"/>
    <b v="0"/>
    <n v="191"/>
    <b v="1"/>
    <s v="music/rock"/>
    <n v="154"/>
    <n v="70.58"/>
    <x v="4"/>
    <x v="11"/>
  </r>
  <r>
    <x v="0"/>
    <x v="0"/>
    <s v="USD"/>
    <n v="1405715472"/>
    <n v="1403901072"/>
    <b v="0"/>
    <n v="38"/>
    <b v="1"/>
    <s v="music/rock"/>
    <n v="101"/>
    <n v="53.29"/>
    <x v="4"/>
    <x v="11"/>
  </r>
  <r>
    <x v="0"/>
    <x v="0"/>
    <s v="USD"/>
    <n v="1410546413"/>
    <n v="1407954413"/>
    <b v="0"/>
    <n v="22"/>
    <b v="1"/>
    <s v="music/rock"/>
    <n v="100"/>
    <n v="136.36000000000001"/>
    <x v="4"/>
    <x v="11"/>
  </r>
  <r>
    <x v="0"/>
    <x v="0"/>
    <s v="USD"/>
    <n v="1324014521"/>
    <n v="1318826921"/>
    <b v="0"/>
    <n v="149"/>
    <b v="1"/>
    <s v="music/rock"/>
    <n v="109"/>
    <n v="40.549999999999997"/>
    <x v="4"/>
    <x v="11"/>
  </r>
  <r>
    <x v="0"/>
    <x v="0"/>
    <s v="USD"/>
    <n v="1316716129"/>
    <n v="1314124129"/>
    <b v="0"/>
    <n v="56"/>
    <b v="1"/>
    <s v="music/rock"/>
    <n v="132"/>
    <n v="70.63"/>
    <x v="4"/>
    <x v="11"/>
  </r>
  <r>
    <x v="0"/>
    <x v="0"/>
    <s v="USD"/>
    <n v="1391706084"/>
    <n v="1389891684"/>
    <b v="0"/>
    <n v="19"/>
    <b v="1"/>
    <s v="music/rock"/>
    <n v="133"/>
    <n v="52.6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"/>
    <n v="90.94"/>
    <x v="6"/>
    <x v="18"/>
  </r>
  <r>
    <x v="2"/>
    <x v="0"/>
    <s v="USD"/>
    <n v="1402600085"/>
    <n v="1400008085"/>
    <b v="0"/>
    <n v="2"/>
    <b v="0"/>
    <s v="games/mobile games"/>
    <n v="0"/>
    <n v="5"/>
    <x v="6"/>
    <x v="18"/>
  </r>
  <r>
    <x v="2"/>
    <x v="0"/>
    <s v="USD"/>
    <n v="1399223500"/>
    <n v="1396631500"/>
    <b v="0"/>
    <n v="48"/>
    <b v="0"/>
    <s v="games/mobile games"/>
    <n v="43"/>
    <n v="58.08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1"/>
    <n v="62.5"/>
    <x v="6"/>
    <x v="18"/>
  </r>
  <r>
    <x v="2"/>
    <x v="0"/>
    <s v="USD"/>
    <n v="1478383912"/>
    <n v="1475791912"/>
    <b v="0"/>
    <n v="1"/>
    <b v="0"/>
    <s v="games/mobile games"/>
    <n v="0"/>
    <n v="10"/>
    <x v="6"/>
    <x v="18"/>
  </r>
  <r>
    <x v="2"/>
    <x v="0"/>
    <s v="USD"/>
    <n v="1450166340"/>
    <n v="1448044925"/>
    <b v="0"/>
    <n v="17"/>
    <b v="0"/>
    <s v="games/mobile games"/>
    <n v="5"/>
    <n v="71.59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10"/>
    <n v="32.82"/>
    <x v="6"/>
    <x v="18"/>
  </r>
  <r>
    <x v="2"/>
    <x v="0"/>
    <s v="USD"/>
    <n v="1416512901"/>
    <n v="1413053301"/>
    <b v="0"/>
    <n v="95"/>
    <b v="0"/>
    <s v="games/mobile games"/>
    <n v="72"/>
    <n v="49.12"/>
    <x v="6"/>
    <x v="18"/>
  </r>
  <r>
    <x v="2"/>
    <x v="0"/>
    <s v="USD"/>
    <n v="1435633602"/>
    <n v="1433041602"/>
    <b v="0"/>
    <n v="13"/>
    <b v="0"/>
    <s v="games/mobile games"/>
    <n v="1"/>
    <n v="16.309999999999999"/>
    <x v="6"/>
    <x v="18"/>
  </r>
  <r>
    <x v="2"/>
    <x v="5"/>
    <s v="CAD"/>
    <n v="1436373900"/>
    <n v="1433861210"/>
    <b v="0"/>
    <n v="2"/>
    <b v="0"/>
    <s v="games/mobile games"/>
    <n v="0"/>
    <n v="18"/>
    <x v="6"/>
    <x v="18"/>
  </r>
  <r>
    <x v="2"/>
    <x v="0"/>
    <s v="USD"/>
    <n v="1467155733"/>
    <n v="1465427733"/>
    <b v="0"/>
    <n v="2"/>
    <b v="0"/>
    <s v="games/mobile games"/>
    <n v="0"/>
    <n v="13"/>
    <x v="6"/>
    <x v="18"/>
  </r>
  <r>
    <x v="2"/>
    <x v="0"/>
    <s v="USD"/>
    <n v="1470519308"/>
    <n v="1465335308"/>
    <b v="0"/>
    <n v="3"/>
    <b v="0"/>
    <s v="games/mobile games"/>
    <n v="1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0"/>
    <n v="3"/>
    <x v="6"/>
    <x v="18"/>
  </r>
  <r>
    <x v="2"/>
    <x v="1"/>
    <s v="GBP"/>
    <n v="1459341380"/>
    <n v="1456839380"/>
    <b v="0"/>
    <n v="24"/>
    <b v="0"/>
    <s v="games/mobile games"/>
    <n v="20"/>
    <n v="41.83"/>
    <x v="6"/>
    <x v="18"/>
  </r>
  <r>
    <x v="0"/>
    <x v="0"/>
    <s v="USD"/>
    <n v="1425955189"/>
    <n v="1423366789"/>
    <b v="0"/>
    <n v="70"/>
    <b v="1"/>
    <s v="music/indie rock"/>
    <n v="173"/>
    <n v="49.34"/>
    <x v="4"/>
    <x v="14"/>
  </r>
  <r>
    <x v="0"/>
    <x v="0"/>
    <s v="USD"/>
    <n v="1341964080"/>
    <n v="1339109212"/>
    <b v="0"/>
    <n v="81"/>
    <b v="1"/>
    <s v="music/indie rock"/>
    <n v="101"/>
    <n v="41.73"/>
    <x v="4"/>
    <x v="14"/>
  </r>
  <r>
    <x v="0"/>
    <x v="0"/>
    <s v="USD"/>
    <n v="1333921508"/>
    <n v="1331333108"/>
    <b v="0"/>
    <n v="32"/>
    <b v="1"/>
    <s v="music/indie rock"/>
    <n v="105"/>
    <n v="32.72"/>
    <x v="4"/>
    <x v="14"/>
  </r>
  <r>
    <x v="0"/>
    <x v="0"/>
    <s v="USD"/>
    <n v="1354017600"/>
    <n v="1350967535"/>
    <b v="0"/>
    <n v="26"/>
    <b v="1"/>
    <s v="music/indie rock"/>
    <n v="135"/>
    <n v="51.96"/>
    <x v="4"/>
    <x v="14"/>
  </r>
  <r>
    <x v="0"/>
    <x v="0"/>
    <s v="USD"/>
    <n v="1344636000"/>
    <n v="1341800110"/>
    <b v="0"/>
    <n v="105"/>
    <b v="1"/>
    <s v="music/indie rock"/>
    <n v="116"/>
    <n v="50.69"/>
    <x v="4"/>
    <x v="14"/>
  </r>
  <r>
    <x v="0"/>
    <x v="0"/>
    <s v="USD"/>
    <n v="1415832338"/>
    <n v="1413236738"/>
    <b v="0"/>
    <n v="29"/>
    <b v="1"/>
    <s v="music/indie rock"/>
    <n v="102"/>
    <n v="42.24"/>
    <x v="4"/>
    <x v="14"/>
  </r>
  <r>
    <x v="0"/>
    <x v="3"/>
    <s v="EUR"/>
    <n v="1449178200"/>
    <n v="1447614732"/>
    <b v="0"/>
    <n v="8"/>
    <b v="1"/>
    <s v="music/indie rock"/>
    <n v="111"/>
    <n v="416.88"/>
    <x v="4"/>
    <x v="14"/>
  </r>
  <r>
    <x v="0"/>
    <x v="0"/>
    <s v="USD"/>
    <n v="1275368340"/>
    <n v="1272692732"/>
    <b v="0"/>
    <n v="89"/>
    <b v="1"/>
    <s v="music/indie rock"/>
    <n v="166"/>
    <n v="46.65"/>
    <x v="4"/>
    <x v="14"/>
  </r>
  <r>
    <x v="0"/>
    <x v="0"/>
    <s v="USD"/>
    <n v="1363024946"/>
    <n v="1359140546"/>
    <b v="0"/>
    <n v="44"/>
    <b v="1"/>
    <s v="music/indie rock"/>
    <n v="107"/>
    <n v="48.45"/>
    <x v="4"/>
    <x v="14"/>
  </r>
  <r>
    <x v="0"/>
    <x v="0"/>
    <s v="USD"/>
    <n v="1355597528"/>
    <n v="1353005528"/>
    <b v="0"/>
    <n v="246"/>
    <b v="1"/>
    <s v="music/indie rock"/>
    <n v="145"/>
    <n v="70.53"/>
    <x v="4"/>
    <x v="14"/>
  </r>
  <r>
    <x v="0"/>
    <x v="0"/>
    <s v="USD"/>
    <n v="1279778400"/>
    <n v="1275851354"/>
    <b v="0"/>
    <n v="120"/>
    <b v="1"/>
    <s v="music/indie rock"/>
    <n v="106"/>
    <n v="87.96"/>
    <x v="4"/>
    <x v="14"/>
  </r>
  <r>
    <x v="0"/>
    <x v="0"/>
    <s v="USD"/>
    <n v="1307459881"/>
    <n v="1304867881"/>
    <b v="0"/>
    <n v="26"/>
    <b v="1"/>
    <s v="music/indie rock"/>
    <n v="137"/>
    <n v="26.27"/>
    <x v="4"/>
    <x v="14"/>
  </r>
  <r>
    <x v="0"/>
    <x v="0"/>
    <s v="USD"/>
    <n v="1302926340"/>
    <n v="1301524585"/>
    <b v="0"/>
    <n v="45"/>
    <b v="1"/>
    <s v="music/indie rock"/>
    <n v="104"/>
    <n v="57.78"/>
    <x v="4"/>
    <x v="14"/>
  </r>
  <r>
    <x v="0"/>
    <x v="0"/>
    <s v="USD"/>
    <n v="1329082983"/>
    <n v="1326404583"/>
    <b v="0"/>
    <n v="20"/>
    <b v="1"/>
    <s v="music/indie rock"/>
    <n v="115"/>
    <n v="57.25"/>
    <x v="4"/>
    <x v="14"/>
  </r>
  <r>
    <x v="0"/>
    <x v="0"/>
    <s v="USD"/>
    <n v="1445363722"/>
    <n v="1442771722"/>
    <b v="0"/>
    <n v="47"/>
    <b v="1"/>
    <s v="music/indie rock"/>
    <n v="102"/>
    <n v="196.34"/>
    <x v="4"/>
    <x v="14"/>
  </r>
  <r>
    <x v="0"/>
    <x v="0"/>
    <s v="USD"/>
    <n v="1334250165"/>
    <n v="1331658165"/>
    <b v="0"/>
    <n v="13"/>
    <b v="1"/>
    <s v="music/indie rock"/>
    <n v="124"/>
    <n v="43"/>
    <x v="4"/>
    <x v="14"/>
  </r>
  <r>
    <x v="0"/>
    <x v="0"/>
    <s v="USD"/>
    <n v="1393966800"/>
    <n v="1392040806"/>
    <b v="0"/>
    <n v="183"/>
    <b v="1"/>
    <s v="music/indie rock"/>
    <n v="102"/>
    <n v="35.549999999999997"/>
    <x v="4"/>
    <x v="14"/>
  </r>
  <r>
    <x v="0"/>
    <x v="0"/>
    <s v="USD"/>
    <n v="1454349600"/>
    <n v="1451277473"/>
    <b v="0"/>
    <n v="21"/>
    <b v="1"/>
    <s v="music/indie rock"/>
    <n v="145"/>
    <n v="68.81"/>
    <x v="4"/>
    <x v="14"/>
  </r>
  <r>
    <x v="0"/>
    <x v="0"/>
    <s v="USD"/>
    <n v="1427319366"/>
    <n v="1424730966"/>
    <b v="0"/>
    <n v="42"/>
    <b v="1"/>
    <s v="music/indie rock"/>
    <n v="133"/>
    <n v="28.57"/>
    <x v="4"/>
    <x v="14"/>
  </r>
  <r>
    <x v="0"/>
    <x v="0"/>
    <s v="USD"/>
    <n v="1349517540"/>
    <n v="1347137731"/>
    <b v="0"/>
    <n v="54"/>
    <b v="1"/>
    <s v="music/indie rock"/>
    <n v="109"/>
    <n v="50.63"/>
    <x v="4"/>
    <x v="14"/>
  </r>
  <r>
    <x v="2"/>
    <x v="1"/>
    <s v="GBP"/>
    <n v="1432299600"/>
    <n v="1429707729"/>
    <b v="0"/>
    <n v="25"/>
    <b v="0"/>
    <s v="technology/gadgets"/>
    <n v="3"/>
    <n v="106.8"/>
    <x v="2"/>
    <x v="29"/>
  </r>
  <r>
    <x v="2"/>
    <x v="9"/>
    <s v="EUR"/>
    <n v="1425495447"/>
    <n v="1422903447"/>
    <b v="0"/>
    <n v="3"/>
    <b v="0"/>
    <s v="technology/gadgets"/>
    <n v="1"/>
    <n v="4"/>
    <x v="2"/>
    <x v="29"/>
  </r>
  <r>
    <x v="2"/>
    <x v="0"/>
    <s v="USD"/>
    <n v="1485541791"/>
    <n v="1480357791"/>
    <b v="0"/>
    <n v="41"/>
    <b v="0"/>
    <s v="technology/gadgets"/>
    <n v="47"/>
    <n v="34.1"/>
    <x v="2"/>
    <x v="29"/>
  </r>
  <r>
    <x v="2"/>
    <x v="0"/>
    <s v="USD"/>
    <n v="1451752021"/>
    <n v="1447864021"/>
    <b v="0"/>
    <n v="2"/>
    <b v="0"/>
    <s v="technology/gadgets"/>
    <n v="0"/>
    <n v="25"/>
    <x v="2"/>
    <x v="29"/>
  </r>
  <r>
    <x v="2"/>
    <x v="0"/>
    <s v="USD"/>
    <n v="1410127994"/>
    <n v="1407535994"/>
    <b v="0"/>
    <n v="4"/>
    <b v="0"/>
    <s v="technology/gadgets"/>
    <n v="0"/>
    <n v="10.5"/>
    <x v="2"/>
    <x v="29"/>
  </r>
  <r>
    <x v="2"/>
    <x v="0"/>
    <s v="USD"/>
    <n v="1466697983"/>
    <n v="1464105983"/>
    <b v="0"/>
    <n v="99"/>
    <b v="0"/>
    <s v="technology/gadgets"/>
    <n v="43"/>
    <n v="215.96"/>
    <x v="2"/>
    <x v="29"/>
  </r>
  <r>
    <x v="2"/>
    <x v="0"/>
    <s v="USD"/>
    <n v="1400853925"/>
    <n v="1399557925"/>
    <b v="0"/>
    <n v="4"/>
    <b v="0"/>
    <s v="technology/gadgets"/>
    <n v="0"/>
    <n v="21.25"/>
    <x v="2"/>
    <x v="29"/>
  </r>
  <r>
    <x v="2"/>
    <x v="0"/>
    <s v="USD"/>
    <n v="1483048900"/>
    <n v="1480456900"/>
    <b v="0"/>
    <n v="4"/>
    <b v="0"/>
    <s v="technology/gadgets"/>
    <n v="2"/>
    <n v="108.25"/>
    <x v="2"/>
    <x v="29"/>
  </r>
  <r>
    <x v="2"/>
    <x v="0"/>
    <s v="USD"/>
    <n v="1414059479"/>
    <n v="1411467479"/>
    <b v="0"/>
    <n v="38"/>
    <b v="0"/>
    <s v="technology/gadgets"/>
    <n v="14"/>
    <n v="129.97"/>
    <x v="2"/>
    <x v="29"/>
  </r>
  <r>
    <x v="2"/>
    <x v="9"/>
    <s v="EUR"/>
    <n v="1446331500"/>
    <n v="1442531217"/>
    <b v="0"/>
    <n v="285"/>
    <b v="0"/>
    <s v="technology/gadgets"/>
    <n v="39"/>
    <n v="117.49"/>
    <x v="2"/>
    <x v="29"/>
  </r>
  <r>
    <x v="2"/>
    <x v="4"/>
    <s v="NZD"/>
    <n v="1407545334"/>
    <n v="1404953334"/>
    <b v="0"/>
    <n v="1"/>
    <b v="0"/>
    <s v="technology/gadgets"/>
    <n v="0"/>
    <n v="10"/>
    <x v="2"/>
    <x v="29"/>
  </r>
  <r>
    <x v="2"/>
    <x v="0"/>
    <s v="USD"/>
    <n v="1433395560"/>
    <n v="1430803560"/>
    <b v="0"/>
    <n v="42"/>
    <b v="0"/>
    <s v="technology/gadgets"/>
    <n v="59"/>
    <n v="70.599999999999994"/>
    <x v="2"/>
    <x v="29"/>
  </r>
  <r>
    <x v="2"/>
    <x v="1"/>
    <s v="GBP"/>
    <n v="1412770578"/>
    <n v="1410178578"/>
    <b v="0"/>
    <n v="26"/>
    <b v="0"/>
    <s v="technology/gadgets"/>
    <n v="1"/>
    <n v="24.5"/>
    <x v="2"/>
    <x v="29"/>
  </r>
  <r>
    <x v="2"/>
    <x v="0"/>
    <s v="USD"/>
    <n v="1414814340"/>
    <n v="1413519073"/>
    <b v="0"/>
    <n v="2"/>
    <b v="0"/>
    <s v="technology/gadgets"/>
    <n v="9"/>
    <n v="30"/>
    <x v="2"/>
    <x v="29"/>
  </r>
  <r>
    <x v="2"/>
    <x v="0"/>
    <s v="USD"/>
    <n v="1409620222"/>
    <n v="1407892222"/>
    <b v="0"/>
    <n v="4"/>
    <b v="0"/>
    <s v="technology/gadgets"/>
    <n v="2"/>
    <n v="2"/>
    <x v="2"/>
    <x v="29"/>
  </r>
  <r>
    <x v="2"/>
    <x v="0"/>
    <s v="USD"/>
    <n v="1478542375"/>
    <n v="1476378775"/>
    <b v="0"/>
    <n v="6"/>
    <b v="0"/>
    <s v="technology/gadgets"/>
    <n v="1"/>
    <n v="17"/>
    <x v="2"/>
    <x v="29"/>
  </r>
  <r>
    <x v="2"/>
    <x v="7"/>
    <s v="HKD"/>
    <n v="1486708133"/>
    <n v="1484116133"/>
    <b v="0"/>
    <n v="70"/>
    <b v="0"/>
    <s v="technology/gadgets"/>
    <n v="53"/>
    <n v="2928.93"/>
    <x v="2"/>
    <x v="29"/>
  </r>
  <r>
    <x v="2"/>
    <x v="0"/>
    <s v="USD"/>
    <n v="1407869851"/>
    <n v="1404845851"/>
    <b v="0"/>
    <n v="9"/>
    <b v="0"/>
    <s v="technology/gadgets"/>
    <n v="1"/>
    <n v="28.89"/>
    <x v="2"/>
    <x v="29"/>
  </r>
  <r>
    <x v="2"/>
    <x v="0"/>
    <s v="USD"/>
    <n v="1432069249"/>
    <n v="1429477249"/>
    <b v="0"/>
    <n v="8"/>
    <b v="0"/>
    <s v="technology/gadgets"/>
    <n v="47"/>
    <n v="29.63"/>
    <x v="2"/>
    <x v="29"/>
  </r>
  <r>
    <x v="2"/>
    <x v="1"/>
    <s v="GBP"/>
    <n v="1445468400"/>
    <n v="1443042061"/>
    <b v="0"/>
    <n v="105"/>
    <b v="0"/>
    <s v="technology/gadgets"/>
    <n v="43"/>
    <n v="40.98"/>
    <x v="2"/>
    <x v="29"/>
  </r>
  <r>
    <x v="0"/>
    <x v="0"/>
    <s v="USD"/>
    <n v="1342243143"/>
    <n v="1339651143"/>
    <b v="0"/>
    <n v="38"/>
    <b v="1"/>
    <s v="music/indie rock"/>
    <n v="137"/>
    <n v="54"/>
    <x v="4"/>
    <x v="14"/>
  </r>
  <r>
    <x v="0"/>
    <x v="0"/>
    <s v="USD"/>
    <n v="1386828507"/>
    <n v="1384236507"/>
    <b v="0"/>
    <n v="64"/>
    <b v="1"/>
    <s v="music/indie rock"/>
    <n v="116"/>
    <n v="36.11"/>
    <x v="4"/>
    <x v="14"/>
  </r>
  <r>
    <x v="0"/>
    <x v="0"/>
    <s v="USD"/>
    <n v="1317099540"/>
    <n v="1313612532"/>
    <b v="0"/>
    <n v="13"/>
    <b v="1"/>
    <s v="music/indie rock"/>
    <n v="241"/>
    <n v="23.15"/>
    <x v="4"/>
    <x v="14"/>
  </r>
  <r>
    <x v="0"/>
    <x v="0"/>
    <s v="USD"/>
    <n v="1389814380"/>
    <n v="1387390555"/>
    <b v="0"/>
    <n v="33"/>
    <b v="1"/>
    <s v="music/indie rock"/>
    <n v="114"/>
    <n v="104"/>
    <x v="4"/>
    <x v="14"/>
  </r>
  <r>
    <x v="0"/>
    <x v="0"/>
    <s v="USD"/>
    <n v="1381449600"/>
    <n v="1379540288"/>
    <b v="0"/>
    <n v="52"/>
    <b v="1"/>
    <s v="music/indie rock"/>
    <n v="110"/>
    <n v="31.83"/>
    <x v="4"/>
    <x v="14"/>
  </r>
  <r>
    <x v="0"/>
    <x v="0"/>
    <s v="USD"/>
    <n v="1288657560"/>
    <n v="1286319256"/>
    <b v="0"/>
    <n v="107"/>
    <b v="1"/>
    <s v="music/indie rock"/>
    <n v="195"/>
    <n v="27.39"/>
    <x v="4"/>
    <x v="14"/>
  </r>
  <r>
    <x v="0"/>
    <x v="0"/>
    <s v="USD"/>
    <n v="1331182740"/>
    <n v="1329856839"/>
    <b v="0"/>
    <n v="11"/>
    <b v="1"/>
    <s v="music/indie rock"/>
    <n v="103"/>
    <n v="56.36"/>
    <x v="4"/>
    <x v="14"/>
  </r>
  <r>
    <x v="0"/>
    <x v="0"/>
    <s v="USD"/>
    <n v="1367940794"/>
    <n v="1365348794"/>
    <b v="0"/>
    <n v="34"/>
    <b v="1"/>
    <s v="music/indie rock"/>
    <n v="103"/>
    <n v="77.349999999999994"/>
    <x v="4"/>
    <x v="14"/>
  </r>
  <r>
    <x v="0"/>
    <x v="0"/>
    <s v="USD"/>
    <n v="1309825866"/>
    <n v="1306197066"/>
    <b v="0"/>
    <n v="75"/>
    <b v="1"/>
    <s v="music/indie rock"/>
    <n v="100"/>
    <n v="42.8"/>
    <x v="4"/>
    <x v="14"/>
  </r>
  <r>
    <x v="0"/>
    <x v="0"/>
    <s v="USD"/>
    <n v="1373203482"/>
    <n v="1368019482"/>
    <b v="0"/>
    <n v="26"/>
    <b v="1"/>
    <s v="music/indie rock"/>
    <n v="127"/>
    <n v="48.85"/>
    <x v="4"/>
    <x v="14"/>
  </r>
  <r>
    <x v="0"/>
    <x v="0"/>
    <s v="USD"/>
    <n v="1337657400"/>
    <n v="1336512309"/>
    <b v="0"/>
    <n v="50"/>
    <b v="1"/>
    <s v="music/indie rock"/>
    <n v="121"/>
    <n v="48.24"/>
    <x v="4"/>
    <x v="14"/>
  </r>
  <r>
    <x v="0"/>
    <x v="0"/>
    <s v="USD"/>
    <n v="1327433173"/>
    <n v="1325618773"/>
    <b v="0"/>
    <n v="80"/>
    <b v="1"/>
    <s v="music/indie rock"/>
    <n v="107"/>
    <n v="70.209999999999994"/>
    <x v="4"/>
    <x v="14"/>
  </r>
  <r>
    <x v="0"/>
    <x v="0"/>
    <s v="USD"/>
    <n v="1411787307"/>
    <n v="1409195307"/>
    <b v="0"/>
    <n v="110"/>
    <b v="1"/>
    <s v="music/indie rock"/>
    <n v="172"/>
    <n v="94.05"/>
    <x v="4"/>
    <x v="14"/>
  </r>
  <r>
    <x v="0"/>
    <x v="0"/>
    <s v="USD"/>
    <n v="1324789200"/>
    <n v="1321649321"/>
    <b v="0"/>
    <n v="77"/>
    <b v="1"/>
    <s v="music/indie rock"/>
    <n v="124"/>
    <n v="80.27"/>
    <x v="4"/>
    <x v="14"/>
  </r>
  <r>
    <x v="0"/>
    <x v="0"/>
    <s v="USD"/>
    <n v="1403326740"/>
    <n v="1400106171"/>
    <b v="0"/>
    <n v="50"/>
    <b v="1"/>
    <s v="music/indie rock"/>
    <n v="108"/>
    <n v="54.2"/>
    <x v="4"/>
    <x v="14"/>
  </r>
  <r>
    <x v="0"/>
    <x v="0"/>
    <s v="USD"/>
    <n v="1323151140"/>
    <n v="1320528070"/>
    <b v="0"/>
    <n v="145"/>
    <b v="1"/>
    <s v="music/indie rock"/>
    <n v="117"/>
    <n v="60.27"/>
    <x v="4"/>
    <x v="14"/>
  </r>
  <r>
    <x v="0"/>
    <x v="0"/>
    <s v="USD"/>
    <n v="1339732740"/>
    <n v="1338346281"/>
    <b v="0"/>
    <n v="29"/>
    <b v="1"/>
    <s v="music/indie rock"/>
    <n v="187"/>
    <n v="38.74"/>
    <x v="4"/>
    <x v="14"/>
  </r>
  <r>
    <x v="0"/>
    <x v="0"/>
    <s v="USD"/>
    <n v="1372741200"/>
    <n v="1370067231"/>
    <b v="0"/>
    <n v="114"/>
    <b v="1"/>
    <s v="music/indie rock"/>
    <n v="116"/>
    <n v="152.54"/>
    <x v="4"/>
    <x v="14"/>
  </r>
  <r>
    <x v="0"/>
    <x v="0"/>
    <s v="USD"/>
    <n v="1362955108"/>
    <n v="1360366708"/>
    <b v="0"/>
    <n v="96"/>
    <b v="1"/>
    <s v="music/indie rock"/>
    <n v="111"/>
    <n v="115.31"/>
    <x v="4"/>
    <x v="14"/>
  </r>
  <r>
    <x v="0"/>
    <x v="0"/>
    <s v="USD"/>
    <n v="1308110340"/>
    <n v="1304770233"/>
    <b v="0"/>
    <n v="31"/>
    <b v="1"/>
    <s v="music/indie rock"/>
    <n v="171"/>
    <n v="35.840000000000003"/>
    <x v="4"/>
    <x v="14"/>
  </r>
  <r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0"/>
    <x v="0"/>
    <s v="USD"/>
    <n v="1309809140"/>
    <n v="1302033140"/>
    <b v="1"/>
    <n v="95"/>
    <b v="1"/>
    <s v="technology/hardware"/>
    <n v="138"/>
    <n v="87.44"/>
    <x v="2"/>
    <x v="30"/>
  </r>
  <r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0"/>
    <x v="0"/>
    <s v="USD"/>
    <n v="1398952890"/>
    <n v="1396360890"/>
    <b v="1"/>
    <n v="1789"/>
    <b v="1"/>
    <s v="technology/hardware"/>
    <n v="788"/>
    <n v="176.2"/>
    <x v="2"/>
    <x v="30"/>
  </r>
  <r>
    <x v="0"/>
    <x v="3"/>
    <s v="EUR"/>
    <n v="1436680958"/>
    <n v="1433224958"/>
    <b v="1"/>
    <n v="680"/>
    <b v="1"/>
    <s v="technology/hardware"/>
    <n v="348"/>
    <n v="511.79"/>
    <x v="2"/>
    <x v="30"/>
  </r>
  <r>
    <x v="0"/>
    <x v="0"/>
    <s v="USD"/>
    <n v="1397961361"/>
    <n v="1392780961"/>
    <b v="1"/>
    <n v="70"/>
    <b v="1"/>
    <s v="technology/hardware"/>
    <n v="150"/>
    <n v="160.44"/>
    <x v="2"/>
    <x v="30"/>
  </r>
  <r>
    <x v="0"/>
    <x v="0"/>
    <s v="USD"/>
    <n v="1258955940"/>
    <n v="1255730520"/>
    <b v="1"/>
    <n v="23"/>
    <b v="1"/>
    <s v="technology/hardware"/>
    <n v="101"/>
    <n v="35"/>
    <x v="2"/>
    <x v="30"/>
  </r>
  <r>
    <x v="0"/>
    <x v="0"/>
    <s v="USD"/>
    <n v="1465232520"/>
    <n v="1460557809"/>
    <b v="1"/>
    <n v="4245"/>
    <b v="1"/>
    <s v="technology/hardware"/>
    <n v="800"/>
    <n v="188.51"/>
    <x v="2"/>
    <x v="30"/>
  </r>
  <r>
    <x v="0"/>
    <x v="1"/>
    <s v="GBP"/>
    <n v="1404986951"/>
    <n v="1402394951"/>
    <b v="1"/>
    <n v="943"/>
    <b v="1"/>
    <s v="technology/hardware"/>
    <n v="106"/>
    <n v="56.2"/>
    <x v="2"/>
    <x v="30"/>
  </r>
  <r>
    <x v="0"/>
    <x v="0"/>
    <s v="USD"/>
    <n v="1303446073"/>
    <n v="1300767673"/>
    <b v="1"/>
    <n v="1876"/>
    <b v="1"/>
    <s v="technology/hardware"/>
    <n v="201"/>
    <n v="51.31"/>
    <x v="2"/>
    <x v="30"/>
  </r>
  <r>
    <x v="0"/>
    <x v="0"/>
    <s v="USD"/>
    <n v="1478516737"/>
    <n v="1475921137"/>
    <b v="1"/>
    <n v="834"/>
    <b v="1"/>
    <s v="technology/hardware"/>
    <n v="212"/>
    <n v="127.36"/>
    <x v="2"/>
    <x v="30"/>
  </r>
  <r>
    <x v="0"/>
    <x v="5"/>
    <s v="CAD"/>
    <n v="1381934015"/>
    <n v="1378737215"/>
    <b v="1"/>
    <n v="682"/>
    <b v="1"/>
    <s v="technology/hardware"/>
    <n v="198"/>
    <n v="101.86"/>
    <x v="2"/>
    <x v="30"/>
  </r>
  <r>
    <x v="0"/>
    <x v="0"/>
    <s v="USD"/>
    <n v="1330657200"/>
    <n v="1328158065"/>
    <b v="1"/>
    <n v="147"/>
    <b v="1"/>
    <s v="technology/hardware"/>
    <n v="226"/>
    <n v="230.56"/>
    <x v="2"/>
    <x v="30"/>
  </r>
  <r>
    <x v="0"/>
    <x v="0"/>
    <s v="USD"/>
    <n v="1457758800"/>
    <n v="1453730176"/>
    <b v="1"/>
    <n v="415"/>
    <b v="1"/>
    <s v="technology/hardware"/>
    <n v="699"/>
    <n v="842.11"/>
    <x v="2"/>
    <x v="30"/>
  </r>
  <r>
    <x v="0"/>
    <x v="0"/>
    <s v="USD"/>
    <n v="1337799600"/>
    <n v="1334989881"/>
    <b v="1"/>
    <n v="290"/>
    <b v="1"/>
    <s v="technology/hardware"/>
    <n v="399"/>
    <n v="577.28"/>
    <x v="2"/>
    <x v="30"/>
  </r>
  <r>
    <x v="0"/>
    <x v="0"/>
    <s v="USD"/>
    <n v="1429391405"/>
    <n v="1425507005"/>
    <b v="1"/>
    <n v="365"/>
    <b v="1"/>
    <s v="technology/hardware"/>
    <n v="294"/>
    <n v="483.34"/>
    <x v="2"/>
    <x v="30"/>
  </r>
  <r>
    <x v="0"/>
    <x v="0"/>
    <s v="USD"/>
    <n v="1351304513"/>
    <n v="1348712513"/>
    <b v="1"/>
    <n v="660"/>
    <b v="1"/>
    <s v="technology/hardware"/>
    <n v="168"/>
    <n v="76.14"/>
    <x v="2"/>
    <x v="30"/>
  </r>
  <r>
    <x v="0"/>
    <x v="0"/>
    <s v="USD"/>
    <n v="1364078561"/>
    <n v="1361490161"/>
    <b v="1"/>
    <n v="1356"/>
    <b v="1"/>
    <s v="technology/hardware"/>
    <n v="1436"/>
    <n v="74.11"/>
    <x v="2"/>
    <x v="30"/>
  </r>
  <r>
    <x v="0"/>
    <x v="0"/>
    <s v="USD"/>
    <n v="1412121600"/>
    <n v="1408565860"/>
    <b v="1"/>
    <n v="424"/>
    <b v="1"/>
    <s v="technology/hardware"/>
    <n v="157"/>
    <n v="36.97"/>
    <x v="2"/>
    <x v="30"/>
  </r>
  <r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0"/>
    <x v="0"/>
    <s v="USD"/>
    <n v="1349495940"/>
    <n v="1346042417"/>
    <b v="1"/>
    <n v="1633"/>
    <b v="1"/>
    <s v="technology/hardware"/>
    <n v="1105"/>
    <n v="67.69"/>
    <x v="2"/>
    <x v="30"/>
  </r>
  <r>
    <x v="0"/>
    <x v="0"/>
    <s v="USD"/>
    <n v="1400006636"/>
    <n v="1397414636"/>
    <b v="1"/>
    <n v="306"/>
    <b v="1"/>
    <s v="technology/hardware"/>
    <n v="193"/>
    <n v="63.05"/>
    <x v="2"/>
    <x v="30"/>
  </r>
  <r>
    <x v="0"/>
    <x v="1"/>
    <s v="GBP"/>
    <n v="1410862734"/>
    <n v="1407838734"/>
    <b v="1"/>
    <n v="205"/>
    <b v="1"/>
    <s v="technology/hardware"/>
    <n v="127"/>
    <n v="117.6"/>
    <x v="2"/>
    <x v="30"/>
  </r>
  <r>
    <x v="0"/>
    <x v="13"/>
    <s v="EUR"/>
    <n v="1461306772"/>
    <n v="1458714772"/>
    <b v="1"/>
    <n v="1281"/>
    <b v="1"/>
    <s v="technology/hardware"/>
    <n v="260"/>
    <n v="180.75"/>
    <x v="2"/>
    <x v="30"/>
  </r>
  <r>
    <x v="0"/>
    <x v="0"/>
    <s v="USD"/>
    <n v="1326330000"/>
    <n v="1324433310"/>
    <b v="1"/>
    <n v="103"/>
    <b v="1"/>
    <s v="technology/hardware"/>
    <n v="262"/>
    <n v="127.32"/>
    <x v="2"/>
    <x v="30"/>
  </r>
  <r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0"/>
    <x v="0"/>
    <s v="USD"/>
    <n v="1398959729"/>
    <n v="1396367729"/>
    <b v="1"/>
    <n v="405"/>
    <b v="1"/>
    <s v="technology/hardware"/>
    <n v="370"/>
    <n v="182.78"/>
    <x v="2"/>
    <x v="30"/>
  </r>
  <r>
    <x v="0"/>
    <x v="0"/>
    <s v="USD"/>
    <n v="1480777515"/>
    <n v="1478095515"/>
    <b v="1"/>
    <n v="510"/>
    <b v="1"/>
    <s v="technology/hardware"/>
    <n v="285"/>
    <n v="279.38"/>
    <x v="2"/>
    <x v="30"/>
  </r>
  <r>
    <x v="0"/>
    <x v="1"/>
    <s v="GBP"/>
    <n v="1470423668"/>
    <n v="1467831668"/>
    <b v="1"/>
    <n v="1887"/>
    <b v="1"/>
    <s v="technology/hardware"/>
    <n v="579"/>
    <n v="61.38"/>
    <x v="2"/>
    <x v="30"/>
  </r>
  <r>
    <x v="0"/>
    <x v="0"/>
    <s v="USD"/>
    <n v="1366429101"/>
    <n v="1361248701"/>
    <b v="1"/>
    <n v="701"/>
    <b v="1"/>
    <s v="technology/hardware"/>
    <n v="1132"/>
    <n v="80.73"/>
    <x v="2"/>
    <x v="30"/>
  </r>
  <r>
    <x v="0"/>
    <x v="0"/>
    <s v="USD"/>
    <n v="1384488000"/>
    <n v="1381752061"/>
    <b v="1"/>
    <n v="3863"/>
    <b v="1"/>
    <s v="technology/hardware"/>
    <n v="263"/>
    <n v="272.36"/>
    <x v="2"/>
    <x v="30"/>
  </r>
  <r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0"/>
    <x v="0"/>
    <s v="USD"/>
    <n v="1470466800"/>
    <n v="1467134464"/>
    <b v="1"/>
    <n v="2051"/>
    <b v="1"/>
    <s v="technology/hardware"/>
    <n v="257"/>
    <n v="247.94"/>
    <x v="2"/>
    <x v="30"/>
  </r>
  <r>
    <x v="0"/>
    <x v="1"/>
    <s v="GBP"/>
    <n v="1376899269"/>
    <n v="1371715269"/>
    <b v="1"/>
    <n v="402"/>
    <b v="1"/>
    <s v="technology/hardware"/>
    <n v="375"/>
    <n v="186.81"/>
    <x v="2"/>
    <x v="30"/>
  </r>
  <r>
    <x v="0"/>
    <x v="0"/>
    <s v="USD"/>
    <n v="1362938851"/>
    <n v="1360346851"/>
    <b v="1"/>
    <n v="253"/>
    <b v="1"/>
    <s v="technology/hardware"/>
    <n v="209"/>
    <n v="131.99"/>
    <x v="2"/>
    <x v="30"/>
  </r>
  <r>
    <x v="0"/>
    <x v="1"/>
    <s v="GBP"/>
    <n v="1373751325"/>
    <n v="1371159325"/>
    <b v="1"/>
    <n v="473"/>
    <b v="1"/>
    <s v="technology/hardware"/>
    <n v="347"/>
    <n v="29.31"/>
    <x v="2"/>
    <x v="30"/>
  </r>
  <r>
    <x v="0"/>
    <x v="0"/>
    <s v="USD"/>
    <n v="1450511940"/>
    <n v="1446527540"/>
    <b v="1"/>
    <n v="821"/>
    <b v="1"/>
    <s v="technology/hardware"/>
    <n v="402"/>
    <n v="245.02"/>
    <x v="2"/>
    <x v="30"/>
  </r>
  <r>
    <x v="0"/>
    <x v="0"/>
    <s v="USD"/>
    <n v="1339484400"/>
    <n v="1336627492"/>
    <b v="1"/>
    <n v="388"/>
    <b v="1"/>
    <s v="technology/hardware"/>
    <n v="1027"/>
    <n v="1323.25"/>
    <x v="2"/>
    <x v="30"/>
  </r>
  <r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0"/>
    <x v="12"/>
    <s v="EUR"/>
    <n v="1459684862"/>
    <n v="1456232462"/>
    <b v="1"/>
    <n v="1945"/>
    <b v="1"/>
    <s v="technology/hardware"/>
    <n v="355"/>
    <n v="91.21"/>
    <x v="2"/>
    <x v="30"/>
  </r>
  <r>
    <x v="2"/>
    <x v="5"/>
    <s v="CAD"/>
    <n v="1404926665"/>
    <n v="1402334665"/>
    <b v="0"/>
    <n v="12"/>
    <b v="0"/>
    <s v="photography/people"/>
    <n v="5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"/>
    <n v="88.69"/>
    <x v="8"/>
    <x v="31"/>
  </r>
  <r>
    <x v="2"/>
    <x v="0"/>
    <s v="USD"/>
    <n v="1417377481"/>
    <n v="1412189881"/>
    <b v="0"/>
    <n v="7"/>
    <b v="0"/>
    <s v="photography/people"/>
    <n v="21"/>
    <n v="453.14"/>
    <x v="8"/>
    <x v="31"/>
  </r>
  <r>
    <x v="2"/>
    <x v="1"/>
    <s v="GBP"/>
    <n v="1470178800"/>
    <n v="1467650771"/>
    <b v="0"/>
    <n v="4"/>
    <b v="0"/>
    <s v="photography/people"/>
    <n v="3"/>
    <n v="12.75"/>
    <x v="8"/>
    <x v="31"/>
  </r>
  <r>
    <x v="2"/>
    <x v="1"/>
    <s v="GBP"/>
    <n v="1457947483"/>
    <n v="1455359083"/>
    <b v="0"/>
    <n v="1"/>
    <b v="0"/>
    <s v="photography/people"/>
    <n v="0"/>
    <n v="1"/>
    <x v="8"/>
    <x v="31"/>
  </r>
  <r>
    <x v="2"/>
    <x v="1"/>
    <s v="GBP"/>
    <n v="1425223276"/>
    <n v="1422631276"/>
    <b v="0"/>
    <n v="28"/>
    <b v="0"/>
    <s v="photography/people"/>
    <n v="42"/>
    <n v="83.43"/>
    <x v="8"/>
    <x v="31"/>
  </r>
  <r>
    <x v="2"/>
    <x v="0"/>
    <s v="USD"/>
    <n v="1440094742"/>
    <n v="1437502742"/>
    <b v="0"/>
    <n v="1"/>
    <b v="0"/>
    <s v="photography/people"/>
    <n v="0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7"/>
    <n v="101.8"/>
    <x v="8"/>
    <x v="31"/>
  </r>
  <r>
    <x v="2"/>
    <x v="0"/>
    <s v="USD"/>
    <n v="1435958786"/>
    <n v="1434144386"/>
    <b v="0"/>
    <n v="3"/>
    <b v="0"/>
    <s v="photography/people"/>
    <n v="7"/>
    <n v="46.67"/>
    <x v="8"/>
    <x v="31"/>
  </r>
  <r>
    <x v="2"/>
    <x v="0"/>
    <s v="USD"/>
    <n v="1424229991"/>
    <n v="1421637991"/>
    <b v="0"/>
    <n v="2"/>
    <b v="0"/>
    <s v="photography/people"/>
    <n v="0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8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26"/>
    <n v="218.33"/>
    <x v="8"/>
    <x v="31"/>
  </r>
  <r>
    <x v="2"/>
    <x v="1"/>
    <s v="GBP"/>
    <n v="1415882108"/>
    <n v="1413286508"/>
    <b v="0"/>
    <n v="7"/>
    <b v="0"/>
    <s v="photography/people"/>
    <n v="1"/>
    <n v="33.71"/>
    <x v="8"/>
    <x v="31"/>
  </r>
  <r>
    <x v="2"/>
    <x v="5"/>
    <s v="CAD"/>
    <n v="1452120613"/>
    <n v="1449528613"/>
    <b v="0"/>
    <n v="25"/>
    <b v="0"/>
    <s v="photography/people"/>
    <n v="13"/>
    <n v="25"/>
    <x v="8"/>
    <x v="31"/>
  </r>
  <r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0"/>
    <x v="0"/>
    <s v="USD"/>
    <n v="1485191143"/>
    <n v="1482599143"/>
    <b v="1"/>
    <n v="1375"/>
    <b v="1"/>
    <s v="technology/hardware"/>
    <n v="217"/>
    <n v="78.83"/>
    <x v="2"/>
    <x v="30"/>
  </r>
  <r>
    <x v="0"/>
    <x v="0"/>
    <s v="USD"/>
    <n v="1278111600"/>
    <n v="1276830052"/>
    <b v="1"/>
    <n v="17"/>
    <b v="1"/>
    <s v="technology/hardware"/>
    <n v="312"/>
    <n v="91.76"/>
    <x v="2"/>
    <x v="30"/>
  </r>
  <r>
    <x v="0"/>
    <x v="0"/>
    <s v="USD"/>
    <n v="1405002663"/>
    <n v="1402410663"/>
    <b v="1"/>
    <n v="354"/>
    <b v="1"/>
    <s v="technology/hardware"/>
    <n v="234"/>
    <n v="331.1"/>
    <x v="2"/>
    <x v="30"/>
  </r>
  <r>
    <x v="0"/>
    <x v="0"/>
    <s v="USD"/>
    <n v="1381895940"/>
    <n v="1379532618"/>
    <b v="1"/>
    <n v="191"/>
    <b v="1"/>
    <s v="technology/hardware"/>
    <n v="124"/>
    <n v="194.26"/>
    <x v="2"/>
    <x v="30"/>
  </r>
  <r>
    <x v="0"/>
    <x v="0"/>
    <s v="USD"/>
    <n v="1417611645"/>
    <n v="1414584045"/>
    <b v="1"/>
    <n v="303"/>
    <b v="1"/>
    <s v="technology/hardware"/>
    <n v="248"/>
    <n v="408.98"/>
    <x v="2"/>
    <x v="30"/>
  </r>
  <r>
    <x v="0"/>
    <x v="0"/>
    <s v="USD"/>
    <n v="1282622400"/>
    <n v="1276891586"/>
    <b v="1"/>
    <n v="137"/>
    <b v="1"/>
    <s v="technology/hardware"/>
    <n v="116"/>
    <n v="84.46"/>
    <x v="2"/>
    <x v="30"/>
  </r>
  <r>
    <x v="0"/>
    <x v="0"/>
    <s v="USD"/>
    <n v="1316442622"/>
    <n v="1312641022"/>
    <b v="1"/>
    <n v="41"/>
    <b v="1"/>
    <s v="technology/hardware"/>
    <n v="117"/>
    <n v="44.85"/>
    <x v="2"/>
    <x v="30"/>
  </r>
  <r>
    <x v="0"/>
    <x v="12"/>
    <s v="EUR"/>
    <n v="1479890743"/>
    <n v="1476776743"/>
    <b v="1"/>
    <n v="398"/>
    <b v="1"/>
    <s v="technology/hardware"/>
    <n v="305"/>
    <n v="383.36"/>
    <x v="2"/>
    <x v="30"/>
  </r>
  <r>
    <x v="0"/>
    <x v="0"/>
    <s v="USD"/>
    <n v="1471564491"/>
    <n v="1468972491"/>
    <b v="1"/>
    <n v="1737"/>
    <b v="1"/>
    <s v="technology/hardware"/>
    <n v="320"/>
    <n v="55.28"/>
    <x v="2"/>
    <x v="30"/>
  </r>
  <r>
    <x v="0"/>
    <x v="15"/>
    <s v="EUR"/>
    <n v="1452553200"/>
    <n v="1449650173"/>
    <b v="1"/>
    <n v="971"/>
    <b v="1"/>
    <s v="technology/hardware"/>
    <n v="820"/>
    <n v="422.02"/>
    <x v="2"/>
    <x v="30"/>
  </r>
  <r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0"/>
    <x v="0"/>
    <s v="USD"/>
    <n v="1468019014"/>
    <n v="1462835014"/>
    <b v="1"/>
    <n v="4562"/>
    <b v="1"/>
    <s v="technology/hardware"/>
    <n v="495"/>
    <n v="173.58"/>
    <x v="2"/>
    <x v="30"/>
  </r>
  <r>
    <x v="0"/>
    <x v="0"/>
    <s v="USD"/>
    <n v="1364184539"/>
    <n v="1361250539"/>
    <b v="1"/>
    <n v="26457"/>
    <b v="1"/>
    <s v="technology/hardware"/>
    <n v="7814"/>
    <n v="88.6"/>
    <x v="2"/>
    <x v="30"/>
  </r>
  <r>
    <x v="0"/>
    <x v="0"/>
    <s v="USD"/>
    <n v="1315602163"/>
    <n v="1313010163"/>
    <b v="1"/>
    <n v="162"/>
    <b v="1"/>
    <s v="technology/hardware"/>
    <n v="113"/>
    <n v="50.22"/>
    <x v="2"/>
    <x v="30"/>
  </r>
  <r>
    <x v="0"/>
    <x v="0"/>
    <s v="USD"/>
    <n v="1362863299"/>
    <n v="1360271299"/>
    <b v="1"/>
    <n v="479"/>
    <b v="1"/>
    <s v="technology/hardware"/>
    <n v="922"/>
    <n v="192.39"/>
    <x v="2"/>
    <x v="30"/>
  </r>
  <r>
    <x v="0"/>
    <x v="0"/>
    <s v="USD"/>
    <n v="1332561600"/>
    <n v="1329873755"/>
    <b v="1"/>
    <n v="426"/>
    <b v="1"/>
    <s v="technology/hardware"/>
    <n v="125"/>
    <n v="73.42"/>
    <x v="2"/>
    <x v="30"/>
  </r>
  <r>
    <x v="0"/>
    <x v="17"/>
    <s v="EUR"/>
    <n v="1439455609"/>
    <n v="1436863609"/>
    <b v="1"/>
    <n v="450"/>
    <b v="1"/>
    <s v="technology/hardware"/>
    <n v="102"/>
    <n v="147.68"/>
    <x v="2"/>
    <x v="30"/>
  </r>
  <r>
    <x v="0"/>
    <x v="0"/>
    <s v="USD"/>
    <n v="1474563621"/>
    <n v="1471971621"/>
    <b v="1"/>
    <n v="1780"/>
    <b v="1"/>
    <s v="technology/hardware"/>
    <n v="485"/>
    <n v="108.97"/>
    <x v="2"/>
    <x v="30"/>
  </r>
  <r>
    <x v="0"/>
    <x v="0"/>
    <s v="USD"/>
    <n v="1400108640"/>
    <n v="1396923624"/>
    <b v="1"/>
    <n v="122"/>
    <b v="1"/>
    <s v="technology/hardware"/>
    <n v="192"/>
    <n v="23.65"/>
    <x v="2"/>
    <x v="30"/>
  </r>
  <r>
    <x v="0"/>
    <x v="0"/>
    <s v="USD"/>
    <n v="1411522897"/>
    <n v="1407634897"/>
    <b v="1"/>
    <n v="95"/>
    <b v="1"/>
    <s v="technology/hardware"/>
    <n v="281"/>
    <n v="147.94999999999999"/>
    <x v="2"/>
    <x v="30"/>
  </r>
  <r>
    <x v="0"/>
    <x v="0"/>
    <s v="USD"/>
    <n v="1465652372"/>
    <n v="1463060372"/>
    <b v="1"/>
    <n v="325"/>
    <b v="1"/>
    <s v="technology/hardware"/>
    <n v="125"/>
    <n v="385.04"/>
    <x v="2"/>
    <x v="30"/>
  </r>
  <r>
    <x v="0"/>
    <x v="0"/>
    <s v="USD"/>
    <n v="1434017153"/>
    <n v="1431425153"/>
    <b v="1"/>
    <n v="353"/>
    <b v="1"/>
    <s v="technology/hardware"/>
    <n v="161"/>
    <n v="457.39"/>
    <x v="2"/>
    <x v="30"/>
  </r>
  <r>
    <x v="0"/>
    <x v="0"/>
    <s v="USD"/>
    <n v="1344826800"/>
    <n v="1341875544"/>
    <b v="1"/>
    <n v="105"/>
    <b v="1"/>
    <s v="technology/hardware"/>
    <n v="585"/>
    <n v="222.99"/>
    <x v="2"/>
    <x v="30"/>
  </r>
  <r>
    <x v="0"/>
    <x v="12"/>
    <s v="EUR"/>
    <n v="1433996746"/>
    <n v="1431404746"/>
    <b v="1"/>
    <n v="729"/>
    <b v="1"/>
    <s v="technology/hardware"/>
    <n v="201"/>
    <n v="220.74"/>
    <x v="2"/>
    <x v="30"/>
  </r>
  <r>
    <x v="0"/>
    <x v="0"/>
    <s v="USD"/>
    <n v="1398052740"/>
    <n v="1394127585"/>
    <b v="1"/>
    <n v="454"/>
    <b v="1"/>
    <s v="technology/hardware"/>
    <n v="133"/>
    <n v="73.5"/>
    <x v="2"/>
    <x v="30"/>
  </r>
  <r>
    <x v="0"/>
    <x v="0"/>
    <s v="USD"/>
    <n v="1427740319"/>
    <n v="1423855919"/>
    <b v="1"/>
    <n v="539"/>
    <b v="1"/>
    <s v="technology/hardware"/>
    <n v="120"/>
    <n v="223.1"/>
    <x v="2"/>
    <x v="30"/>
  </r>
  <r>
    <x v="0"/>
    <x v="0"/>
    <s v="USD"/>
    <n v="1268690100"/>
    <n v="1265493806"/>
    <b v="1"/>
    <n v="79"/>
    <b v="1"/>
    <s v="technology/hardware"/>
    <n v="126"/>
    <n v="47.91"/>
    <x v="2"/>
    <x v="30"/>
  </r>
  <r>
    <x v="0"/>
    <x v="0"/>
    <s v="USD"/>
    <n v="1409099481"/>
    <n v="1406507481"/>
    <b v="1"/>
    <n v="94"/>
    <b v="1"/>
    <s v="technology/hardware"/>
    <n v="361"/>
    <n v="96.06"/>
    <x v="2"/>
    <x v="30"/>
  </r>
  <r>
    <x v="0"/>
    <x v="1"/>
    <s v="GBP"/>
    <n v="1354233296"/>
    <n v="1351641296"/>
    <b v="1"/>
    <n v="625"/>
    <b v="1"/>
    <s v="technology/hardware"/>
    <n v="226"/>
    <n v="118.61"/>
    <x v="2"/>
    <x v="30"/>
  </r>
  <r>
    <x v="0"/>
    <x v="9"/>
    <s v="EUR"/>
    <n v="1420765200"/>
    <n v="1417506853"/>
    <b v="1"/>
    <n v="508"/>
    <b v="1"/>
    <s v="technology/hardware"/>
    <n v="120"/>
    <n v="118.45"/>
    <x v="2"/>
    <x v="30"/>
  </r>
  <r>
    <x v="0"/>
    <x v="0"/>
    <s v="USD"/>
    <n v="1481778000"/>
    <n v="1479216874"/>
    <b v="1"/>
    <n v="531"/>
    <b v="1"/>
    <s v="technology/hardware"/>
    <n v="304"/>
    <n v="143.21"/>
    <x v="2"/>
    <x v="30"/>
  </r>
  <r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0"/>
    <x v="0"/>
    <s v="USD"/>
    <n v="1399668319"/>
    <n v="1397076319"/>
    <b v="1"/>
    <n v="848"/>
    <b v="1"/>
    <s v="technology/hardware"/>
    <n v="132"/>
    <n v="46.58"/>
    <x v="2"/>
    <x v="30"/>
  </r>
  <r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0"/>
    <x v="1"/>
    <s v="GBP"/>
    <n v="1372701600"/>
    <n v="1369895421"/>
    <b v="1"/>
    <n v="204"/>
    <b v="1"/>
    <s v="technology/hardware"/>
    <n v="421"/>
    <n v="164.91"/>
    <x v="2"/>
    <x v="30"/>
  </r>
  <r>
    <x v="0"/>
    <x v="0"/>
    <s v="USD"/>
    <n v="1480568340"/>
    <n v="1477996325"/>
    <b v="1"/>
    <n v="379"/>
    <b v="1"/>
    <s v="technology/hardware"/>
    <n v="136"/>
    <n v="449.26"/>
    <x v="2"/>
    <x v="30"/>
  </r>
  <r>
    <x v="0"/>
    <x v="0"/>
    <s v="USD"/>
    <n v="1384557303"/>
    <n v="1383257703"/>
    <b v="1"/>
    <n v="271"/>
    <b v="1"/>
    <s v="technology/hardware"/>
    <n v="248"/>
    <n v="27.47"/>
    <x v="2"/>
    <x v="30"/>
  </r>
  <r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0"/>
    <x v="0"/>
    <s v="USD"/>
    <n v="1453481974"/>
    <n v="1448297974"/>
    <b v="0"/>
    <n v="140"/>
    <b v="1"/>
    <s v="technology/hardware"/>
    <n v="124"/>
    <n v="88.24"/>
    <x v="2"/>
    <x v="30"/>
  </r>
  <r>
    <x v="0"/>
    <x v="0"/>
    <s v="USD"/>
    <n v="1481432340"/>
    <n v="1476764077"/>
    <b v="0"/>
    <n v="193"/>
    <b v="1"/>
    <s v="technology/hardware"/>
    <n v="506"/>
    <n v="36.33"/>
    <x v="2"/>
    <x v="30"/>
  </r>
  <r>
    <x v="0"/>
    <x v="0"/>
    <s v="USD"/>
    <n v="1434212714"/>
    <n v="1431620714"/>
    <b v="0"/>
    <n v="180"/>
    <b v="1"/>
    <s v="technology/hardware"/>
    <n v="108"/>
    <n v="90.18"/>
    <x v="2"/>
    <x v="30"/>
  </r>
  <r>
    <x v="0"/>
    <x v="0"/>
    <s v="USD"/>
    <n v="1341799647"/>
    <n v="1339207647"/>
    <b v="0"/>
    <n v="263"/>
    <b v="1"/>
    <s v="technology/hardware"/>
    <n v="819"/>
    <n v="152.62"/>
    <x v="2"/>
    <x v="30"/>
  </r>
  <r>
    <x v="0"/>
    <x v="0"/>
    <s v="USD"/>
    <n v="1369282044"/>
    <n v="1366690044"/>
    <b v="0"/>
    <n v="217"/>
    <b v="1"/>
    <s v="technology/hardware"/>
    <n v="121"/>
    <n v="55.81"/>
    <x v="2"/>
    <x v="30"/>
  </r>
  <r>
    <x v="0"/>
    <x v="2"/>
    <s v="AUD"/>
    <n v="1429228800"/>
    <n v="1426714870"/>
    <b v="0"/>
    <n v="443"/>
    <b v="1"/>
    <s v="technology/hardware"/>
    <n v="103"/>
    <n v="227.85"/>
    <x v="2"/>
    <x v="30"/>
  </r>
  <r>
    <x v="0"/>
    <x v="0"/>
    <s v="USD"/>
    <n v="1369323491"/>
    <n v="1366731491"/>
    <b v="0"/>
    <n v="1373"/>
    <b v="1"/>
    <s v="technology/hardware"/>
    <n v="148"/>
    <n v="91.83"/>
    <x v="2"/>
    <x v="30"/>
  </r>
  <r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0"/>
    <x v="0"/>
    <s v="USD"/>
    <n v="1433036578"/>
    <n v="1429580578"/>
    <b v="0"/>
    <n v="170"/>
    <b v="1"/>
    <s v="technology/hardware"/>
    <n v="473"/>
    <n v="278.39"/>
    <x v="2"/>
    <x v="30"/>
  </r>
  <r>
    <x v="0"/>
    <x v="0"/>
    <s v="USD"/>
    <n v="1388017937"/>
    <n v="1385425937"/>
    <b v="0"/>
    <n v="242"/>
    <b v="1"/>
    <s v="technology/hardware"/>
    <n v="130"/>
    <n v="43.1"/>
    <x v="2"/>
    <x v="30"/>
  </r>
  <r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0"/>
    <x v="0"/>
    <s v="USD"/>
    <n v="1448466551"/>
    <n v="1445870951"/>
    <b v="0"/>
    <n v="121"/>
    <b v="1"/>
    <s v="technology/hardware"/>
    <n v="101"/>
    <n v="41.74"/>
    <x v="2"/>
    <x v="30"/>
  </r>
  <r>
    <x v="0"/>
    <x v="1"/>
    <s v="GBP"/>
    <n v="1399033810"/>
    <n v="1396441810"/>
    <b v="0"/>
    <n v="621"/>
    <b v="1"/>
    <s v="technology/hardware"/>
    <n v="114"/>
    <n v="64.02"/>
    <x v="2"/>
    <x v="30"/>
  </r>
  <r>
    <x v="0"/>
    <x v="0"/>
    <s v="USD"/>
    <n v="1417579200"/>
    <n v="1415031043"/>
    <b v="0"/>
    <n v="101"/>
    <b v="1"/>
    <s v="technology/hardware"/>
    <n v="167"/>
    <n v="99.46"/>
    <x v="2"/>
    <x v="30"/>
  </r>
  <r>
    <x v="0"/>
    <x v="0"/>
    <s v="USD"/>
    <n v="1366222542"/>
    <n v="1363630542"/>
    <b v="0"/>
    <n v="554"/>
    <b v="1"/>
    <s v="technology/hardware"/>
    <n v="153"/>
    <n v="138.49"/>
    <x v="2"/>
    <x v="30"/>
  </r>
  <r>
    <x v="0"/>
    <x v="1"/>
    <s v="GBP"/>
    <n v="1456487532"/>
    <n v="1453895532"/>
    <b v="0"/>
    <n v="666"/>
    <b v="1"/>
    <s v="technology/hardware"/>
    <n v="202"/>
    <n v="45.55"/>
    <x v="2"/>
    <x v="30"/>
  </r>
  <r>
    <x v="0"/>
    <x v="1"/>
    <s v="GBP"/>
    <n v="1425326400"/>
    <n v="1421916830"/>
    <b v="0"/>
    <n v="410"/>
    <b v="1"/>
    <s v="technology/hardware"/>
    <n v="168"/>
    <n v="10.51"/>
    <x v="2"/>
    <x v="30"/>
  </r>
  <r>
    <x v="0"/>
    <x v="0"/>
    <s v="USD"/>
    <n v="1454277540"/>
    <n v="1450880854"/>
    <b v="0"/>
    <n v="375"/>
    <b v="1"/>
    <s v="technology/hardware"/>
    <n v="143"/>
    <n v="114.77"/>
    <x v="2"/>
    <x v="30"/>
  </r>
  <r>
    <x v="0"/>
    <x v="0"/>
    <s v="USD"/>
    <n v="1406129150"/>
    <n v="1400945150"/>
    <b v="0"/>
    <n v="1364"/>
    <b v="1"/>
    <s v="technology/hardware"/>
    <n v="196"/>
    <n v="36"/>
    <x v="2"/>
    <x v="30"/>
  </r>
  <r>
    <x v="0"/>
    <x v="0"/>
    <s v="USD"/>
    <n v="1483208454"/>
    <n v="1480616454"/>
    <b v="0"/>
    <n v="35"/>
    <b v="1"/>
    <s v="technology/hardware"/>
    <n v="108"/>
    <n v="154.16999999999999"/>
    <x v="2"/>
    <x v="30"/>
  </r>
  <r>
    <x v="0"/>
    <x v="8"/>
    <s v="DKK"/>
    <n v="1458807098"/>
    <n v="1456218698"/>
    <b v="0"/>
    <n v="203"/>
    <b v="1"/>
    <s v="technology/hardware"/>
    <n v="115"/>
    <n v="566.39"/>
    <x v="2"/>
    <x v="30"/>
  </r>
  <r>
    <x v="0"/>
    <x v="12"/>
    <s v="EUR"/>
    <n v="1463333701"/>
    <n v="1460482501"/>
    <b v="0"/>
    <n v="49"/>
    <b v="1"/>
    <s v="technology/hardware"/>
    <n v="148"/>
    <n v="120.86"/>
    <x v="2"/>
    <x v="30"/>
  </r>
  <r>
    <x v="0"/>
    <x v="0"/>
    <s v="USD"/>
    <n v="1370001600"/>
    <n v="1366879523"/>
    <b v="0"/>
    <n v="5812"/>
    <b v="1"/>
    <s v="technology/hardware"/>
    <n v="191"/>
    <n v="86.16"/>
    <x v="2"/>
    <x v="30"/>
  </r>
  <r>
    <x v="0"/>
    <x v="1"/>
    <s v="GBP"/>
    <n v="1387958429"/>
    <n v="1385366429"/>
    <b v="0"/>
    <n v="1556"/>
    <b v="1"/>
    <s v="technology/hardware"/>
    <n v="199"/>
    <n v="51.21"/>
    <x v="2"/>
    <x v="30"/>
  </r>
  <r>
    <x v="0"/>
    <x v="0"/>
    <s v="USD"/>
    <n v="1408818683"/>
    <n v="1406226683"/>
    <b v="0"/>
    <n v="65"/>
    <b v="1"/>
    <s v="technology/hardware"/>
    <n v="219"/>
    <n v="67.260000000000005"/>
    <x v="2"/>
    <x v="30"/>
  </r>
  <r>
    <x v="0"/>
    <x v="1"/>
    <s v="GBP"/>
    <n v="1432499376"/>
    <n v="1429648176"/>
    <b v="0"/>
    <n v="10"/>
    <b v="1"/>
    <s v="technology/hardware"/>
    <n v="127"/>
    <n v="62.8"/>
    <x v="2"/>
    <x v="30"/>
  </r>
  <r>
    <x v="0"/>
    <x v="0"/>
    <s v="USD"/>
    <n v="1476994315"/>
    <n v="1474402315"/>
    <b v="0"/>
    <n v="76"/>
    <b v="1"/>
    <s v="technology/hardware"/>
    <n v="105"/>
    <n v="346.13"/>
    <x v="2"/>
    <x v="30"/>
  </r>
  <r>
    <x v="0"/>
    <x v="0"/>
    <s v="USD"/>
    <n v="1451776791"/>
    <n v="1449098391"/>
    <b v="0"/>
    <n v="263"/>
    <b v="1"/>
    <s v="technology/hardware"/>
    <n v="128"/>
    <n v="244.12"/>
    <x v="2"/>
    <x v="30"/>
  </r>
  <r>
    <x v="0"/>
    <x v="12"/>
    <s v="EUR"/>
    <n v="1467128723"/>
    <n v="1464536723"/>
    <b v="0"/>
    <n v="1530"/>
    <b v="1"/>
    <s v="technology/hardware"/>
    <n v="317"/>
    <n v="259.25"/>
    <x v="2"/>
    <x v="30"/>
  </r>
  <r>
    <x v="0"/>
    <x v="0"/>
    <s v="USD"/>
    <n v="1475390484"/>
    <n v="1471502484"/>
    <b v="0"/>
    <n v="278"/>
    <b v="1"/>
    <s v="technology/hardware"/>
    <n v="281"/>
    <n v="201.96"/>
    <x v="2"/>
    <x v="30"/>
  </r>
  <r>
    <x v="0"/>
    <x v="0"/>
    <s v="USD"/>
    <n v="1462629432"/>
    <n v="1460037432"/>
    <b v="0"/>
    <n v="350"/>
    <b v="1"/>
    <s v="technology/hardware"/>
    <n v="111"/>
    <n v="226.21"/>
    <x v="2"/>
    <x v="30"/>
  </r>
  <r>
    <x v="0"/>
    <x v="0"/>
    <s v="USD"/>
    <n v="1431100918"/>
    <n v="1427212918"/>
    <b v="0"/>
    <n v="470"/>
    <b v="1"/>
    <s v="technology/hardware"/>
    <n v="153"/>
    <n v="324.69"/>
    <x v="2"/>
    <x v="30"/>
  </r>
  <r>
    <x v="0"/>
    <x v="0"/>
    <s v="USD"/>
    <n v="1462564182"/>
    <n v="1459972182"/>
    <b v="0"/>
    <n v="3"/>
    <b v="1"/>
    <s v="technology/hardware"/>
    <n v="103"/>
    <n v="205"/>
    <x v="2"/>
    <x v="30"/>
  </r>
  <r>
    <x v="0"/>
    <x v="0"/>
    <s v="USD"/>
    <n v="1374769288"/>
    <n v="1372177288"/>
    <b v="0"/>
    <n v="8200"/>
    <b v="1"/>
    <s v="technology/hardware"/>
    <n v="1678"/>
    <n v="20.47"/>
    <x v="2"/>
    <x v="30"/>
  </r>
  <r>
    <x v="0"/>
    <x v="1"/>
    <s v="GBP"/>
    <n v="1406149689"/>
    <n v="1402693689"/>
    <b v="0"/>
    <n v="8359"/>
    <b v="1"/>
    <s v="technology/hardware"/>
    <n v="543"/>
    <n v="116.35"/>
    <x v="2"/>
    <x v="30"/>
  </r>
  <r>
    <x v="0"/>
    <x v="0"/>
    <s v="USD"/>
    <n v="1433538000"/>
    <n v="1428541276"/>
    <b v="0"/>
    <n v="188"/>
    <b v="1"/>
    <s v="technology/hardware"/>
    <n v="116"/>
    <n v="307.2"/>
    <x v="2"/>
    <x v="30"/>
  </r>
  <r>
    <x v="0"/>
    <x v="3"/>
    <s v="EUR"/>
    <n v="1482085857"/>
    <n v="1479493857"/>
    <b v="0"/>
    <n v="48"/>
    <b v="1"/>
    <s v="technology/hardware"/>
    <n v="131"/>
    <n v="546.69000000000005"/>
    <x v="2"/>
    <x v="30"/>
  </r>
  <r>
    <x v="0"/>
    <x v="1"/>
    <s v="GBP"/>
    <n v="1435258800"/>
    <n v="1432659793"/>
    <b v="0"/>
    <n v="607"/>
    <b v="1"/>
    <s v="technology/hardware"/>
    <n v="288"/>
    <n v="47.47"/>
    <x v="2"/>
    <x v="30"/>
  </r>
  <r>
    <x v="0"/>
    <x v="0"/>
    <s v="USD"/>
    <n v="1447286300"/>
    <n v="1444690700"/>
    <b v="0"/>
    <n v="50"/>
    <b v="1"/>
    <s v="technology/hardware"/>
    <n v="508"/>
    <n v="101.56"/>
    <x v="2"/>
    <x v="30"/>
  </r>
  <r>
    <x v="0"/>
    <x v="0"/>
    <s v="USD"/>
    <n v="1337144340"/>
    <n v="1333597555"/>
    <b v="0"/>
    <n v="55"/>
    <b v="1"/>
    <s v="music/indie rock"/>
    <n v="115"/>
    <n v="72.91"/>
    <x v="4"/>
    <x v="14"/>
  </r>
  <r>
    <x v="0"/>
    <x v="0"/>
    <s v="USD"/>
    <n v="1322106796"/>
    <n v="1316919196"/>
    <b v="0"/>
    <n v="38"/>
    <b v="1"/>
    <s v="music/indie rock"/>
    <n v="111"/>
    <n v="43.71"/>
    <x v="4"/>
    <x v="14"/>
  </r>
  <r>
    <x v="0"/>
    <x v="0"/>
    <s v="USD"/>
    <n v="1338830395"/>
    <n v="1336238395"/>
    <b v="0"/>
    <n v="25"/>
    <b v="1"/>
    <s v="music/indie rock"/>
    <n v="113"/>
    <n v="34"/>
    <x v="4"/>
    <x v="14"/>
  </r>
  <r>
    <x v="0"/>
    <x v="0"/>
    <s v="USD"/>
    <n v="1399186740"/>
    <n v="1396468782"/>
    <b v="0"/>
    <n v="46"/>
    <b v="1"/>
    <s v="music/indie rock"/>
    <n v="108"/>
    <n v="70.650000000000006"/>
    <x v="4"/>
    <x v="14"/>
  </r>
  <r>
    <x v="0"/>
    <x v="0"/>
    <s v="USD"/>
    <n v="1342382587"/>
    <n v="1339790587"/>
    <b v="0"/>
    <n v="83"/>
    <b v="1"/>
    <s v="music/indie rock"/>
    <n v="124"/>
    <n v="89.3"/>
    <x v="4"/>
    <x v="14"/>
  </r>
  <r>
    <x v="0"/>
    <x v="0"/>
    <s v="USD"/>
    <n v="1323838740"/>
    <n v="1321200332"/>
    <b v="0"/>
    <n v="35"/>
    <b v="1"/>
    <s v="music/indie rock"/>
    <n v="101"/>
    <n v="115.09"/>
    <x v="4"/>
    <x v="14"/>
  </r>
  <r>
    <x v="0"/>
    <x v="0"/>
    <s v="USD"/>
    <n v="1315457658"/>
    <n v="1312865658"/>
    <b v="0"/>
    <n v="25"/>
    <b v="1"/>
    <s v="music/indie rock"/>
    <n v="104"/>
    <n v="62.12"/>
    <x v="4"/>
    <x v="14"/>
  </r>
  <r>
    <x v="0"/>
    <x v="0"/>
    <s v="USD"/>
    <n v="1284177540"/>
    <n v="1281028152"/>
    <b v="0"/>
    <n v="75"/>
    <b v="1"/>
    <s v="music/indie rock"/>
    <n v="116"/>
    <n v="46.2"/>
    <x v="4"/>
    <x v="14"/>
  </r>
  <r>
    <x v="0"/>
    <x v="0"/>
    <s v="USD"/>
    <n v="1375408194"/>
    <n v="1372384194"/>
    <b v="0"/>
    <n v="62"/>
    <b v="1"/>
    <s v="music/indie rock"/>
    <n v="120"/>
    <n v="48.55"/>
    <x v="4"/>
    <x v="14"/>
  </r>
  <r>
    <x v="0"/>
    <x v="0"/>
    <s v="USD"/>
    <n v="1361696955"/>
    <n v="1359104955"/>
    <b v="0"/>
    <n v="160"/>
    <b v="1"/>
    <s v="music/indie rock"/>
    <n v="115"/>
    <n v="57.52"/>
    <x v="4"/>
    <x v="14"/>
  </r>
  <r>
    <x v="0"/>
    <x v="0"/>
    <s v="USD"/>
    <n v="1299009600"/>
    <n v="1294818278"/>
    <b v="0"/>
    <n v="246"/>
    <b v="1"/>
    <s v="music/indie rock"/>
    <n v="120"/>
    <n v="88.15"/>
    <x v="4"/>
    <x v="14"/>
  </r>
  <r>
    <x v="0"/>
    <x v="0"/>
    <s v="USD"/>
    <n v="1318006732"/>
    <n v="1312822732"/>
    <b v="0"/>
    <n v="55"/>
    <b v="1"/>
    <s v="music/indie rock"/>
    <n v="101"/>
    <n v="110.49"/>
    <x v="4"/>
    <x v="14"/>
  </r>
  <r>
    <x v="0"/>
    <x v="0"/>
    <s v="USD"/>
    <n v="1356211832"/>
    <n v="1351024232"/>
    <b v="0"/>
    <n v="23"/>
    <b v="1"/>
    <s v="music/indie rock"/>
    <n v="102"/>
    <n v="66.83"/>
    <x v="4"/>
    <x v="14"/>
  </r>
  <r>
    <x v="0"/>
    <x v="0"/>
    <s v="USD"/>
    <n v="1330916400"/>
    <n v="1327969730"/>
    <b v="0"/>
    <n v="72"/>
    <b v="1"/>
    <s v="music/indie rock"/>
    <n v="121"/>
    <n v="58.6"/>
    <x v="4"/>
    <x v="14"/>
  </r>
  <r>
    <x v="0"/>
    <x v="0"/>
    <s v="USD"/>
    <n v="1317576973"/>
    <n v="1312392973"/>
    <b v="0"/>
    <n v="22"/>
    <b v="1"/>
    <s v="music/indie rock"/>
    <n v="100"/>
    <n v="113.64"/>
    <x v="4"/>
    <x v="14"/>
  </r>
  <r>
    <x v="0"/>
    <x v="0"/>
    <s v="USD"/>
    <n v="1351223940"/>
    <n v="1349892735"/>
    <b v="0"/>
    <n v="14"/>
    <b v="1"/>
    <s v="music/indie rock"/>
    <n v="102"/>
    <n v="43.57"/>
    <x v="4"/>
    <x v="14"/>
  </r>
  <r>
    <x v="0"/>
    <x v="0"/>
    <s v="USD"/>
    <n v="1322751735"/>
    <n v="1317564135"/>
    <b v="0"/>
    <n v="38"/>
    <b v="1"/>
    <s v="music/indie rock"/>
    <n v="100"/>
    <n v="78.95"/>
    <x v="4"/>
    <x v="14"/>
  </r>
  <r>
    <x v="0"/>
    <x v="0"/>
    <s v="USD"/>
    <n v="1331174635"/>
    <n v="1328582635"/>
    <b v="0"/>
    <n v="32"/>
    <b v="1"/>
    <s v="music/indie rock"/>
    <n v="100"/>
    <n v="188.13"/>
    <x v="4"/>
    <x v="14"/>
  </r>
  <r>
    <x v="0"/>
    <x v="0"/>
    <s v="USD"/>
    <n v="1435808400"/>
    <n v="1434650084"/>
    <b v="0"/>
    <n v="63"/>
    <b v="1"/>
    <s v="music/indie rock"/>
    <n v="132"/>
    <n v="63.03"/>
    <x v="4"/>
    <x v="14"/>
  </r>
  <r>
    <x v="0"/>
    <x v="0"/>
    <s v="USD"/>
    <n v="1341028740"/>
    <n v="1339704141"/>
    <b v="0"/>
    <n v="27"/>
    <b v="1"/>
    <s v="music/indie rock"/>
    <n v="137"/>
    <n v="30.37"/>
    <x v="4"/>
    <x v="14"/>
  </r>
  <r>
    <x v="0"/>
    <x v="0"/>
    <s v="USD"/>
    <n v="1329104114"/>
    <n v="1323920114"/>
    <b v="0"/>
    <n v="44"/>
    <b v="1"/>
    <s v="music/indie rock"/>
    <n v="113"/>
    <n v="51.48"/>
    <x v="4"/>
    <x v="14"/>
  </r>
  <r>
    <x v="0"/>
    <x v="0"/>
    <s v="USD"/>
    <n v="1304628648"/>
    <n v="1302036648"/>
    <b v="0"/>
    <n v="38"/>
    <b v="1"/>
    <s v="music/indie rock"/>
    <n v="136"/>
    <n v="35.79"/>
    <x v="4"/>
    <x v="14"/>
  </r>
  <r>
    <x v="0"/>
    <x v="0"/>
    <s v="USD"/>
    <n v="1352488027"/>
    <n v="1349892427"/>
    <b v="0"/>
    <n v="115"/>
    <b v="1"/>
    <s v="music/indie rock"/>
    <n v="146"/>
    <n v="98.82"/>
    <x v="4"/>
    <x v="14"/>
  </r>
  <r>
    <x v="0"/>
    <x v="0"/>
    <s v="USD"/>
    <n v="1369958400"/>
    <n v="1367286434"/>
    <b v="0"/>
    <n v="37"/>
    <b v="1"/>
    <s v="music/indie rock"/>
    <n v="130"/>
    <n v="28"/>
    <x v="4"/>
    <x v="14"/>
  </r>
  <r>
    <x v="0"/>
    <x v="0"/>
    <s v="USD"/>
    <n v="1416542400"/>
    <n v="1415472953"/>
    <b v="0"/>
    <n v="99"/>
    <b v="1"/>
    <s v="music/indie rock"/>
    <n v="254"/>
    <n v="51.31"/>
    <x v="4"/>
    <x v="14"/>
  </r>
  <r>
    <x v="0"/>
    <x v="0"/>
    <s v="USD"/>
    <n v="1359176974"/>
    <n v="1356584974"/>
    <b v="0"/>
    <n v="44"/>
    <b v="1"/>
    <s v="music/indie rock"/>
    <n v="107"/>
    <n v="53.52"/>
    <x v="4"/>
    <x v="14"/>
  </r>
  <r>
    <x v="0"/>
    <x v="0"/>
    <s v="USD"/>
    <n v="1415815393"/>
    <n v="1413997393"/>
    <b v="0"/>
    <n v="58"/>
    <b v="1"/>
    <s v="music/indie rock"/>
    <n v="108"/>
    <n v="37.15"/>
    <x v="4"/>
    <x v="14"/>
  </r>
  <r>
    <x v="0"/>
    <x v="0"/>
    <s v="USD"/>
    <n v="1347249300"/>
    <n v="1344917580"/>
    <b v="0"/>
    <n v="191"/>
    <b v="1"/>
    <s v="music/indie rock"/>
    <n v="107"/>
    <n v="89.9"/>
    <x v="4"/>
    <x v="14"/>
  </r>
  <r>
    <x v="0"/>
    <x v="0"/>
    <s v="USD"/>
    <n v="1436115617"/>
    <n v="1433523617"/>
    <b v="0"/>
    <n v="40"/>
    <b v="1"/>
    <s v="music/indie rock"/>
    <n v="107"/>
    <n v="106.53"/>
    <x v="4"/>
    <x v="14"/>
  </r>
  <r>
    <x v="0"/>
    <x v="0"/>
    <s v="USD"/>
    <n v="1401253140"/>
    <n v="1398873969"/>
    <b v="0"/>
    <n v="38"/>
    <b v="1"/>
    <s v="music/indie rock"/>
    <n v="100"/>
    <n v="52.82"/>
    <x v="4"/>
    <x v="14"/>
  </r>
  <r>
    <x v="0"/>
    <x v="0"/>
    <s v="USD"/>
    <n v="1313370000"/>
    <n v="1307594625"/>
    <b v="0"/>
    <n v="39"/>
    <b v="1"/>
    <s v="music/indie rock"/>
    <n v="107"/>
    <n v="54.62"/>
    <x v="4"/>
    <x v="14"/>
  </r>
  <r>
    <x v="0"/>
    <x v="0"/>
    <s v="USD"/>
    <n v="1366064193"/>
    <n v="1364854593"/>
    <b v="0"/>
    <n v="11"/>
    <b v="1"/>
    <s v="music/indie rock"/>
    <n v="100"/>
    <n v="27.27"/>
    <x v="4"/>
    <x v="14"/>
  </r>
  <r>
    <x v="0"/>
    <x v="0"/>
    <s v="USD"/>
    <n v="1411505176"/>
    <n v="1408481176"/>
    <b v="0"/>
    <n v="107"/>
    <b v="1"/>
    <s v="music/indie rock"/>
    <n v="105"/>
    <n v="68.599999999999994"/>
    <x v="4"/>
    <x v="14"/>
  </r>
  <r>
    <x v="0"/>
    <x v="0"/>
    <s v="USD"/>
    <n v="1291870740"/>
    <n v="1286480070"/>
    <b v="0"/>
    <n v="147"/>
    <b v="1"/>
    <s v="music/indie rock"/>
    <n v="105"/>
    <n v="35.61"/>
    <x v="4"/>
    <x v="14"/>
  </r>
  <r>
    <x v="0"/>
    <x v="0"/>
    <s v="USD"/>
    <n v="1298167001"/>
    <n v="1295575001"/>
    <b v="0"/>
    <n v="36"/>
    <b v="1"/>
    <s v="music/indie rock"/>
    <n v="226"/>
    <n v="94.03"/>
    <x v="4"/>
    <x v="14"/>
  </r>
  <r>
    <x v="0"/>
    <x v="0"/>
    <s v="USD"/>
    <n v="1349203203"/>
    <n v="1345056003"/>
    <b v="0"/>
    <n v="92"/>
    <b v="1"/>
    <s v="music/indie rock"/>
    <n v="101"/>
    <n v="526.46"/>
    <x v="4"/>
    <x v="14"/>
  </r>
  <r>
    <x v="0"/>
    <x v="0"/>
    <s v="USD"/>
    <n v="1445921940"/>
    <n v="1444699549"/>
    <b v="0"/>
    <n v="35"/>
    <b v="1"/>
    <s v="music/indie rock"/>
    <n v="148"/>
    <n v="50.66"/>
    <x v="4"/>
    <x v="14"/>
  </r>
  <r>
    <x v="0"/>
    <x v="0"/>
    <s v="USD"/>
    <n v="1311538136"/>
    <n v="1308946136"/>
    <b v="0"/>
    <n v="17"/>
    <b v="1"/>
    <s v="music/indie rock"/>
    <n v="135"/>
    <n v="79.180000000000007"/>
    <x v="4"/>
    <x v="14"/>
  </r>
  <r>
    <x v="0"/>
    <x v="0"/>
    <s v="USD"/>
    <n v="1345086445"/>
    <n v="1342494445"/>
    <b v="0"/>
    <n v="22"/>
    <b v="1"/>
    <s v="music/indie rock"/>
    <n v="101"/>
    <n v="91.59"/>
    <x v="4"/>
    <x v="14"/>
  </r>
  <r>
    <x v="0"/>
    <x v="0"/>
    <s v="USD"/>
    <n v="1388617736"/>
    <n v="1384384136"/>
    <b v="0"/>
    <n v="69"/>
    <b v="1"/>
    <s v="music/indie rock"/>
    <n v="101"/>
    <n v="116.96"/>
    <x v="4"/>
    <x v="14"/>
  </r>
  <r>
    <x v="2"/>
    <x v="16"/>
    <s v="CHF"/>
    <n v="1484156948"/>
    <n v="1481564948"/>
    <b v="0"/>
    <n v="10"/>
    <b v="0"/>
    <s v="games/video games"/>
    <n v="1"/>
    <n v="28.4"/>
    <x v="6"/>
    <x v="17"/>
  </r>
  <r>
    <x v="2"/>
    <x v="14"/>
    <s v="MXN"/>
    <n v="1483773169"/>
    <n v="1481181169"/>
    <b v="0"/>
    <n v="3"/>
    <b v="0"/>
    <s v="games/video games"/>
    <n v="0"/>
    <n v="103.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"/>
    <n v="23"/>
    <x v="6"/>
    <x v="17"/>
  </r>
  <r>
    <x v="2"/>
    <x v="0"/>
    <s v="USD"/>
    <n v="1438734833"/>
    <n v="1436142833"/>
    <b v="0"/>
    <n v="27"/>
    <b v="0"/>
    <s v="games/video games"/>
    <n v="1"/>
    <n v="31.56"/>
    <x v="6"/>
    <x v="17"/>
  </r>
  <r>
    <x v="2"/>
    <x v="0"/>
    <s v="USD"/>
    <n v="1418080887"/>
    <n v="1415488887"/>
    <b v="0"/>
    <n v="2"/>
    <b v="0"/>
    <s v="games/video games"/>
    <n v="0"/>
    <n v="5"/>
    <x v="6"/>
    <x v="17"/>
  </r>
  <r>
    <x v="2"/>
    <x v="1"/>
    <s v="GBP"/>
    <n v="1426158463"/>
    <n v="1423570063"/>
    <b v="0"/>
    <n v="236"/>
    <b v="0"/>
    <s v="games/video games"/>
    <n v="29"/>
    <n v="34.22"/>
    <x v="6"/>
    <x v="17"/>
  </r>
  <r>
    <x v="2"/>
    <x v="5"/>
    <s v="CAD"/>
    <n v="1411324369"/>
    <n v="1406140369"/>
    <b v="0"/>
    <n v="1"/>
    <b v="0"/>
    <s v="games/video games"/>
    <n v="0"/>
    <n v="25"/>
    <x v="6"/>
    <x v="17"/>
  </r>
  <r>
    <x v="2"/>
    <x v="0"/>
    <s v="USD"/>
    <n v="1457570100"/>
    <n v="1454978100"/>
    <b v="0"/>
    <n v="12"/>
    <b v="0"/>
    <s v="games/video games"/>
    <n v="12"/>
    <n v="19.670000000000002"/>
    <x v="6"/>
    <x v="17"/>
  </r>
  <r>
    <x v="2"/>
    <x v="0"/>
    <s v="USD"/>
    <n v="1408154663"/>
    <n v="1405130663"/>
    <b v="0"/>
    <n v="4"/>
    <b v="0"/>
    <s v="games/video games"/>
    <n v="0"/>
    <n v="21.25"/>
    <x v="6"/>
    <x v="17"/>
  </r>
  <r>
    <x v="2"/>
    <x v="0"/>
    <s v="USD"/>
    <n v="1436677091"/>
    <n v="1434085091"/>
    <b v="0"/>
    <n v="3"/>
    <b v="0"/>
    <s v="games/video games"/>
    <n v="5"/>
    <n v="8.33"/>
    <x v="6"/>
    <x v="17"/>
  </r>
  <r>
    <x v="2"/>
    <x v="0"/>
    <s v="USD"/>
    <n v="1391427692"/>
    <n v="1388835692"/>
    <b v="0"/>
    <n v="99"/>
    <b v="0"/>
    <s v="games/video games"/>
    <n v="2"/>
    <n v="21.34"/>
    <x v="6"/>
    <x v="17"/>
  </r>
  <r>
    <x v="2"/>
    <x v="0"/>
    <s v="USD"/>
    <n v="1303628340"/>
    <n v="1300328399"/>
    <b v="0"/>
    <n v="3"/>
    <b v="0"/>
    <s v="games/video games"/>
    <n v="2"/>
    <n v="5.33"/>
    <x v="6"/>
    <x v="17"/>
  </r>
  <r>
    <x v="2"/>
    <x v="0"/>
    <s v="USD"/>
    <n v="1367097391"/>
    <n v="1364505391"/>
    <b v="0"/>
    <n v="3"/>
    <b v="0"/>
    <s v="games/video games"/>
    <n v="2"/>
    <n v="34.67"/>
    <x v="6"/>
    <x v="17"/>
  </r>
  <r>
    <x v="2"/>
    <x v="0"/>
    <s v="USD"/>
    <n v="1349392033"/>
    <n v="1346800033"/>
    <b v="0"/>
    <n v="22"/>
    <b v="0"/>
    <s v="games/video games"/>
    <n v="10"/>
    <n v="21.73"/>
    <x v="6"/>
    <x v="17"/>
  </r>
  <r>
    <x v="2"/>
    <x v="0"/>
    <s v="USD"/>
    <n v="1382184786"/>
    <n v="1379592786"/>
    <b v="0"/>
    <n v="4"/>
    <b v="0"/>
    <s v="games/video games"/>
    <n v="0"/>
    <n v="11.92"/>
    <x v="6"/>
    <x v="17"/>
  </r>
  <r>
    <x v="2"/>
    <x v="5"/>
    <s v="CAD"/>
    <n v="1417804229"/>
    <n v="1415212229"/>
    <b v="0"/>
    <n v="534"/>
    <b v="0"/>
    <s v="games/video games"/>
    <n v="28"/>
    <n v="26.6"/>
    <x v="6"/>
    <x v="17"/>
  </r>
  <r>
    <x v="2"/>
    <x v="1"/>
    <s v="GBP"/>
    <n v="1383959939"/>
    <n v="1381364339"/>
    <b v="0"/>
    <n v="12"/>
    <b v="0"/>
    <s v="games/video games"/>
    <n v="13"/>
    <n v="10.67"/>
    <x v="6"/>
    <x v="17"/>
  </r>
  <r>
    <x v="2"/>
    <x v="0"/>
    <s v="USD"/>
    <n v="1478196008"/>
    <n v="1475604008"/>
    <b v="0"/>
    <n v="56"/>
    <b v="0"/>
    <s v="games/video games"/>
    <n v="5"/>
    <n v="29.04"/>
    <x v="6"/>
    <x v="17"/>
  </r>
  <r>
    <x v="2"/>
    <x v="0"/>
    <s v="USD"/>
    <n v="1357934424"/>
    <n v="1355342424"/>
    <b v="0"/>
    <n v="11"/>
    <b v="0"/>
    <s v="games/video games"/>
    <n v="0"/>
    <n v="50.91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6"/>
    <n v="50.08"/>
    <x v="6"/>
    <x v="17"/>
  </r>
  <r>
    <x v="2"/>
    <x v="0"/>
    <s v="USD"/>
    <n v="1279738800"/>
    <n v="1275599812"/>
    <b v="0"/>
    <n v="5"/>
    <b v="0"/>
    <s v="games/video games"/>
    <n v="11"/>
    <n v="45"/>
    <x v="6"/>
    <x v="17"/>
  </r>
  <r>
    <x v="2"/>
    <x v="0"/>
    <s v="USD"/>
    <n v="1379164040"/>
    <n v="1376399240"/>
    <b v="0"/>
    <n v="24"/>
    <b v="0"/>
    <s v="games/video games"/>
    <n v="2"/>
    <n v="25.29"/>
    <x v="6"/>
    <x v="17"/>
  </r>
  <r>
    <x v="2"/>
    <x v="0"/>
    <s v="USD"/>
    <n v="1385534514"/>
    <n v="1382938914"/>
    <b v="0"/>
    <n v="89"/>
    <b v="0"/>
    <s v="games/video games"/>
    <n v="30"/>
    <n v="51.29"/>
    <x v="6"/>
    <x v="17"/>
  </r>
  <r>
    <x v="2"/>
    <x v="0"/>
    <s v="USD"/>
    <n v="1455207510"/>
    <n v="1453997910"/>
    <b v="0"/>
    <n v="1"/>
    <b v="0"/>
    <s v="games/video games"/>
    <n v="0"/>
    <n v="1"/>
    <x v="6"/>
    <x v="17"/>
  </r>
  <r>
    <x v="2"/>
    <x v="0"/>
    <s v="USD"/>
    <n v="1416125148"/>
    <n v="1413356748"/>
    <b v="0"/>
    <n v="55"/>
    <b v="0"/>
    <s v="games/video games"/>
    <n v="1"/>
    <n v="49.38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1"/>
    <n v="101.25"/>
    <x v="6"/>
    <x v="17"/>
  </r>
  <r>
    <x v="2"/>
    <x v="0"/>
    <s v="USD"/>
    <n v="1467231614"/>
    <n v="1464639614"/>
    <b v="0"/>
    <n v="6"/>
    <b v="0"/>
    <s v="games/video games"/>
    <n v="0"/>
    <n v="19.670000000000002"/>
    <x v="6"/>
    <x v="17"/>
  </r>
  <r>
    <x v="2"/>
    <x v="0"/>
    <s v="USD"/>
    <n v="1394909909"/>
    <n v="1392321509"/>
    <b v="0"/>
    <n v="4"/>
    <b v="0"/>
    <s v="games/video games"/>
    <n v="0"/>
    <n v="12.5"/>
    <x v="6"/>
    <x v="17"/>
  </r>
  <r>
    <x v="2"/>
    <x v="0"/>
    <s v="USD"/>
    <n v="1420876740"/>
    <n v="1417470718"/>
    <b v="0"/>
    <n v="4"/>
    <b v="0"/>
    <s v="games/video games"/>
    <n v="0"/>
    <n v="8.5"/>
    <x v="6"/>
    <x v="17"/>
  </r>
  <r>
    <x v="2"/>
    <x v="0"/>
    <s v="USD"/>
    <n v="1390921827"/>
    <n v="1389193827"/>
    <b v="0"/>
    <n v="2"/>
    <b v="0"/>
    <s v="games/video games"/>
    <n v="1"/>
    <n v="1"/>
    <x v="6"/>
    <x v="17"/>
  </r>
  <r>
    <x v="2"/>
    <x v="1"/>
    <s v="GBP"/>
    <n v="1459443385"/>
    <n v="1456854985"/>
    <b v="0"/>
    <n v="5"/>
    <b v="0"/>
    <s v="games/video games"/>
    <n v="2"/>
    <n v="23"/>
    <x v="6"/>
    <x v="17"/>
  </r>
  <r>
    <x v="2"/>
    <x v="0"/>
    <s v="USD"/>
    <n v="1379363406"/>
    <n v="1375475406"/>
    <b v="0"/>
    <n v="83"/>
    <b v="0"/>
    <s v="games/video games"/>
    <n v="3"/>
    <n v="17.989999999999998"/>
    <x v="6"/>
    <x v="17"/>
  </r>
  <r>
    <x v="2"/>
    <x v="0"/>
    <s v="USD"/>
    <n v="1482479940"/>
    <n v="1479684783"/>
    <b v="0"/>
    <n v="57"/>
    <b v="0"/>
    <s v="games/video games"/>
    <n v="28"/>
    <n v="370.95"/>
    <x v="6"/>
    <x v="17"/>
  </r>
  <r>
    <x v="2"/>
    <x v="0"/>
    <s v="USD"/>
    <n v="1360009774"/>
    <n v="1356121774"/>
    <b v="0"/>
    <n v="311"/>
    <b v="0"/>
    <s v="games/video games"/>
    <n v="7"/>
    <n v="63.57"/>
    <x v="6"/>
    <x v="17"/>
  </r>
  <r>
    <x v="2"/>
    <x v="0"/>
    <s v="USD"/>
    <n v="1310837574"/>
    <n v="1308245574"/>
    <b v="0"/>
    <n v="2"/>
    <b v="0"/>
    <s v="games/video games"/>
    <n v="1"/>
    <n v="13"/>
    <x v="6"/>
    <x v="17"/>
  </r>
  <r>
    <x v="2"/>
    <x v="0"/>
    <s v="USD"/>
    <n v="1337447105"/>
    <n v="1334855105"/>
    <b v="0"/>
    <n v="16"/>
    <b v="0"/>
    <s v="games/video games"/>
    <n v="1"/>
    <n v="5.31"/>
    <x v="6"/>
    <x v="17"/>
  </r>
  <r>
    <x v="0"/>
    <x v="0"/>
    <s v="USD"/>
    <n v="1443040059"/>
    <n v="1440448059"/>
    <b v="0"/>
    <n v="13"/>
    <b v="1"/>
    <s v="music/rock"/>
    <n v="116"/>
    <n v="35.619999999999997"/>
    <x v="4"/>
    <x v="11"/>
  </r>
  <r>
    <x v="0"/>
    <x v="0"/>
    <s v="USD"/>
    <n v="1406226191"/>
    <n v="1403547791"/>
    <b v="0"/>
    <n v="58"/>
    <b v="1"/>
    <s v="music/rock"/>
    <n v="112"/>
    <n v="87.1"/>
    <x v="4"/>
    <x v="11"/>
  </r>
  <r>
    <x v="0"/>
    <x v="0"/>
    <s v="USD"/>
    <n v="1433735400"/>
    <n v="1429306520"/>
    <b v="0"/>
    <n v="44"/>
    <b v="1"/>
    <s v="music/rock"/>
    <n v="132"/>
    <n v="75.11"/>
    <x v="4"/>
    <x v="11"/>
  </r>
  <r>
    <x v="0"/>
    <x v="0"/>
    <s v="USD"/>
    <n v="1466827140"/>
    <n v="1464196414"/>
    <b v="0"/>
    <n v="83"/>
    <b v="1"/>
    <s v="music/rock"/>
    <n v="103"/>
    <n v="68.010000000000005"/>
    <x v="4"/>
    <x v="11"/>
  </r>
  <r>
    <x v="0"/>
    <x v="6"/>
    <s v="EUR"/>
    <n v="1460127635"/>
    <n v="1457539235"/>
    <b v="0"/>
    <n v="117"/>
    <b v="1"/>
    <s v="music/rock"/>
    <n v="139"/>
    <n v="29.62"/>
    <x v="4"/>
    <x v="11"/>
  </r>
  <r>
    <x v="0"/>
    <x v="0"/>
    <s v="USD"/>
    <n v="1417813618"/>
    <n v="1413922018"/>
    <b v="0"/>
    <n v="32"/>
    <b v="1"/>
    <s v="music/rock"/>
    <n v="147"/>
    <n v="91.63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2"/>
    <n v="64.37"/>
    <x v="4"/>
    <x v="11"/>
  </r>
  <r>
    <x v="0"/>
    <x v="0"/>
    <s v="USD"/>
    <n v="1488473351"/>
    <n v="1488214151"/>
    <b v="0"/>
    <n v="7"/>
    <b v="1"/>
    <s v="music/rock"/>
    <n v="100"/>
    <n v="21.86"/>
    <x v="4"/>
    <x v="11"/>
  </r>
  <r>
    <x v="0"/>
    <x v="0"/>
    <s v="USD"/>
    <n v="1440266422"/>
    <n v="1436810422"/>
    <b v="0"/>
    <n v="19"/>
    <b v="1"/>
    <s v="music/rock"/>
    <n v="181"/>
    <n v="33.32"/>
    <x v="4"/>
    <x v="11"/>
  </r>
  <r>
    <x v="0"/>
    <x v="0"/>
    <s v="USD"/>
    <n v="1434949200"/>
    <n v="1431903495"/>
    <b v="0"/>
    <n v="47"/>
    <b v="1"/>
    <s v="music/rock"/>
    <n v="106"/>
    <n v="90.28"/>
    <x v="4"/>
    <x v="11"/>
  </r>
  <r>
    <x v="0"/>
    <x v="0"/>
    <s v="USD"/>
    <n v="1429365320"/>
    <n v="1426773320"/>
    <b v="0"/>
    <n v="13"/>
    <b v="1"/>
    <s v="music/rock"/>
    <n v="100"/>
    <n v="76.92"/>
    <x v="4"/>
    <x v="11"/>
  </r>
  <r>
    <x v="0"/>
    <x v="0"/>
    <s v="USD"/>
    <n v="1378785540"/>
    <n v="1376066243"/>
    <b v="0"/>
    <n v="90"/>
    <b v="1"/>
    <s v="music/rock"/>
    <n v="127"/>
    <n v="59.23"/>
    <x v="4"/>
    <x v="11"/>
  </r>
  <r>
    <x v="0"/>
    <x v="1"/>
    <s v="GBP"/>
    <n v="1462453307"/>
    <n v="1459861307"/>
    <b v="0"/>
    <n v="63"/>
    <b v="1"/>
    <s v="music/rock"/>
    <n v="103"/>
    <n v="65.38"/>
    <x v="4"/>
    <x v="11"/>
  </r>
  <r>
    <x v="0"/>
    <x v="0"/>
    <s v="USD"/>
    <n v="1469059986"/>
    <n v="1468455186"/>
    <b v="0"/>
    <n v="26"/>
    <b v="1"/>
    <s v="music/rock"/>
    <n v="250"/>
    <n v="67.31"/>
    <x v="4"/>
    <x v="11"/>
  </r>
  <r>
    <x v="0"/>
    <x v="0"/>
    <s v="USD"/>
    <n v="1430579509"/>
    <n v="1427987509"/>
    <b v="0"/>
    <n v="71"/>
    <b v="1"/>
    <s v="music/rock"/>
    <n v="126"/>
    <n v="88.75"/>
    <x v="4"/>
    <x v="11"/>
  </r>
  <r>
    <x v="0"/>
    <x v="0"/>
    <s v="USD"/>
    <n v="1465192867"/>
    <n v="1463032867"/>
    <b v="0"/>
    <n v="38"/>
    <b v="1"/>
    <s v="music/rock"/>
    <n v="100"/>
    <n v="65.87"/>
    <x v="4"/>
    <x v="11"/>
  </r>
  <r>
    <x v="0"/>
    <x v="0"/>
    <s v="USD"/>
    <n v="1484752597"/>
    <n v="1482160597"/>
    <b v="0"/>
    <n v="859"/>
    <b v="1"/>
    <s v="music/rock"/>
    <n v="139"/>
    <n v="40.35"/>
    <x v="4"/>
    <x v="11"/>
  </r>
  <r>
    <x v="0"/>
    <x v="0"/>
    <s v="USD"/>
    <n v="1428725192"/>
    <n v="1426133192"/>
    <b v="0"/>
    <n v="21"/>
    <b v="1"/>
    <s v="music/rock"/>
    <n v="161"/>
    <n v="76.86"/>
    <x v="4"/>
    <x v="11"/>
  </r>
  <r>
    <x v="0"/>
    <x v="0"/>
    <s v="USD"/>
    <n v="1447434268"/>
    <n v="1443801868"/>
    <b v="0"/>
    <n v="78"/>
    <b v="1"/>
    <s v="music/rock"/>
    <n v="107"/>
    <n v="68.709999999999994"/>
    <x v="4"/>
    <x v="11"/>
  </r>
  <r>
    <x v="0"/>
    <x v="0"/>
    <s v="USD"/>
    <n v="1487635653"/>
    <n v="1486426053"/>
    <b v="0"/>
    <n v="53"/>
    <b v="1"/>
    <s v="games/tabletop games"/>
    <n v="153"/>
    <n v="57.77"/>
    <x v="6"/>
    <x v="32"/>
  </r>
  <r>
    <x v="0"/>
    <x v="5"/>
    <s v="CAD"/>
    <n v="1412285825"/>
    <n v="1409261825"/>
    <b v="0"/>
    <n v="356"/>
    <b v="1"/>
    <s v="games/tabletop games"/>
    <n v="524"/>
    <n v="44.17"/>
    <x v="6"/>
    <x v="32"/>
  </r>
  <r>
    <x v="0"/>
    <x v="0"/>
    <s v="USD"/>
    <n v="1486616400"/>
    <n v="1484037977"/>
    <b v="0"/>
    <n v="279"/>
    <b v="1"/>
    <s v="games/tabletop games"/>
    <n v="489"/>
    <n v="31.57"/>
    <x v="6"/>
    <x v="32"/>
  </r>
  <r>
    <x v="0"/>
    <x v="0"/>
    <s v="USD"/>
    <n v="1453737600"/>
    <n v="1452530041"/>
    <b v="1"/>
    <n v="266"/>
    <b v="1"/>
    <s v="games/tabletop games"/>
    <n v="285"/>
    <n v="107.05"/>
    <x v="6"/>
    <x v="32"/>
  </r>
  <r>
    <x v="0"/>
    <x v="1"/>
    <s v="GBP"/>
    <n v="1364286239"/>
    <n v="1360830239"/>
    <b v="0"/>
    <n v="623"/>
    <b v="1"/>
    <s v="games/tabletop games"/>
    <n v="1857"/>
    <n v="149.03"/>
    <x v="6"/>
    <x v="32"/>
  </r>
  <r>
    <x v="0"/>
    <x v="0"/>
    <s v="USD"/>
    <n v="1473213600"/>
    <n v="1470062743"/>
    <b v="0"/>
    <n v="392"/>
    <b v="1"/>
    <s v="games/tabletop games"/>
    <n v="110"/>
    <n v="55.96"/>
    <x v="6"/>
    <x v="32"/>
  </r>
  <r>
    <x v="0"/>
    <x v="0"/>
    <s v="USD"/>
    <n v="1428033540"/>
    <n v="1425531666"/>
    <b v="1"/>
    <n v="3562"/>
    <b v="1"/>
    <s v="games/tabletop games"/>
    <n v="1015"/>
    <n v="56.97"/>
    <x v="6"/>
    <x v="32"/>
  </r>
  <r>
    <x v="0"/>
    <x v="2"/>
    <s v="AUD"/>
    <n v="1477414800"/>
    <n v="1474380241"/>
    <b v="0"/>
    <n v="514"/>
    <b v="1"/>
    <s v="games/tabletop games"/>
    <n v="412"/>
    <n v="44.06"/>
    <x v="6"/>
    <x v="32"/>
  </r>
  <r>
    <x v="0"/>
    <x v="1"/>
    <s v="GBP"/>
    <n v="1461276000"/>
    <n v="1460055300"/>
    <b v="0"/>
    <n v="88"/>
    <b v="1"/>
    <s v="games/tabletop games"/>
    <n v="503"/>
    <n v="68.63"/>
    <x v="6"/>
    <x v="32"/>
  </r>
  <r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0"/>
    <x v="1"/>
    <s v="GBP"/>
    <n v="1487102427"/>
    <n v="1486065627"/>
    <b v="0"/>
    <n v="25"/>
    <b v="1"/>
    <s v="games/tabletop games"/>
    <n v="120"/>
    <n v="35.92"/>
    <x v="6"/>
    <x v="32"/>
  </r>
  <r>
    <x v="0"/>
    <x v="1"/>
    <s v="GBP"/>
    <n v="1481842800"/>
    <n v="1479414344"/>
    <b v="0"/>
    <n v="3238"/>
    <b v="1"/>
    <s v="games/tabletop games"/>
    <n v="1081"/>
    <n v="40.07"/>
    <x v="6"/>
    <x v="32"/>
  </r>
  <r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0"/>
    <x v="0"/>
    <s v="USD"/>
    <n v="1459012290"/>
    <n v="1456423890"/>
    <b v="0"/>
    <n v="878"/>
    <b v="1"/>
    <s v="games/tabletop games"/>
    <n v="537"/>
    <n v="61.2"/>
    <x v="6"/>
    <x v="32"/>
  </r>
  <r>
    <x v="0"/>
    <x v="0"/>
    <s v="USD"/>
    <n v="1439317900"/>
    <n v="1436725900"/>
    <b v="0"/>
    <n v="115"/>
    <b v="1"/>
    <s v="games/tabletop games"/>
    <n v="120"/>
    <n v="48.13"/>
    <x v="6"/>
    <x v="32"/>
  </r>
  <r>
    <x v="0"/>
    <x v="0"/>
    <s v="USD"/>
    <n v="1480662000"/>
    <n v="1478000502"/>
    <b v="0"/>
    <n v="234"/>
    <b v="1"/>
    <s v="games/tabletop games"/>
    <n v="114"/>
    <n v="68.11"/>
    <x v="6"/>
    <x v="32"/>
  </r>
  <r>
    <x v="0"/>
    <x v="0"/>
    <s v="USD"/>
    <n v="1425132059"/>
    <n v="1422540059"/>
    <b v="0"/>
    <n v="4330"/>
    <b v="1"/>
    <s v="games/tabletop games"/>
    <n v="951"/>
    <n v="65.89"/>
    <x v="6"/>
    <x v="32"/>
  </r>
  <r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0"/>
    <x v="17"/>
    <s v="EUR"/>
    <n v="1444903198"/>
    <n v="1442311198"/>
    <b v="1"/>
    <n v="251"/>
    <b v="1"/>
    <s v="games/tabletop games"/>
    <n v="147"/>
    <n v="52.7"/>
    <x v="6"/>
    <x v="32"/>
  </r>
  <r>
    <x v="0"/>
    <x v="1"/>
    <s v="GBP"/>
    <n v="1436151600"/>
    <n v="1433775668"/>
    <b v="0"/>
    <n v="263"/>
    <b v="1"/>
    <s v="games/tabletop games"/>
    <n v="542"/>
    <n v="41.23"/>
    <x v="6"/>
    <x v="32"/>
  </r>
  <r>
    <x v="0"/>
    <x v="1"/>
    <s v="GBP"/>
    <n v="1358367565"/>
    <n v="1357157965"/>
    <b v="0"/>
    <n v="28"/>
    <b v="1"/>
    <s v="music/electronic music"/>
    <n v="383"/>
    <n v="15.04"/>
    <x v="4"/>
    <x v="15"/>
  </r>
  <r>
    <x v="0"/>
    <x v="0"/>
    <s v="USD"/>
    <n v="1351801368"/>
    <n v="1349209368"/>
    <b v="0"/>
    <n v="721"/>
    <b v="1"/>
    <s v="music/electronic music"/>
    <n v="704"/>
    <n v="39.07"/>
    <x v="4"/>
    <x v="15"/>
  </r>
  <r>
    <x v="0"/>
    <x v="5"/>
    <s v="CAD"/>
    <n v="1443127082"/>
    <n v="1440535082"/>
    <b v="0"/>
    <n v="50"/>
    <b v="1"/>
    <s v="music/electronic music"/>
    <n v="110"/>
    <n v="43.82"/>
    <x v="4"/>
    <x v="15"/>
  </r>
  <r>
    <x v="0"/>
    <x v="0"/>
    <s v="USD"/>
    <n v="1362814119"/>
    <n v="1360222119"/>
    <b v="0"/>
    <n v="73"/>
    <b v="1"/>
    <s v="music/electronic music"/>
    <n v="133"/>
    <n v="27.3"/>
    <x v="4"/>
    <x v="15"/>
  </r>
  <r>
    <x v="0"/>
    <x v="0"/>
    <s v="USD"/>
    <n v="1338579789"/>
    <n v="1335987789"/>
    <b v="0"/>
    <n v="27"/>
    <b v="1"/>
    <s v="music/electronic music"/>
    <n v="152"/>
    <n v="42.22"/>
    <x v="4"/>
    <x v="15"/>
  </r>
  <r>
    <x v="0"/>
    <x v="0"/>
    <s v="USD"/>
    <n v="1334556624"/>
    <n v="1333001424"/>
    <b v="0"/>
    <n v="34"/>
    <b v="1"/>
    <s v="music/electronic music"/>
    <n v="103"/>
    <n v="33.24"/>
    <x v="4"/>
    <x v="15"/>
  </r>
  <r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0"/>
    <x v="0"/>
    <s v="USD"/>
    <n v="1333771200"/>
    <n v="1328649026"/>
    <b v="0"/>
    <n v="24"/>
    <b v="1"/>
    <s v="music/electronic music"/>
    <n v="102"/>
    <n v="42.33"/>
    <x v="4"/>
    <x v="15"/>
  </r>
  <r>
    <x v="0"/>
    <x v="1"/>
    <s v="GBP"/>
    <n v="1397516400"/>
    <n v="1396524644"/>
    <b v="0"/>
    <n v="15"/>
    <b v="1"/>
    <s v="music/electronic music"/>
    <n v="151"/>
    <n v="50.27"/>
    <x v="4"/>
    <x v="15"/>
  </r>
  <r>
    <x v="0"/>
    <x v="0"/>
    <s v="USD"/>
    <n v="1334424960"/>
    <n v="1329442510"/>
    <b v="0"/>
    <n v="72"/>
    <b v="1"/>
    <s v="music/electronic music"/>
    <n v="111"/>
    <n v="61.9"/>
    <x v="4"/>
    <x v="15"/>
  </r>
  <r>
    <x v="0"/>
    <x v="0"/>
    <s v="USD"/>
    <n v="1397113140"/>
    <n v="1395168625"/>
    <b v="0"/>
    <n v="120"/>
    <b v="1"/>
    <s v="music/electronic music"/>
    <n v="196"/>
    <n v="40.75"/>
    <x v="4"/>
    <x v="15"/>
  </r>
  <r>
    <x v="0"/>
    <x v="0"/>
    <s v="USD"/>
    <n v="1383526800"/>
    <n v="1380650177"/>
    <b v="0"/>
    <n v="123"/>
    <b v="1"/>
    <s v="music/electronic music"/>
    <n v="114"/>
    <n v="55.8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3"/>
    <n v="73.13"/>
    <x v="4"/>
    <x v="15"/>
  </r>
  <r>
    <x v="0"/>
    <x v="0"/>
    <s v="USD"/>
    <n v="1331621940"/>
    <n v="1329671572"/>
    <b v="0"/>
    <n v="33"/>
    <b v="1"/>
    <s v="music/electronic music"/>
    <n v="156"/>
    <n v="26.06"/>
    <x v="4"/>
    <x v="15"/>
  </r>
  <r>
    <x v="0"/>
    <x v="0"/>
    <s v="USD"/>
    <n v="1437674545"/>
    <n v="1436464945"/>
    <b v="0"/>
    <n v="14"/>
    <b v="1"/>
    <s v="music/electronic music"/>
    <n v="106"/>
    <n v="22.64"/>
    <x v="4"/>
    <x v="15"/>
  </r>
  <r>
    <x v="0"/>
    <x v="0"/>
    <s v="USD"/>
    <n v="1446451200"/>
    <n v="1445539113"/>
    <b v="0"/>
    <n v="9"/>
    <b v="1"/>
    <s v="music/electronic music"/>
    <n v="101"/>
    <n v="47.22"/>
    <x v="4"/>
    <x v="15"/>
  </r>
  <r>
    <x v="0"/>
    <x v="0"/>
    <s v="USD"/>
    <n v="1346198400"/>
    <n v="1344281383"/>
    <b v="0"/>
    <n v="76"/>
    <b v="1"/>
    <s v="music/electronic music"/>
    <n v="123"/>
    <n v="32.32"/>
    <x v="4"/>
    <x v="15"/>
  </r>
  <r>
    <x v="0"/>
    <x v="0"/>
    <s v="USD"/>
    <n v="1440004512"/>
    <n v="1437412512"/>
    <b v="0"/>
    <n v="19"/>
    <b v="1"/>
    <s v="music/electronic music"/>
    <n v="102"/>
    <n v="53.42"/>
    <x v="4"/>
    <x v="15"/>
  </r>
  <r>
    <x v="0"/>
    <x v="0"/>
    <s v="USD"/>
    <n v="1374888436"/>
    <n v="1372296436"/>
    <b v="0"/>
    <n v="69"/>
    <b v="1"/>
    <s v="music/electronic music"/>
    <n v="101"/>
    <n v="51.3"/>
    <x v="4"/>
    <x v="15"/>
  </r>
  <r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0"/>
    <x v="0"/>
    <s v="USD"/>
    <n v="1327776847"/>
    <n v="1325184847"/>
    <b v="0"/>
    <n v="30"/>
    <b v="1"/>
    <s v="games/tabletop games"/>
    <n v="163"/>
    <n v="27.1"/>
    <x v="6"/>
    <x v="32"/>
  </r>
  <r>
    <x v="0"/>
    <x v="5"/>
    <s v="CAD"/>
    <n v="1435418568"/>
    <n v="1432826568"/>
    <b v="0"/>
    <n v="100"/>
    <b v="1"/>
    <s v="games/tabletop games"/>
    <n v="106"/>
    <n v="206.31"/>
    <x v="6"/>
    <x v="32"/>
  </r>
  <r>
    <x v="0"/>
    <x v="0"/>
    <s v="USD"/>
    <n v="1477767600"/>
    <n v="1475337675"/>
    <b v="0"/>
    <n v="296"/>
    <b v="1"/>
    <s v="games/tabletop games"/>
    <n v="243"/>
    <n v="82.15"/>
    <x v="6"/>
    <x v="32"/>
  </r>
  <r>
    <x v="0"/>
    <x v="1"/>
    <s v="GBP"/>
    <n v="1411326015"/>
    <n v="1408734015"/>
    <b v="0"/>
    <n v="1204"/>
    <b v="1"/>
    <s v="games/tabletop games"/>
    <n v="945"/>
    <n v="164.8"/>
    <x v="6"/>
    <x v="32"/>
  </r>
  <r>
    <x v="0"/>
    <x v="0"/>
    <s v="USD"/>
    <n v="1455253140"/>
    <n v="1452625822"/>
    <b v="0"/>
    <n v="321"/>
    <b v="1"/>
    <s v="games/tabletop games"/>
    <n v="108"/>
    <n v="60.82"/>
    <x v="6"/>
    <x v="32"/>
  </r>
  <r>
    <x v="0"/>
    <x v="1"/>
    <s v="GBP"/>
    <n v="1384374155"/>
    <n v="1381778555"/>
    <b v="0"/>
    <n v="301"/>
    <b v="1"/>
    <s v="games/tabletop games"/>
    <n v="157"/>
    <n v="67.97"/>
    <x v="6"/>
    <x v="32"/>
  </r>
  <r>
    <x v="0"/>
    <x v="12"/>
    <s v="EUR"/>
    <n v="1439707236"/>
    <n v="1437115236"/>
    <b v="0"/>
    <n v="144"/>
    <b v="1"/>
    <s v="games/tabletop games"/>
    <n v="1174"/>
    <n v="81.56"/>
    <x v="6"/>
    <x v="32"/>
  </r>
  <r>
    <x v="0"/>
    <x v="0"/>
    <s v="USD"/>
    <n v="1378180800"/>
    <n v="1375113391"/>
    <b v="0"/>
    <n v="539"/>
    <b v="1"/>
    <s v="games/tabletop games"/>
    <n v="171"/>
    <n v="25.43"/>
    <x v="6"/>
    <x v="32"/>
  </r>
  <r>
    <x v="0"/>
    <x v="0"/>
    <s v="USD"/>
    <n v="1398460127"/>
    <n v="1395868127"/>
    <b v="0"/>
    <n v="498"/>
    <b v="1"/>
    <s v="games/tabletop games"/>
    <n v="126"/>
    <n v="21.5"/>
    <x v="6"/>
    <x v="32"/>
  </r>
  <r>
    <x v="0"/>
    <x v="0"/>
    <s v="USD"/>
    <n v="1372136400"/>
    <n v="1369864301"/>
    <b v="0"/>
    <n v="1113"/>
    <b v="1"/>
    <s v="games/tabletop games"/>
    <n v="1212"/>
    <n v="27.23"/>
    <x v="6"/>
    <x v="32"/>
  </r>
  <r>
    <x v="0"/>
    <x v="0"/>
    <s v="USD"/>
    <n v="1405738800"/>
    <n v="1402945408"/>
    <b v="0"/>
    <n v="988"/>
    <b v="1"/>
    <s v="games/tabletop games"/>
    <n v="496"/>
    <n v="25.09"/>
    <x v="6"/>
    <x v="32"/>
  </r>
  <r>
    <x v="0"/>
    <x v="1"/>
    <s v="GBP"/>
    <n v="1450051200"/>
    <n v="1448269539"/>
    <b v="0"/>
    <n v="391"/>
    <b v="1"/>
    <s v="games/tabletop games"/>
    <n v="332"/>
    <n v="21.23"/>
    <x v="6"/>
    <x v="32"/>
  </r>
  <r>
    <x v="0"/>
    <x v="0"/>
    <s v="USD"/>
    <n v="1483645647"/>
    <n v="1481053647"/>
    <b v="0"/>
    <n v="28"/>
    <b v="1"/>
    <s v="games/tabletop games"/>
    <n v="1165"/>
    <n v="41.61"/>
    <x v="6"/>
    <x v="32"/>
  </r>
  <r>
    <x v="0"/>
    <x v="5"/>
    <s v="CAD"/>
    <n v="1427585511"/>
    <n v="1424997111"/>
    <b v="0"/>
    <n v="147"/>
    <b v="1"/>
    <s v="games/tabletop games"/>
    <n v="153"/>
    <n v="135.59"/>
    <x v="6"/>
    <x v="32"/>
  </r>
  <r>
    <x v="0"/>
    <x v="0"/>
    <s v="USD"/>
    <n v="1454338123"/>
    <n v="1451746123"/>
    <b v="0"/>
    <n v="680"/>
    <b v="1"/>
    <s v="games/tabletop games"/>
    <n v="537"/>
    <n v="22.12"/>
    <x v="6"/>
    <x v="32"/>
  </r>
  <r>
    <x v="0"/>
    <x v="0"/>
    <s v="USD"/>
    <n v="1415779140"/>
    <n v="1412294683"/>
    <b v="0"/>
    <n v="983"/>
    <b v="1"/>
    <s v="games/tabletop games"/>
    <n v="353"/>
    <n v="64.63"/>
    <x v="6"/>
    <x v="32"/>
  </r>
  <r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0"/>
    <x v="0"/>
    <s v="USD"/>
    <n v="1385870520"/>
    <n v="1382742014"/>
    <b v="0"/>
    <n v="426"/>
    <b v="1"/>
    <s v="games/tabletop games"/>
    <n v="128"/>
    <n v="75.13"/>
    <x v="6"/>
    <x v="32"/>
  </r>
  <r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0"/>
    <x v="1"/>
    <s v="GBP"/>
    <n v="1488484300"/>
    <n v="1485892300"/>
    <b v="0"/>
    <n v="163"/>
    <b v="1"/>
    <s v="games/tabletop games"/>
    <n v="806"/>
    <n v="49.47"/>
    <x v="6"/>
    <x v="32"/>
  </r>
  <r>
    <x v="0"/>
    <x v="0"/>
    <s v="USD"/>
    <n v="1385521320"/>
    <n v="1382449733"/>
    <b v="0"/>
    <n v="2525"/>
    <b v="1"/>
    <s v="games/tabletop games"/>
    <n v="1360"/>
    <n v="53.87"/>
    <x v="6"/>
    <x v="32"/>
  </r>
  <r>
    <x v="0"/>
    <x v="0"/>
    <s v="USD"/>
    <n v="1489374000"/>
    <n v="1488823290"/>
    <b v="0"/>
    <n v="2035"/>
    <b v="1"/>
    <s v="games/tabletop games"/>
    <n v="930250"/>
    <n v="4.57"/>
    <x v="6"/>
    <x v="32"/>
  </r>
  <r>
    <x v="0"/>
    <x v="0"/>
    <s v="USD"/>
    <n v="1476649800"/>
    <n v="1475609946"/>
    <b v="0"/>
    <n v="290"/>
    <b v="1"/>
    <s v="games/tabletop games"/>
    <n v="377"/>
    <n v="65"/>
    <x v="6"/>
    <x v="32"/>
  </r>
  <r>
    <x v="0"/>
    <x v="0"/>
    <s v="USD"/>
    <n v="1393005600"/>
    <n v="1390323617"/>
    <b v="0"/>
    <n v="1980"/>
    <b v="1"/>
    <s v="games/tabletop games"/>
    <n v="2647"/>
    <n v="53.48"/>
    <x v="6"/>
    <x v="32"/>
  </r>
  <r>
    <x v="0"/>
    <x v="1"/>
    <s v="GBP"/>
    <n v="1441393210"/>
    <n v="1438801210"/>
    <b v="0"/>
    <n v="57"/>
    <b v="1"/>
    <s v="games/tabletop games"/>
    <n v="100"/>
    <n v="43.91"/>
    <x v="6"/>
    <x v="32"/>
  </r>
  <r>
    <x v="0"/>
    <x v="0"/>
    <s v="USD"/>
    <n v="1438185565"/>
    <n v="1436975965"/>
    <b v="0"/>
    <n v="380"/>
    <b v="1"/>
    <s v="games/tabletop games"/>
    <n v="104"/>
    <n v="50.85"/>
    <x v="6"/>
    <x v="32"/>
  </r>
  <r>
    <x v="0"/>
    <x v="1"/>
    <s v="GBP"/>
    <n v="1481749278"/>
    <n v="1479157278"/>
    <b v="0"/>
    <n v="128"/>
    <b v="1"/>
    <s v="games/tabletop games"/>
    <n v="107"/>
    <n v="58.63"/>
    <x v="6"/>
    <x v="32"/>
  </r>
  <r>
    <x v="0"/>
    <x v="0"/>
    <s v="USD"/>
    <n v="1364917965"/>
    <n v="1362329565"/>
    <b v="0"/>
    <n v="180"/>
    <b v="1"/>
    <s v="games/tabletop games"/>
    <n v="169"/>
    <n v="32.82"/>
    <x v="6"/>
    <x v="32"/>
  </r>
  <r>
    <x v="0"/>
    <x v="0"/>
    <s v="USD"/>
    <n v="1480727273"/>
    <n v="1478131673"/>
    <b v="0"/>
    <n v="571"/>
    <b v="1"/>
    <s v="games/tabletop games"/>
    <n v="975"/>
    <n v="426.93"/>
    <x v="6"/>
    <x v="32"/>
  </r>
  <r>
    <x v="0"/>
    <x v="0"/>
    <s v="USD"/>
    <n v="1408177077"/>
    <n v="1406362677"/>
    <b v="0"/>
    <n v="480"/>
    <b v="1"/>
    <s v="games/tabletop games"/>
    <n v="134"/>
    <n v="23.81"/>
    <x v="6"/>
    <x v="32"/>
  </r>
  <r>
    <x v="0"/>
    <x v="3"/>
    <s v="EUR"/>
    <n v="1470469938"/>
    <n v="1469173938"/>
    <b v="0"/>
    <n v="249"/>
    <b v="1"/>
    <s v="games/tabletop games"/>
    <n v="272"/>
    <n v="98.41"/>
    <x v="6"/>
    <x v="32"/>
  </r>
  <r>
    <x v="0"/>
    <x v="0"/>
    <s v="USD"/>
    <n v="1447862947"/>
    <n v="1445267347"/>
    <b v="0"/>
    <n v="84"/>
    <b v="1"/>
    <s v="games/tabletop games"/>
    <n v="113"/>
    <n v="107.32"/>
    <x v="6"/>
    <x v="32"/>
  </r>
  <r>
    <x v="0"/>
    <x v="0"/>
    <s v="USD"/>
    <n v="1485271968"/>
    <n v="1484667168"/>
    <b v="0"/>
    <n v="197"/>
    <b v="1"/>
    <s v="games/tabletop games"/>
    <n v="460"/>
    <n v="11.67"/>
    <x v="6"/>
    <x v="32"/>
  </r>
  <r>
    <x v="0"/>
    <x v="0"/>
    <s v="USD"/>
    <n v="1462661451"/>
    <n v="1460069451"/>
    <b v="0"/>
    <n v="271"/>
    <b v="1"/>
    <s v="games/tabletop games"/>
    <n v="287"/>
    <n v="41.78"/>
    <x v="6"/>
    <x v="32"/>
  </r>
  <r>
    <x v="0"/>
    <x v="1"/>
    <s v="GBP"/>
    <n v="1479811846"/>
    <n v="1478602246"/>
    <b v="0"/>
    <n v="50"/>
    <b v="1"/>
    <s v="games/tabletop games"/>
    <n v="223"/>
    <n v="21.38"/>
    <x v="6"/>
    <x v="32"/>
  </r>
  <r>
    <x v="0"/>
    <x v="1"/>
    <s v="GBP"/>
    <n v="1466377200"/>
    <n v="1463351329"/>
    <b v="0"/>
    <n v="169"/>
    <b v="1"/>
    <s v="games/tabletop games"/>
    <n v="636"/>
    <n v="94.1"/>
    <x v="6"/>
    <x v="32"/>
  </r>
  <r>
    <x v="0"/>
    <x v="0"/>
    <s v="USD"/>
    <n v="1434045687"/>
    <n v="1431453687"/>
    <b v="0"/>
    <n v="205"/>
    <b v="1"/>
    <s v="games/tabletop games"/>
    <n v="147"/>
    <n v="15.72"/>
    <x v="6"/>
    <x v="32"/>
  </r>
  <r>
    <x v="0"/>
    <x v="1"/>
    <s v="GBP"/>
    <n v="1481224736"/>
    <n v="1480360736"/>
    <b v="0"/>
    <n v="206"/>
    <b v="1"/>
    <s v="games/tabletop games"/>
    <n v="1867"/>
    <n v="90.64"/>
    <x v="6"/>
    <x v="32"/>
  </r>
  <r>
    <x v="0"/>
    <x v="0"/>
    <s v="USD"/>
    <n v="1395876250"/>
    <n v="1393287850"/>
    <b v="0"/>
    <n v="84"/>
    <b v="1"/>
    <s v="games/tabletop games"/>
    <n v="327"/>
    <n v="97.3"/>
    <x v="6"/>
    <x v="32"/>
  </r>
  <r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0"/>
    <x v="0"/>
    <s v="USD"/>
    <n v="1416268800"/>
    <n v="1413295358"/>
    <b v="0"/>
    <n v="181"/>
    <b v="1"/>
    <s v="games/tabletop games"/>
    <n v="154"/>
    <n v="28.1"/>
    <x v="6"/>
    <x v="32"/>
  </r>
  <r>
    <x v="0"/>
    <x v="11"/>
    <s v="SEK"/>
    <n v="1422734313"/>
    <n v="1420919913"/>
    <b v="0"/>
    <n v="60"/>
    <b v="1"/>
    <s v="games/tabletop games"/>
    <n v="116"/>
    <n v="144.43"/>
    <x v="6"/>
    <x v="32"/>
  </r>
  <r>
    <x v="0"/>
    <x v="0"/>
    <s v="USD"/>
    <n v="1463972400"/>
    <n v="1462543114"/>
    <b v="0"/>
    <n v="445"/>
    <b v="1"/>
    <s v="games/tabletop games"/>
    <n v="180"/>
    <n v="24.27"/>
    <x v="6"/>
    <x v="32"/>
  </r>
  <r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0"/>
    <x v="0"/>
    <s v="USD"/>
    <n v="1461722400"/>
    <n v="1460235592"/>
    <b v="0"/>
    <n v="194"/>
    <b v="1"/>
    <s v="games/tabletop games"/>
    <n v="320"/>
    <n v="24.76"/>
    <x v="6"/>
    <x v="32"/>
  </r>
  <r>
    <x v="0"/>
    <x v="0"/>
    <s v="USD"/>
    <n v="1419123600"/>
    <n v="1416945297"/>
    <b v="0"/>
    <n v="404"/>
    <b v="1"/>
    <s v="games/tabletop games"/>
    <n v="381"/>
    <n v="188.38"/>
    <x v="6"/>
    <x v="32"/>
  </r>
  <r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0"/>
    <x v="0"/>
    <s v="USD"/>
    <n v="1488862800"/>
    <n v="1486745663"/>
    <b v="0"/>
    <n v="902"/>
    <b v="1"/>
    <s v="games/tabletop games"/>
    <n v="1802"/>
    <n v="49.93"/>
    <x v="6"/>
    <x v="32"/>
  </r>
  <r>
    <x v="0"/>
    <x v="0"/>
    <s v="USD"/>
    <n v="1484085540"/>
    <n v="1482353513"/>
    <b v="0"/>
    <n v="1670"/>
    <b v="1"/>
    <s v="games/tabletop games"/>
    <n v="720"/>
    <n v="107.82"/>
    <x v="6"/>
    <x v="32"/>
  </r>
  <r>
    <x v="0"/>
    <x v="0"/>
    <s v="USD"/>
    <n v="1481328004"/>
    <n v="1478736004"/>
    <b v="0"/>
    <n v="1328"/>
    <b v="1"/>
    <s v="games/tabletop games"/>
    <n v="283"/>
    <n v="42.63"/>
    <x v="6"/>
    <x v="32"/>
  </r>
  <r>
    <x v="0"/>
    <x v="0"/>
    <s v="USD"/>
    <n v="1449506836"/>
    <n v="1446914836"/>
    <b v="0"/>
    <n v="944"/>
    <b v="1"/>
    <s v="games/tabletop games"/>
    <n v="1357"/>
    <n v="14.37"/>
    <x v="6"/>
    <x v="32"/>
  </r>
  <r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0"/>
    <x v="0"/>
    <s v="USD"/>
    <n v="1393156857"/>
    <n v="1390564857"/>
    <b v="0"/>
    <n v="99"/>
    <b v="1"/>
    <s v="games/tabletop games"/>
    <n v="120"/>
    <n v="30.2"/>
    <x v="6"/>
    <x v="32"/>
  </r>
  <r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0"/>
    <x v="0"/>
    <s v="USD"/>
    <n v="1388936289"/>
    <n v="1386344289"/>
    <b v="0"/>
    <n v="75"/>
    <b v="1"/>
    <s v="games/tabletop games"/>
    <n v="106"/>
    <n v="64.75"/>
    <x v="6"/>
    <x v="32"/>
  </r>
  <r>
    <x v="0"/>
    <x v="0"/>
    <s v="USD"/>
    <n v="1330359423"/>
    <n v="1327767423"/>
    <b v="0"/>
    <n v="207"/>
    <b v="1"/>
    <s v="games/tabletop games"/>
    <n v="141"/>
    <n v="57.93"/>
    <x v="6"/>
    <x v="32"/>
  </r>
  <r>
    <x v="0"/>
    <x v="13"/>
    <s v="EUR"/>
    <n v="1451861940"/>
    <n v="1448902867"/>
    <b v="0"/>
    <n v="102"/>
    <b v="1"/>
    <s v="games/tabletop games"/>
    <n v="271"/>
    <n v="53.08"/>
    <x v="6"/>
    <x v="32"/>
  </r>
  <r>
    <x v="0"/>
    <x v="0"/>
    <s v="USD"/>
    <n v="1423022400"/>
    <n v="1421436099"/>
    <b v="0"/>
    <n v="32"/>
    <b v="1"/>
    <s v="games/tabletop games"/>
    <n v="154"/>
    <n v="48.06"/>
    <x v="6"/>
    <x v="32"/>
  </r>
  <r>
    <x v="0"/>
    <x v="0"/>
    <s v="USD"/>
    <n v="1442501991"/>
    <n v="1439909991"/>
    <b v="0"/>
    <n v="480"/>
    <b v="1"/>
    <s v="games/tabletop games"/>
    <n v="404"/>
    <n v="82.4"/>
    <x v="6"/>
    <x v="32"/>
  </r>
  <r>
    <x v="0"/>
    <x v="0"/>
    <s v="USD"/>
    <n v="1311576600"/>
    <n v="1306219897"/>
    <b v="0"/>
    <n v="11"/>
    <b v="1"/>
    <s v="music/rock"/>
    <n v="185"/>
    <n v="50.45"/>
    <x v="4"/>
    <x v="11"/>
  </r>
  <r>
    <x v="0"/>
    <x v="0"/>
    <s v="USD"/>
    <n v="1452744686"/>
    <n v="1447560686"/>
    <b v="0"/>
    <n v="12"/>
    <b v="1"/>
    <s v="music/rock"/>
    <n v="185"/>
    <n v="115.83"/>
    <x v="4"/>
    <x v="11"/>
  </r>
  <r>
    <x v="0"/>
    <x v="0"/>
    <s v="USD"/>
    <n v="1336528804"/>
    <n v="1331348404"/>
    <b v="0"/>
    <n v="48"/>
    <b v="1"/>
    <s v="music/rock"/>
    <n v="101"/>
    <n v="63.03"/>
    <x v="4"/>
    <x v="11"/>
  </r>
  <r>
    <x v="0"/>
    <x v="0"/>
    <s v="USD"/>
    <n v="1299902400"/>
    <n v="1297451245"/>
    <b v="0"/>
    <n v="59"/>
    <b v="1"/>
    <s v="music/rock"/>
    <n v="106"/>
    <n v="108.02"/>
    <x v="4"/>
    <x v="11"/>
  </r>
  <r>
    <x v="0"/>
    <x v="0"/>
    <s v="USD"/>
    <n v="1340944043"/>
    <n v="1338352043"/>
    <b v="0"/>
    <n v="79"/>
    <b v="1"/>
    <s v="music/rock"/>
    <n v="121"/>
    <n v="46.09"/>
    <x v="4"/>
    <x v="11"/>
  </r>
  <r>
    <x v="0"/>
    <x v="0"/>
    <s v="USD"/>
    <n v="1378439940"/>
    <n v="1376003254"/>
    <b v="0"/>
    <n v="14"/>
    <b v="1"/>
    <s v="music/rock"/>
    <n v="100"/>
    <n v="107.21"/>
    <x v="4"/>
    <x v="11"/>
  </r>
  <r>
    <x v="0"/>
    <x v="0"/>
    <s v="USD"/>
    <n v="1403539260"/>
    <n v="1401724860"/>
    <b v="0"/>
    <n v="106"/>
    <b v="1"/>
    <s v="music/rock"/>
    <n v="120"/>
    <n v="50.93"/>
    <x v="4"/>
    <x v="11"/>
  </r>
  <r>
    <x v="0"/>
    <x v="0"/>
    <s v="USD"/>
    <n v="1340733600"/>
    <n v="1339098689"/>
    <b v="0"/>
    <n v="25"/>
    <b v="1"/>
    <s v="music/rock"/>
    <n v="100"/>
    <n v="40.04"/>
    <x v="4"/>
    <x v="11"/>
  </r>
  <r>
    <x v="0"/>
    <x v="0"/>
    <s v="USD"/>
    <n v="1386372120"/>
    <n v="1382659060"/>
    <b v="0"/>
    <n v="25"/>
    <b v="1"/>
    <s v="music/rock"/>
    <n v="107"/>
    <n v="64.44"/>
    <x v="4"/>
    <x v="11"/>
  </r>
  <r>
    <x v="0"/>
    <x v="0"/>
    <s v="USD"/>
    <n v="1259686800"/>
    <n v="1252908330"/>
    <b v="0"/>
    <n v="29"/>
    <b v="1"/>
    <s v="music/rock"/>
    <n v="104"/>
    <n v="53.83"/>
    <x v="4"/>
    <x v="11"/>
  </r>
  <r>
    <x v="0"/>
    <x v="0"/>
    <s v="USD"/>
    <n v="1335153600"/>
    <n v="1332199618"/>
    <b v="0"/>
    <n v="43"/>
    <b v="1"/>
    <s v="music/rock"/>
    <n v="173"/>
    <n v="100.47"/>
    <x v="4"/>
    <x v="11"/>
  </r>
  <r>
    <x v="0"/>
    <x v="0"/>
    <s v="USD"/>
    <n v="1334767476"/>
    <n v="1332175476"/>
    <b v="0"/>
    <n v="46"/>
    <b v="1"/>
    <s v="music/rock"/>
    <n v="107"/>
    <n v="46.63"/>
    <x v="4"/>
    <x v="11"/>
  </r>
  <r>
    <x v="0"/>
    <x v="0"/>
    <s v="USD"/>
    <n v="1348545540"/>
    <n v="1346345999"/>
    <b v="0"/>
    <n v="27"/>
    <b v="1"/>
    <s v="music/rock"/>
    <n v="108"/>
    <n v="34.07"/>
    <x v="4"/>
    <x v="11"/>
  </r>
  <r>
    <x v="0"/>
    <x v="0"/>
    <s v="USD"/>
    <n v="1358702480"/>
    <n v="1356110480"/>
    <b v="0"/>
    <n v="112"/>
    <b v="1"/>
    <s v="music/rock"/>
    <n v="146"/>
    <n v="65.209999999999994"/>
    <x v="4"/>
    <x v="11"/>
  </r>
  <r>
    <x v="0"/>
    <x v="0"/>
    <s v="USD"/>
    <n v="1359240856"/>
    <n v="1356648856"/>
    <b v="0"/>
    <n v="34"/>
    <b v="1"/>
    <s v="music/rock"/>
    <n v="125"/>
    <n v="44.21"/>
    <x v="4"/>
    <x v="11"/>
  </r>
  <r>
    <x v="0"/>
    <x v="0"/>
    <s v="USD"/>
    <n v="1330018426"/>
    <n v="1326994426"/>
    <b v="0"/>
    <n v="145"/>
    <b v="1"/>
    <s v="music/rock"/>
    <n v="149"/>
    <n v="71.97"/>
    <x v="4"/>
    <x v="11"/>
  </r>
  <r>
    <x v="0"/>
    <x v="0"/>
    <s v="USD"/>
    <n v="1331697540"/>
    <n v="1328749249"/>
    <b v="0"/>
    <n v="19"/>
    <b v="1"/>
    <s v="music/rock"/>
    <n v="101"/>
    <n v="52.95"/>
    <x v="4"/>
    <x v="11"/>
  </r>
  <r>
    <x v="0"/>
    <x v="0"/>
    <s v="USD"/>
    <n v="1395861033"/>
    <n v="1393272633"/>
    <b v="0"/>
    <n v="288"/>
    <b v="1"/>
    <s v="music/rock"/>
    <n v="105"/>
    <n v="109.45"/>
    <x v="4"/>
    <x v="11"/>
  </r>
  <r>
    <x v="0"/>
    <x v="0"/>
    <s v="USD"/>
    <n v="1296953209"/>
    <n v="1295657209"/>
    <b v="0"/>
    <n v="14"/>
    <b v="1"/>
    <s v="music/rock"/>
    <n v="350"/>
    <n v="75.040000000000006"/>
    <x v="4"/>
    <x v="11"/>
  </r>
  <r>
    <x v="0"/>
    <x v="0"/>
    <s v="USD"/>
    <n v="1340904416"/>
    <n v="1339694816"/>
    <b v="0"/>
    <n v="7"/>
    <b v="1"/>
    <s v="music/rock"/>
    <n v="101"/>
    <n v="115.71"/>
    <x v="4"/>
    <x v="11"/>
  </r>
  <r>
    <x v="0"/>
    <x v="0"/>
    <s v="USD"/>
    <n v="1371785496"/>
    <n v="1369193496"/>
    <b v="1"/>
    <n v="211"/>
    <b v="1"/>
    <s v="music/indie rock"/>
    <n v="134"/>
    <n v="31.66"/>
    <x v="4"/>
    <x v="14"/>
  </r>
  <r>
    <x v="0"/>
    <x v="0"/>
    <s v="USD"/>
    <n v="1388473200"/>
    <n v="1385585434"/>
    <b v="1"/>
    <n v="85"/>
    <b v="1"/>
    <s v="music/indie rock"/>
    <n v="171"/>
    <n v="46.18"/>
    <x v="4"/>
    <x v="14"/>
  </r>
  <r>
    <x v="0"/>
    <x v="0"/>
    <s v="USD"/>
    <n v="1323747596"/>
    <n v="1320287996"/>
    <b v="1"/>
    <n v="103"/>
    <b v="1"/>
    <s v="music/indie rock"/>
    <n v="109"/>
    <n v="68.48"/>
    <x v="4"/>
    <x v="14"/>
  </r>
  <r>
    <x v="0"/>
    <x v="0"/>
    <s v="USD"/>
    <n v="1293857940"/>
    <n v="1290281691"/>
    <b v="1"/>
    <n v="113"/>
    <b v="1"/>
    <s v="music/indie rock"/>
    <n v="101"/>
    <n v="53.47"/>
    <x v="4"/>
    <x v="14"/>
  </r>
  <r>
    <x v="0"/>
    <x v="0"/>
    <s v="USD"/>
    <n v="1407520800"/>
    <n v="1405356072"/>
    <b v="1"/>
    <n v="167"/>
    <b v="1"/>
    <s v="music/indie rock"/>
    <n v="101"/>
    <n v="109.11"/>
    <x v="4"/>
    <x v="14"/>
  </r>
  <r>
    <x v="0"/>
    <x v="0"/>
    <s v="USD"/>
    <n v="1331352129"/>
    <n v="1328760129"/>
    <b v="1"/>
    <n v="73"/>
    <b v="1"/>
    <s v="music/indie rock"/>
    <n v="107"/>
    <n v="51.19"/>
    <x v="4"/>
    <x v="14"/>
  </r>
  <r>
    <x v="0"/>
    <x v="0"/>
    <s v="USD"/>
    <n v="1336245328"/>
    <n v="1333653333"/>
    <b v="1"/>
    <n v="75"/>
    <b v="1"/>
    <s v="music/indie rock"/>
    <n v="107"/>
    <n v="27.94"/>
    <x v="4"/>
    <x v="14"/>
  </r>
  <r>
    <x v="0"/>
    <x v="0"/>
    <s v="USD"/>
    <n v="1409274000"/>
    <n v="1406847996"/>
    <b v="1"/>
    <n v="614"/>
    <b v="1"/>
    <s v="music/indie rock"/>
    <n v="101"/>
    <n v="82.5"/>
    <x v="4"/>
    <x v="14"/>
  </r>
  <r>
    <x v="0"/>
    <x v="0"/>
    <s v="USD"/>
    <n v="1362872537"/>
    <n v="1359848537"/>
    <b v="1"/>
    <n v="107"/>
    <b v="1"/>
    <s v="music/indie rock"/>
    <n v="107"/>
    <n v="59.82"/>
    <x v="4"/>
    <x v="14"/>
  </r>
  <r>
    <x v="0"/>
    <x v="0"/>
    <s v="USD"/>
    <n v="1363889015"/>
    <n v="1361300615"/>
    <b v="1"/>
    <n v="1224"/>
    <b v="1"/>
    <s v="music/indie rock"/>
    <n v="429"/>
    <n v="64.819999999999993"/>
    <x v="4"/>
    <x v="14"/>
  </r>
  <r>
    <x v="0"/>
    <x v="0"/>
    <s v="USD"/>
    <n v="1399421189"/>
    <n v="1396829189"/>
    <b v="1"/>
    <n v="104"/>
    <b v="1"/>
    <s v="music/indie rock"/>
    <n v="104"/>
    <n v="90.1"/>
    <x v="4"/>
    <x v="14"/>
  </r>
  <r>
    <x v="0"/>
    <x v="0"/>
    <s v="USD"/>
    <n v="1397862000"/>
    <n v="1395155478"/>
    <b v="1"/>
    <n v="79"/>
    <b v="1"/>
    <s v="music/indie rock"/>
    <n v="108"/>
    <n v="40.96"/>
    <x v="4"/>
    <x v="14"/>
  </r>
  <r>
    <x v="0"/>
    <x v="0"/>
    <s v="USD"/>
    <n v="1336086026"/>
    <n v="1333494026"/>
    <b v="1"/>
    <n v="157"/>
    <b v="1"/>
    <s v="music/indie rock"/>
    <n v="176"/>
    <n v="56"/>
    <x v="4"/>
    <x v="14"/>
  </r>
  <r>
    <x v="0"/>
    <x v="0"/>
    <s v="USD"/>
    <n v="1339074857"/>
    <n v="1336482857"/>
    <b v="1"/>
    <n v="50"/>
    <b v="1"/>
    <s v="music/indie rock"/>
    <n v="157"/>
    <n v="37.67"/>
    <x v="4"/>
    <x v="14"/>
  </r>
  <r>
    <x v="0"/>
    <x v="0"/>
    <s v="USD"/>
    <n v="1336238743"/>
    <n v="1333646743"/>
    <b v="1"/>
    <n v="64"/>
    <b v="1"/>
    <s v="music/indie rock"/>
    <n v="103"/>
    <n v="40.08"/>
    <x v="4"/>
    <x v="14"/>
  </r>
  <r>
    <x v="0"/>
    <x v="0"/>
    <s v="USD"/>
    <n v="1260383040"/>
    <n v="1253726650"/>
    <b v="1"/>
    <n v="200"/>
    <b v="1"/>
    <s v="music/indie rock"/>
    <n v="104"/>
    <n v="78.03"/>
    <x v="4"/>
    <x v="14"/>
  </r>
  <r>
    <x v="0"/>
    <x v="0"/>
    <s v="USD"/>
    <n v="1266210000"/>
    <n v="1263474049"/>
    <b v="1"/>
    <n v="22"/>
    <b v="1"/>
    <s v="music/indie rock"/>
    <n v="104"/>
    <n v="18.91"/>
    <x v="4"/>
    <x v="14"/>
  </r>
  <r>
    <x v="0"/>
    <x v="0"/>
    <s v="USD"/>
    <n v="1253937540"/>
    <n v="1251214014"/>
    <b v="1"/>
    <n v="163"/>
    <b v="1"/>
    <s v="music/indie rock"/>
    <n v="121"/>
    <n v="37.130000000000003"/>
    <x v="4"/>
    <x v="14"/>
  </r>
  <r>
    <x v="0"/>
    <x v="0"/>
    <s v="USD"/>
    <n v="1387072685"/>
    <n v="1384480685"/>
    <b v="1"/>
    <n v="77"/>
    <b v="1"/>
    <s v="music/indie rock"/>
    <n v="108"/>
    <n v="41.96"/>
    <x v="4"/>
    <x v="14"/>
  </r>
  <r>
    <x v="0"/>
    <x v="0"/>
    <s v="USD"/>
    <n v="1396463800"/>
    <n v="1393443400"/>
    <b v="1"/>
    <n v="89"/>
    <b v="1"/>
    <s v="music/indie rock"/>
    <n v="109"/>
    <n v="61.04"/>
    <x v="4"/>
    <x v="14"/>
  </r>
  <r>
    <x v="3"/>
    <x v="15"/>
    <s v="EUR"/>
    <n v="1491282901"/>
    <n v="1488694501"/>
    <b v="0"/>
    <n v="64"/>
    <b v="0"/>
    <s v="food/small batch"/>
    <n v="39"/>
    <n v="64.53"/>
    <x v="7"/>
    <x v="33"/>
  </r>
  <r>
    <x v="3"/>
    <x v="0"/>
    <s v="USD"/>
    <n v="1491769769"/>
    <n v="1489181369"/>
    <b v="0"/>
    <n v="4"/>
    <b v="0"/>
    <s v="food/small batch"/>
    <n v="3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1"/>
    <n v="25.49"/>
    <x v="7"/>
    <x v="33"/>
  </r>
  <r>
    <x v="3"/>
    <x v="0"/>
    <s v="USD"/>
    <n v="1490830331"/>
    <n v="1488241931"/>
    <b v="0"/>
    <n v="7"/>
    <b v="0"/>
    <s v="food/small batch"/>
    <n v="8"/>
    <n v="11.43"/>
    <x v="7"/>
    <x v="33"/>
  </r>
  <r>
    <x v="3"/>
    <x v="0"/>
    <s v="USD"/>
    <n v="1493571600"/>
    <n v="1489106948"/>
    <b v="0"/>
    <n v="1"/>
    <b v="0"/>
    <s v="food/small batch"/>
    <n v="1"/>
    <n v="108"/>
    <x v="7"/>
    <x v="33"/>
  </r>
  <r>
    <x v="0"/>
    <x v="0"/>
    <s v="USD"/>
    <n v="1409090440"/>
    <n v="1406066440"/>
    <b v="1"/>
    <n v="3355"/>
    <b v="1"/>
    <s v="food/small batch"/>
    <n v="526"/>
    <n v="54.88"/>
    <x v="7"/>
    <x v="33"/>
  </r>
  <r>
    <x v="0"/>
    <x v="0"/>
    <s v="USD"/>
    <n v="1434307537"/>
    <n v="1431715537"/>
    <b v="1"/>
    <n v="537"/>
    <b v="1"/>
    <s v="food/small batch"/>
    <n v="254"/>
    <n v="47.38"/>
    <x v="7"/>
    <x v="33"/>
  </r>
  <r>
    <x v="0"/>
    <x v="0"/>
    <s v="USD"/>
    <n v="1405609146"/>
    <n v="1403017146"/>
    <b v="1"/>
    <n v="125"/>
    <b v="1"/>
    <s v="food/small batch"/>
    <n v="106"/>
    <n v="211.84"/>
    <x v="7"/>
    <x v="33"/>
  </r>
  <r>
    <x v="0"/>
    <x v="0"/>
    <s v="USD"/>
    <n v="1451001600"/>
    <n v="1448400943"/>
    <b v="1"/>
    <n v="163"/>
    <b v="1"/>
    <s v="food/small batch"/>
    <n v="102"/>
    <n v="219.93"/>
    <x v="7"/>
    <x v="33"/>
  </r>
  <r>
    <x v="0"/>
    <x v="0"/>
    <s v="USD"/>
    <n v="1408320490"/>
    <n v="1405728490"/>
    <b v="1"/>
    <n v="283"/>
    <b v="1"/>
    <s v="food/small batch"/>
    <n v="144"/>
    <n v="40.799999999999997"/>
    <x v="7"/>
    <x v="33"/>
  </r>
  <r>
    <x v="0"/>
    <x v="0"/>
    <s v="USD"/>
    <n v="1423235071"/>
    <n v="1420643071"/>
    <b v="1"/>
    <n v="352"/>
    <b v="1"/>
    <s v="food/small batch"/>
    <n v="106"/>
    <n v="75.5"/>
    <x v="7"/>
    <x v="33"/>
  </r>
  <r>
    <x v="0"/>
    <x v="0"/>
    <s v="USD"/>
    <n v="1401385800"/>
    <n v="1399563390"/>
    <b v="1"/>
    <n v="94"/>
    <b v="1"/>
    <s v="food/small batch"/>
    <n v="212"/>
    <n v="13.54"/>
    <x v="7"/>
    <x v="33"/>
  </r>
  <r>
    <x v="0"/>
    <x v="0"/>
    <s v="USD"/>
    <n v="1415208840"/>
    <n v="1412611498"/>
    <b v="1"/>
    <n v="67"/>
    <b v="1"/>
    <s v="food/small batch"/>
    <n v="102"/>
    <n v="60.87"/>
    <x v="7"/>
    <x v="33"/>
  </r>
  <r>
    <x v="0"/>
    <x v="0"/>
    <s v="USD"/>
    <n v="1402494243"/>
    <n v="1399902243"/>
    <b v="1"/>
    <n v="221"/>
    <b v="1"/>
    <s v="food/small batch"/>
    <n v="102"/>
    <n v="115.69"/>
    <x v="7"/>
    <x v="33"/>
  </r>
  <r>
    <x v="0"/>
    <x v="0"/>
    <s v="USD"/>
    <n v="1394316695"/>
    <n v="1390860695"/>
    <b v="1"/>
    <n v="2165"/>
    <b v="1"/>
    <s v="food/small batch"/>
    <n v="521"/>
    <n v="48.1"/>
    <x v="7"/>
    <x v="33"/>
  </r>
  <r>
    <x v="0"/>
    <x v="0"/>
    <s v="USD"/>
    <n v="1403796143"/>
    <n v="1401204143"/>
    <b v="1"/>
    <n v="179"/>
    <b v="1"/>
    <s v="food/small batch"/>
    <n v="111"/>
    <n v="74.180000000000007"/>
    <x v="7"/>
    <x v="33"/>
  </r>
  <r>
    <x v="0"/>
    <x v="0"/>
    <s v="USD"/>
    <n v="1404077484"/>
    <n v="1401485484"/>
    <b v="1"/>
    <n v="123"/>
    <b v="1"/>
    <s v="food/small batch"/>
    <n v="101"/>
    <n v="123.35"/>
    <x v="7"/>
    <x v="33"/>
  </r>
  <r>
    <x v="0"/>
    <x v="0"/>
    <s v="USD"/>
    <n v="1482134340"/>
    <n v="1479496309"/>
    <b v="1"/>
    <n v="1104"/>
    <b v="1"/>
    <s v="food/small batch"/>
    <n v="294"/>
    <n v="66.62"/>
    <x v="7"/>
    <x v="33"/>
  </r>
  <r>
    <x v="0"/>
    <x v="0"/>
    <s v="USD"/>
    <n v="1477841138"/>
    <n v="1475249138"/>
    <b v="1"/>
    <n v="403"/>
    <b v="1"/>
    <s v="food/small batch"/>
    <n v="106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0"/>
    <n v="13"/>
    <x v="2"/>
    <x v="7"/>
  </r>
  <r>
    <x v="1"/>
    <x v="0"/>
    <s v="USD"/>
    <n v="1472135676"/>
    <n v="1469543676"/>
    <b v="0"/>
    <n v="1"/>
    <b v="0"/>
    <s v="technology/web"/>
    <n v="2"/>
    <n v="15"/>
    <x v="2"/>
    <x v="7"/>
  </r>
  <r>
    <x v="1"/>
    <x v="0"/>
    <s v="USD"/>
    <n v="1456006938"/>
    <n v="1450822938"/>
    <b v="0"/>
    <n v="5"/>
    <b v="0"/>
    <s v="technology/web"/>
    <n v="0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1"/>
    <n v="15.43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0"/>
    <n v="25"/>
    <x v="2"/>
    <x v="7"/>
  </r>
  <r>
    <x v="1"/>
    <x v="2"/>
    <s v="AUD"/>
    <n v="1430604136"/>
    <n v="1428012136"/>
    <b v="0"/>
    <n v="2"/>
    <b v="0"/>
    <s v="technology/web"/>
    <n v="1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15"/>
    <n v="367"/>
    <x v="2"/>
    <x v="7"/>
  </r>
  <r>
    <x v="1"/>
    <x v="5"/>
    <s v="CAD"/>
    <n v="1454864280"/>
    <n v="1452272280"/>
    <b v="0"/>
    <n v="1"/>
    <b v="0"/>
    <s v="technology/web"/>
    <n v="0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29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11"/>
    <n v="97.41"/>
    <x v="2"/>
    <x v="7"/>
  </r>
  <r>
    <x v="1"/>
    <x v="0"/>
    <s v="USD"/>
    <n v="1461622616"/>
    <n v="1456442216"/>
    <b v="0"/>
    <n v="14"/>
    <b v="0"/>
    <s v="technology/web"/>
    <n v="1"/>
    <n v="47.86"/>
    <x v="2"/>
    <x v="7"/>
  </r>
  <r>
    <x v="1"/>
    <x v="0"/>
    <s v="USD"/>
    <n v="1429028365"/>
    <n v="1425143965"/>
    <b v="0"/>
    <n v="2"/>
    <b v="0"/>
    <s v="technology/web"/>
    <n v="0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0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"/>
    <n v="30"/>
    <x v="2"/>
    <x v="7"/>
  </r>
  <r>
    <x v="1"/>
    <x v="11"/>
    <s v="SEK"/>
    <n v="1440863624"/>
    <n v="1438271624"/>
    <b v="0"/>
    <n v="1"/>
    <b v="0"/>
    <s v="technology/web"/>
    <n v="0"/>
    <n v="50"/>
    <x v="2"/>
    <x v="7"/>
  </r>
  <r>
    <x v="1"/>
    <x v="0"/>
    <s v="USD"/>
    <n v="1423772060"/>
    <n v="1421180060"/>
    <b v="0"/>
    <n v="1"/>
    <b v="0"/>
    <s v="technology/web"/>
    <n v="0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11"/>
    <n v="81.5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0"/>
    <n v="18.329999999999998"/>
    <x v="2"/>
    <x v="7"/>
  </r>
  <r>
    <x v="1"/>
    <x v="0"/>
    <s v="USD"/>
    <n v="1428704848"/>
    <n v="1426112848"/>
    <b v="0"/>
    <n v="7"/>
    <b v="0"/>
    <s v="technology/web"/>
    <n v="2"/>
    <n v="224.43"/>
    <x v="2"/>
    <x v="7"/>
  </r>
  <r>
    <x v="1"/>
    <x v="0"/>
    <s v="USD"/>
    <n v="1438662603"/>
    <n v="1436502603"/>
    <b v="0"/>
    <n v="2"/>
    <b v="0"/>
    <s v="technology/web"/>
    <n v="3"/>
    <n v="37.5"/>
    <x v="2"/>
    <x v="7"/>
  </r>
  <r>
    <x v="1"/>
    <x v="4"/>
    <s v="NZD"/>
    <n v="1424568107"/>
    <n v="1421976107"/>
    <b v="0"/>
    <n v="3"/>
    <b v="0"/>
    <s v="technology/web"/>
    <n v="4"/>
    <n v="145"/>
    <x v="2"/>
    <x v="7"/>
  </r>
  <r>
    <x v="1"/>
    <x v="0"/>
    <s v="USD"/>
    <n v="1415932643"/>
    <n v="1413337043"/>
    <b v="0"/>
    <n v="8"/>
    <b v="0"/>
    <s v="technology/web"/>
    <n v="1"/>
    <n v="1"/>
    <x v="2"/>
    <x v="7"/>
  </r>
  <r>
    <x v="1"/>
    <x v="0"/>
    <s v="USD"/>
    <n v="1438793432"/>
    <n v="1436201432"/>
    <b v="0"/>
    <n v="7"/>
    <b v="0"/>
    <s v="technology/web"/>
    <n v="1"/>
    <n v="112.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1"/>
    <n v="342"/>
    <x v="2"/>
    <x v="7"/>
  </r>
  <r>
    <x v="1"/>
    <x v="0"/>
    <s v="USD"/>
    <n v="1421350140"/>
    <n v="1418761759"/>
    <b v="0"/>
    <n v="8"/>
    <b v="0"/>
    <s v="technology/web"/>
    <n v="1"/>
    <n v="57.88"/>
    <x v="2"/>
    <x v="7"/>
  </r>
  <r>
    <x v="1"/>
    <x v="6"/>
    <s v="EUR"/>
    <n v="1437861540"/>
    <n v="1435160452"/>
    <b v="0"/>
    <n v="1"/>
    <b v="0"/>
    <s v="technology/web"/>
    <n v="0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0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0"/>
    <n v="50"/>
    <x v="2"/>
    <x v="7"/>
  </r>
  <r>
    <x v="1"/>
    <x v="17"/>
    <s v="EUR"/>
    <n v="1424940093"/>
    <n v="1422348093"/>
    <b v="0"/>
    <n v="2"/>
    <b v="0"/>
    <s v="technology/web"/>
    <n v="0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0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1"/>
    <n v="22.33"/>
    <x v="7"/>
    <x v="19"/>
  </r>
  <r>
    <x v="2"/>
    <x v="0"/>
    <s v="USD"/>
    <n v="1431533931"/>
    <n v="1428941931"/>
    <b v="0"/>
    <n v="1"/>
    <b v="0"/>
    <s v="food/food trucks"/>
    <n v="0"/>
    <n v="52"/>
    <x v="7"/>
    <x v="19"/>
  </r>
  <r>
    <x v="2"/>
    <x v="1"/>
    <s v="GBP"/>
    <n v="1459368658"/>
    <n v="1454188258"/>
    <b v="0"/>
    <n v="12"/>
    <b v="0"/>
    <s v="food/food trucks"/>
    <n v="17"/>
    <n v="16.829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23"/>
    <n v="56.3"/>
    <x v="7"/>
    <x v="19"/>
  </r>
  <r>
    <x v="2"/>
    <x v="0"/>
    <s v="USD"/>
    <n v="1421635190"/>
    <n v="1418179190"/>
    <b v="0"/>
    <n v="16"/>
    <b v="0"/>
    <s v="food/food trucks"/>
    <n v="41"/>
    <n v="84.06"/>
    <x v="7"/>
    <x v="19"/>
  </r>
  <r>
    <x v="2"/>
    <x v="0"/>
    <s v="USD"/>
    <n v="1428732000"/>
    <n v="1426772928"/>
    <b v="0"/>
    <n v="33"/>
    <b v="0"/>
    <s v="food/food trucks"/>
    <n v="25"/>
    <n v="168.39"/>
    <x v="7"/>
    <x v="19"/>
  </r>
  <r>
    <x v="2"/>
    <x v="0"/>
    <s v="USD"/>
    <n v="1415247757"/>
    <n v="1412652157"/>
    <b v="0"/>
    <n v="2"/>
    <b v="0"/>
    <s v="food/food trucks"/>
    <n v="0"/>
    <n v="15"/>
    <x v="7"/>
    <x v="19"/>
  </r>
  <r>
    <x v="2"/>
    <x v="0"/>
    <s v="USD"/>
    <n v="1439931675"/>
    <n v="1437339675"/>
    <b v="0"/>
    <n v="6"/>
    <b v="0"/>
    <s v="food/food trucks"/>
    <n v="2"/>
    <n v="76.67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1"/>
    <n v="50.33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1"/>
    <n v="8.33"/>
    <x v="7"/>
    <x v="19"/>
  </r>
  <r>
    <x v="2"/>
    <x v="0"/>
    <s v="USD"/>
    <n v="1440215940"/>
    <n v="1436805660"/>
    <b v="0"/>
    <n v="13"/>
    <b v="0"/>
    <s v="food/food trucks"/>
    <n v="3"/>
    <n v="35.380000000000003"/>
    <x v="7"/>
    <x v="19"/>
  </r>
  <r>
    <x v="2"/>
    <x v="0"/>
    <s v="USD"/>
    <n v="1468615346"/>
    <n v="1466023346"/>
    <b v="0"/>
    <n v="6"/>
    <b v="0"/>
    <s v="food/food trucks"/>
    <n v="1"/>
    <n v="55.83"/>
    <x v="7"/>
    <x v="19"/>
  </r>
  <r>
    <x v="2"/>
    <x v="0"/>
    <s v="USD"/>
    <n v="1426345200"/>
    <n v="1421343743"/>
    <b v="0"/>
    <n v="1"/>
    <b v="0"/>
    <s v="food/food trucks"/>
    <n v="0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0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15"/>
    <n v="69.47"/>
    <x v="7"/>
    <x v="19"/>
  </r>
  <r>
    <x v="2"/>
    <x v="0"/>
    <s v="USD"/>
    <n v="1424536196"/>
    <n v="1421944196"/>
    <b v="0"/>
    <n v="1"/>
    <b v="0"/>
    <s v="food/food trucks"/>
    <n v="0"/>
    <n v="1"/>
    <x v="7"/>
    <x v="19"/>
  </r>
  <r>
    <x v="2"/>
    <x v="0"/>
    <s v="USD"/>
    <n v="1426091036"/>
    <n v="1423502636"/>
    <b v="0"/>
    <n v="1"/>
    <b v="0"/>
    <s v="food/food trucks"/>
    <n v="0"/>
    <n v="1"/>
    <x v="7"/>
    <x v="19"/>
  </r>
  <r>
    <x v="2"/>
    <x v="0"/>
    <s v="USD"/>
    <n v="1420044890"/>
    <n v="1417452890"/>
    <b v="0"/>
    <n v="1"/>
    <b v="0"/>
    <s v="food/food trucks"/>
    <n v="0"/>
    <n v="8"/>
    <x v="7"/>
    <x v="19"/>
  </r>
  <r>
    <x v="2"/>
    <x v="0"/>
    <s v="USD"/>
    <n v="1414445108"/>
    <n v="1411853108"/>
    <b v="0"/>
    <n v="9"/>
    <b v="0"/>
    <s v="food/food trucks"/>
    <n v="1"/>
    <n v="34.44"/>
    <x v="7"/>
    <x v="19"/>
  </r>
  <r>
    <x v="2"/>
    <x v="0"/>
    <s v="USD"/>
    <n v="1464386640"/>
    <n v="1463090149"/>
    <b v="0"/>
    <n v="1"/>
    <b v="0"/>
    <s v="food/food trucks"/>
    <n v="0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1"/>
    <n v="501.25"/>
    <x v="7"/>
    <x v="19"/>
  </r>
  <r>
    <x v="2"/>
    <x v="0"/>
    <s v="USD"/>
    <n v="1455246504"/>
    <n v="1452654504"/>
    <b v="0"/>
    <n v="2"/>
    <b v="0"/>
    <s v="food/food trucks"/>
    <n v="1"/>
    <n v="10.5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0"/>
    <n v="13"/>
    <x v="7"/>
    <x v="19"/>
  </r>
  <r>
    <x v="2"/>
    <x v="11"/>
    <s v="SEK"/>
    <n v="1444027186"/>
    <n v="1441435186"/>
    <b v="0"/>
    <n v="4"/>
    <b v="0"/>
    <s v="food/food trucks"/>
    <n v="0"/>
    <n v="306"/>
    <x v="7"/>
    <x v="19"/>
  </r>
  <r>
    <x v="2"/>
    <x v="5"/>
    <s v="CAD"/>
    <n v="1454078770"/>
    <n v="1448894770"/>
    <b v="0"/>
    <n v="2"/>
    <b v="0"/>
    <s v="food/food trucks"/>
    <n v="0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0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0"/>
    <n v="5"/>
    <x v="7"/>
    <x v="19"/>
  </r>
  <r>
    <x v="0"/>
    <x v="0"/>
    <s v="USD"/>
    <n v="1437627540"/>
    <n v="1435806054"/>
    <b v="0"/>
    <n v="109"/>
    <b v="1"/>
    <s v="food/small batch"/>
    <n v="108"/>
    <n v="74.23"/>
    <x v="7"/>
    <x v="33"/>
  </r>
  <r>
    <x v="0"/>
    <x v="0"/>
    <s v="USD"/>
    <n v="1426777228"/>
    <n v="1424188828"/>
    <b v="0"/>
    <n v="372"/>
    <b v="1"/>
    <s v="food/small batch"/>
    <n v="126"/>
    <n v="81.25"/>
    <x v="7"/>
    <x v="33"/>
  </r>
  <r>
    <x v="0"/>
    <x v="0"/>
    <s v="USD"/>
    <n v="1408114822"/>
    <n v="1405522822"/>
    <b v="0"/>
    <n v="311"/>
    <b v="1"/>
    <s v="food/small batch"/>
    <n v="203"/>
    <n v="130.22999999999999"/>
    <x v="7"/>
    <x v="33"/>
  </r>
  <r>
    <x v="0"/>
    <x v="0"/>
    <s v="USD"/>
    <n v="1464199591"/>
    <n v="1461607591"/>
    <b v="0"/>
    <n v="61"/>
    <b v="1"/>
    <s v="food/small batch"/>
    <n v="109"/>
    <n v="53.41"/>
    <x v="7"/>
    <x v="33"/>
  </r>
  <r>
    <x v="0"/>
    <x v="0"/>
    <s v="USD"/>
    <n v="1443242021"/>
    <n v="1440650021"/>
    <b v="0"/>
    <n v="115"/>
    <b v="1"/>
    <s v="food/small batch"/>
    <n v="173"/>
    <n v="75.13"/>
    <x v="7"/>
    <x v="33"/>
  </r>
  <r>
    <x v="0"/>
    <x v="0"/>
    <s v="USD"/>
    <n v="1480174071"/>
    <n v="1477578471"/>
    <b v="0"/>
    <n v="111"/>
    <b v="1"/>
    <s v="food/small batch"/>
    <n v="168"/>
    <n v="75.67"/>
    <x v="7"/>
    <x v="33"/>
  </r>
  <r>
    <x v="0"/>
    <x v="0"/>
    <s v="USD"/>
    <n v="1478923200"/>
    <n v="1476184593"/>
    <b v="0"/>
    <n v="337"/>
    <b v="1"/>
    <s v="food/small batch"/>
    <n v="427"/>
    <n v="31.69"/>
    <x v="7"/>
    <x v="33"/>
  </r>
  <r>
    <x v="0"/>
    <x v="0"/>
    <s v="USD"/>
    <n v="1472621760"/>
    <n v="1472110513"/>
    <b v="0"/>
    <n v="9"/>
    <b v="1"/>
    <s v="food/small batch"/>
    <n v="108"/>
    <n v="47.78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2"/>
    <n v="149.31"/>
    <x v="7"/>
    <x v="33"/>
  </r>
  <r>
    <x v="0"/>
    <x v="0"/>
    <s v="USD"/>
    <n v="1488750490"/>
    <n v="1487022490"/>
    <b v="0"/>
    <n v="186"/>
    <b v="1"/>
    <s v="food/small batch"/>
    <n v="115"/>
    <n v="62.07"/>
    <x v="7"/>
    <x v="33"/>
  </r>
  <r>
    <x v="0"/>
    <x v="0"/>
    <s v="USD"/>
    <n v="1451430000"/>
    <n v="1448914500"/>
    <b v="0"/>
    <n v="15"/>
    <b v="1"/>
    <s v="food/small batch"/>
    <n v="134"/>
    <n v="53.4"/>
    <x v="7"/>
    <x v="33"/>
  </r>
  <r>
    <x v="0"/>
    <x v="0"/>
    <s v="USD"/>
    <n v="1486053409"/>
    <n v="1483461409"/>
    <b v="0"/>
    <n v="67"/>
    <b v="1"/>
    <s v="food/small batch"/>
    <n v="155"/>
    <n v="69.27"/>
    <x v="7"/>
    <x v="33"/>
  </r>
  <r>
    <x v="0"/>
    <x v="0"/>
    <s v="USD"/>
    <n v="1489207808"/>
    <n v="1486183808"/>
    <b v="0"/>
    <n v="130"/>
    <b v="1"/>
    <s v="food/small batch"/>
    <n v="101"/>
    <n v="271.51"/>
    <x v="7"/>
    <x v="33"/>
  </r>
  <r>
    <x v="0"/>
    <x v="0"/>
    <s v="USD"/>
    <n v="1461177950"/>
    <n v="1458758750"/>
    <b v="0"/>
    <n v="16"/>
    <b v="1"/>
    <s v="food/small batch"/>
    <n v="182"/>
    <n v="34.130000000000003"/>
    <x v="7"/>
    <x v="33"/>
  </r>
  <r>
    <x v="0"/>
    <x v="0"/>
    <s v="USD"/>
    <n v="1488063839"/>
    <n v="1485471839"/>
    <b v="0"/>
    <n v="67"/>
    <b v="1"/>
    <s v="food/small batch"/>
    <n v="181"/>
    <n v="40.49"/>
    <x v="7"/>
    <x v="33"/>
  </r>
  <r>
    <x v="0"/>
    <x v="0"/>
    <s v="USD"/>
    <n v="1458826056"/>
    <n v="1456237656"/>
    <b v="0"/>
    <n v="124"/>
    <b v="1"/>
    <s v="food/small batch"/>
    <n v="102"/>
    <n v="189.76"/>
    <x v="7"/>
    <x v="33"/>
  </r>
  <r>
    <x v="0"/>
    <x v="0"/>
    <s v="USD"/>
    <n v="1465498800"/>
    <n v="1462481718"/>
    <b v="0"/>
    <n v="80"/>
    <b v="1"/>
    <s v="food/small batch"/>
    <n v="110"/>
    <n v="68.86"/>
    <x v="7"/>
    <x v="33"/>
  </r>
  <r>
    <x v="0"/>
    <x v="0"/>
    <s v="USD"/>
    <n v="1458742685"/>
    <n v="1454858285"/>
    <b v="0"/>
    <n v="282"/>
    <b v="1"/>
    <s v="food/small batch"/>
    <n v="102"/>
    <n v="108.78"/>
    <x v="7"/>
    <x v="33"/>
  </r>
  <r>
    <x v="0"/>
    <x v="0"/>
    <s v="USD"/>
    <n v="1483417020"/>
    <n v="1480480167"/>
    <b v="0"/>
    <n v="68"/>
    <b v="1"/>
    <s v="food/small batch"/>
    <n v="101"/>
    <n v="125.99"/>
    <x v="7"/>
    <x v="33"/>
  </r>
  <r>
    <x v="0"/>
    <x v="0"/>
    <s v="USD"/>
    <n v="1317438000"/>
    <n v="1314577097"/>
    <b v="0"/>
    <n v="86"/>
    <b v="1"/>
    <s v="music/indie rock"/>
    <n v="104"/>
    <n v="90.52"/>
    <x v="4"/>
    <x v="14"/>
  </r>
  <r>
    <x v="0"/>
    <x v="0"/>
    <s v="USD"/>
    <n v="1342672096"/>
    <n v="1340944096"/>
    <b v="0"/>
    <n v="115"/>
    <b v="1"/>
    <s v="music/indie rock"/>
    <n v="111"/>
    <n v="28.88"/>
    <x v="4"/>
    <x v="14"/>
  </r>
  <r>
    <x v="0"/>
    <x v="0"/>
    <s v="USD"/>
    <n v="1366138800"/>
    <n v="1362710425"/>
    <b v="0"/>
    <n v="75"/>
    <b v="1"/>
    <s v="music/indie rock"/>
    <n v="116"/>
    <n v="31"/>
    <x v="4"/>
    <x v="14"/>
  </r>
  <r>
    <x v="0"/>
    <x v="5"/>
    <s v="CAD"/>
    <n v="1443641340"/>
    <n v="1441143397"/>
    <b v="0"/>
    <n v="43"/>
    <b v="1"/>
    <s v="music/indie rock"/>
    <n v="111"/>
    <n v="51.67"/>
    <x v="4"/>
    <x v="14"/>
  </r>
  <r>
    <x v="0"/>
    <x v="0"/>
    <s v="USD"/>
    <n v="1348420548"/>
    <n v="1345828548"/>
    <b v="0"/>
    <n v="48"/>
    <b v="1"/>
    <s v="music/indie rock"/>
    <n v="180"/>
    <n v="26.27"/>
    <x v="4"/>
    <x v="14"/>
  </r>
  <r>
    <x v="0"/>
    <x v="0"/>
    <s v="USD"/>
    <n v="1368066453"/>
    <n v="1365474453"/>
    <b v="0"/>
    <n v="52"/>
    <b v="1"/>
    <s v="music/indie rock"/>
    <n v="100"/>
    <n v="48.08"/>
    <x v="4"/>
    <x v="14"/>
  </r>
  <r>
    <x v="0"/>
    <x v="0"/>
    <s v="USD"/>
    <n v="1336669200"/>
    <n v="1335473931"/>
    <b v="0"/>
    <n v="43"/>
    <b v="1"/>
    <s v="music/indie rock"/>
    <n v="119"/>
    <n v="27.56"/>
    <x v="4"/>
    <x v="14"/>
  </r>
  <r>
    <x v="0"/>
    <x v="0"/>
    <s v="USD"/>
    <n v="1351400400"/>
    <n v="1348285321"/>
    <b v="0"/>
    <n v="58"/>
    <b v="1"/>
    <s v="music/indie rock"/>
    <n v="107"/>
    <n v="36.97"/>
    <x v="4"/>
    <x v="14"/>
  </r>
  <r>
    <x v="0"/>
    <x v="0"/>
    <s v="USD"/>
    <n v="1297160329"/>
    <n v="1295000329"/>
    <b v="0"/>
    <n v="47"/>
    <b v="1"/>
    <s v="music/indie rock"/>
    <n v="114"/>
    <n v="29.02"/>
    <x v="4"/>
    <x v="14"/>
  </r>
  <r>
    <x v="0"/>
    <x v="0"/>
    <s v="USD"/>
    <n v="1337824055"/>
    <n v="1335232055"/>
    <b v="0"/>
    <n v="36"/>
    <b v="1"/>
    <s v="music/indie rock"/>
    <n v="103"/>
    <n v="28.66"/>
    <x v="4"/>
    <x v="14"/>
  </r>
  <r>
    <x v="0"/>
    <x v="0"/>
    <s v="USD"/>
    <n v="1327535392"/>
    <n v="1324079392"/>
    <b v="0"/>
    <n v="17"/>
    <b v="1"/>
    <s v="music/indie rock"/>
    <n v="128"/>
    <n v="37.65"/>
    <x v="4"/>
    <x v="14"/>
  </r>
  <r>
    <x v="0"/>
    <x v="0"/>
    <s v="USD"/>
    <n v="1283562180"/>
    <n v="1277433980"/>
    <b v="0"/>
    <n v="104"/>
    <b v="1"/>
    <s v="music/indie rock"/>
    <n v="136"/>
    <n v="97.9"/>
    <x v="4"/>
    <x v="14"/>
  </r>
  <r>
    <x v="0"/>
    <x v="0"/>
    <s v="USD"/>
    <n v="1352573869"/>
    <n v="1349978269"/>
    <b v="0"/>
    <n v="47"/>
    <b v="1"/>
    <s v="music/indie rock"/>
    <n v="100"/>
    <n v="42.55"/>
    <x v="4"/>
    <x v="14"/>
  </r>
  <r>
    <x v="0"/>
    <x v="0"/>
    <s v="USD"/>
    <n v="1286756176"/>
    <n v="1282868176"/>
    <b v="0"/>
    <n v="38"/>
    <b v="1"/>
    <s v="music/indie rock"/>
    <n v="100"/>
    <n v="131.58000000000001"/>
    <x v="4"/>
    <x v="14"/>
  </r>
  <r>
    <x v="0"/>
    <x v="0"/>
    <s v="USD"/>
    <n v="1278799200"/>
    <n v="1273647255"/>
    <b v="0"/>
    <n v="81"/>
    <b v="1"/>
    <s v="music/indie rock"/>
    <n v="105"/>
    <n v="32.32"/>
    <x v="4"/>
    <x v="14"/>
  </r>
  <r>
    <x v="0"/>
    <x v="0"/>
    <s v="USD"/>
    <n v="1415004770"/>
    <n v="1412149970"/>
    <b v="0"/>
    <n v="55"/>
    <b v="1"/>
    <s v="music/indie rock"/>
    <n v="105"/>
    <n v="61.1"/>
    <x v="4"/>
    <x v="14"/>
  </r>
  <r>
    <x v="0"/>
    <x v="0"/>
    <s v="USD"/>
    <n v="1344789345"/>
    <n v="1340901345"/>
    <b v="0"/>
    <n v="41"/>
    <b v="1"/>
    <s v="music/indie rock"/>
    <n v="171"/>
    <n v="31.34"/>
    <x v="4"/>
    <x v="14"/>
  </r>
  <r>
    <x v="0"/>
    <x v="0"/>
    <s v="USD"/>
    <n v="1358117313"/>
    <n v="1355525313"/>
    <b v="0"/>
    <n v="79"/>
    <b v="1"/>
    <s v="music/indie rock"/>
    <n v="128"/>
    <n v="129.11000000000001"/>
    <x v="4"/>
    <x v="14"/>
  </r>
  <r>
    <x v="0"/>
    <x v="0"/>
    <s v="USD"/>
    <n v="1343440800"/>
    <n v="1342545994"/>
    <b v="0"/>
    <n v="16"/>
    <b v="1"/>
    <s v="music/indie rock"/>
    <n v="133"/>
    <n v="25.02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3"/>
    <n v="47.54"/>
    <x v="4"/>
    <x v="14"/>
  </r>
  <r>
    <x v="0"/>
    <x v="0"/>
    <s v="USD"/>
    <n v="1312224383"/>
    <n v="1308336383"/>
    <b v="0"/>
    <n v="25"/>
    <b v="1"/>
    <s v="music/indie rock"/>
    <n v="100"/>
    <n v="40.04"/>
    <x v="4"/>
    <x v="14"/>
  </r>
  <r>
    <x v="0"/>
    <x v="0"/>
    <s v="USD"/>
    <n v="1335891603"/>
    <n v="1330711203"/>
    <b v="0"/>
    <n v="19"/>
    <b v="1"/>
    <s v="music/indie rock"/>
    <n v="114"/>
    <n v="65.84"/>
    <x v="4"/>
    <x v="14"/>
  </r>
  <r>
    <x v="0"/>
    <x v="0"/>
    <s v="USD"/>
    <n v="1316124003"/>
    <n v="1313532003"/>
    <b v="0"/>
    <n v="90"/>
    <b v="1"/>
    <s v="music/indie rock"/>
    <n v="119"/>
    <n v="46.4"/>
    <x v="4"/>
    <x v="14"/>
  </r>
  <r>
    <x v="0"/>
    <x v="0"/>
    <s v="USD"/>
    <n v="1318463879"/>
    <n v="1315439879"/>
    <b v="0"/>
    <n v="41"/>
    <b v="1"/>
    <s v="music/indie rock"/>
    <n v="103"/>
    <n v="50.37"/>
    <x v="4"/>
    <x v="14"/>
  </r>
  <r>
    <x v="0"/>
    <x v="0"/>
    <s v="USD"/>
    <n v="1335113976"/>
    <n v="1332521976"/>
    <b v="0"/>
    <n v="30"/>
    <b v="1"/>
    <s v="music/indie rock"/>
    <n v="266"/>
    <n v="26.57"/>
    <x v="4"/>
    <x v="14"/>
  </r>
  <r>
    <x v="0"/>
    <x v="0"/>
    <s v="USD"/>
    <n v="1338083997"/>
    <n v="1335491997"/>
    <b v="0"/>
    <n v="38"/>
    <b v="1"/>
    <s v="music/indie rock"/>
    <n v="100"/>
    <n v="39.49"/>
    <x v="4"/>
    <x v="14"/>
  </r>
  <r>
    <x v="0"/>
    <x v="0"/>
    <s v="USD"/>
    <n v="1321459908"/>
    <n v="1318864308"/>
    <b v="0"/>
    <n v="65"/>
    <b v="1"/>
    <s v="music/indie rock"/>
    <n v="107"/>
    <n v="49.25"/>
    <x v="4"/>
    <x v="14"/>
  </r>
  <r>
    <x v="0"/>
    <x v="0"/>
    <s v="USD"/>
    <n v="1368117239"/>
    <n v="1365525239"/>
    <b v="0"/>
    <n v="75"/>
    <b v="1"/>
    <s v="music/indie rock"/>
    <n v="134"/>
    <n v="62.38"/>
    <x v="4"/>
    <x v="14"/>
  </r>
  <r>
    <x v="0"/>
    <x v="0"/>
    <s v="USD"/>
    <n v="1340429276"/>
    <n v="1335245276"/>
    <b v="0"/>
    <n v="16"/>
    <b v="1"/>
    <s v="music/indie rock"/>
    <n v="121"/>
    <n v="37.94"/>
    <x v="4"/>
    <x v="14"/>
  </r>
  <r>
    <x v="0"/>
    <x v="0"/>
    <s v="USD"/>
    <n v="1295142660"/>
    <n v="1293739714"/>
    <b v="0"/>
    <n v="10"/>
    <b v="1"/>
    <s v="music/indie rock"/>
    <n v="103"/>
    <n v="51.6"/>
    <x v="4"/>
    <x v="14"/>
  </r>
  <r>
    <x v="0"/>
    <x v="0"/>
    <s v="USD"/>
    <n v="1339840740"/>
    <n v="1335397188"/>
    <b v="0"/>
    <n v="27"/>
    <b v="1"/>
    <s v="music/indie rock"/>
    <n v="125"/>
    <n v="27.78"/>
    <x v="4"/>
    <x v="14"/>
  </r>
  <r>
    <x v="0"/>
    <x v="0"/>
    <s v="USD"/>
    <n v="1367208140"/>
    <n v="1363320140"/>
    <b v="0"/>
    <n v="259"/>
    <b v="1"/>
    <s v="music/indie rock"/>
    <n v="129"/>
    <n v="99.38"/>
    <x v="4"/>
    <x v="14"/>
  </r>
  <r>
    <x v="0"/>
    <x v="0"/>
    <s v="USD"/>
    <n v="1337786944"/>
    <n v="1335194944"/>
    <b v="0"/>
    <n v="39"/>
    <b v="1"/>
    <s v="music/indie rock"/>
    <n v="101"/>
    <n v="38.85"/>
    <x v="4"/>
    <x v="14"/>
  </r>
  <r>
    <x v="0"/>
    <x v="0"/>
    <s v="USD"/>
    <n v="1339022575"/>
    <n v="1336430575"/>
    <b v="0"/>
    <n v="42"/>
    <b v="1"/>
    <s v="music/indie rock"/>
    <n v="128"/>
    <n v="45.55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3"/>
    <n v="80.55"/>
    <x v="4"/>
    <x v="14"/>
  </r>
  <r>
    <x v="0"/>
    <x v="0"/>
    <s v="USD"/>
    <n v="1422400387"/>
    <n v="1421190787"/>
    <b v="0"/>
    <n v="20"/>
    <b v="1"/>
    <s v="music/indie rock"/>
    <n v="106"/>
    <n v="52.8"/>
    <x v="4"/>
    <x v="14"/>
  </r>
  <r>
    <x v="0"/>
    <x v="0"/>
    <s v="USD"/>
    <n v="1356976800"/>
    <n v="1352820837"/>
    <b v="0"/>
    <n v="170"/>
    <b v="1"/>
    <s v="music/indie rock"/>
    <n v="203"/>
    <n v="47.68"/>
    <x v="4"/>
    <x v="14"/>
  </r>
  <r>
    <x v="0"/>
    <x v="0"/>
    <s v="USD"/>
    <n v="1340476375"/>
    <n v="1337884375"/>
    <b v="0"/>
    <n v="29"/>
    <b v="1"/>
    <s v="music/indie rock"/>
    <n v="113"/>
    <n v="23.45"/>
    <x v="4"/>
    <x v="14"/>
  </r>
  <r>
    <x v="2"/>
    <x v="5"/>
    <s v="CAD"/>
    <n v="1443379104"/>
    <n v="1440787104"/>
    <b v="0"/>
    <n v="7"/>
    <b v="0"/>
    <s v="food/restaurants"/>
    <n v="3"/>
    <n v="40.14"/>
    <x v="7"/>
    <x v="34"/>
  </r>
  <r>
    <x v="2"/>
    <x v="0"/>
    <s v="USD"/>
    <n v="1411328918"/>
    <n v="1407440918"/>
    <b v="0"/>
    <n v="5"/>
    <b v="0"/>
    <s v="food/restaurants"/>
    <n v="0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1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"/>
    <n v="35.71"/>
    <x v="7"/>
    <x v="34"/>
  </r>
  <r>
    <x v="2"/>
    <x v="0"/>
    <s v="USD"/>
    <n v="1431647772"/>
    <n v="1426463772"/>
    <b v="0"/>
    <n v="2"/>
    <b v="0"/>
    <s v="food/restaurants"/>
    <n v="0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2"/>
    <n v="52.5"/>
    <x v="7"/>
    <x v="34"/>
  </r>
  <r>
    <x v="2"/>
    <x v="0"/>
    <s v="USD"/>
    <n v="1424635753"/>
    <n v="1422043753"/>
    <b v="0"/>
    <n v="12"/>
    <b v="0"/>
    <s v="food/restaurants"/>
    <n v="19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10"/>
    <n v="53.55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0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09"/>
    <n v="103.68"/>
    <x v="4"/>
    <x v="35"/>
  </r>
  <r>
    <x v="0"/>
    <x v="0"/>
    <s v="USD"/>
    <n v="1461336720"/>
    <n v="1459431960"/>
    <b v="0"/>
    <n v="27"/>
    <b v="1"/>
    <s v="music/classical music"/>
    <n v="100"/>
    <n v="185.19"/>
    <x v="4"/>
    <x v="35"/>
  </r>
  <r>
    <x v="0"/>
    <x v="0"/>
    <s v="USD"/>
    <n v="1416270292"/>
    <n v="1413674692"/>
    <b v="0"/>
    <n v="26"/>
    <b v="1"/>
    <s v="music/classical music"/>
    <n v="156"/>
    <n v="54.15"/>
    <x v="4"/>
    <x v="35"/>
  </r>
  <r>
    <x v="0"/>
    <x v="0"/>
    <s v="USD"/>
    <n v="1419136200"/>
    <n v="1416338557"/>
    <b v="0"/>
    <n v="43"/>
    <b v="1"/>
    <s v="music/classical music"/>
    <n v="102"/>
    <n v="177.21"/>
    <x v="4"/>
    <x v="35"/>
  </r>
  <r>
    <x v="0"/>
    <x v="0"/>
    <s v="USD"/>
    <n v="1340914571"/>
    <n v="1338322571"/>
    <b v="0"/>
    <n v="80"/>
    <b v="1"/>
    <s v="music/classical music"/>
    <n v="100"/>
    <n v="100.33"/>
    <x v="4"/>
    <x v="35"/>
  </r>
  <r>
    <x v="0"/>
    <x v="0"/>
    <s v="USD"/>
    <n v="1418014740"/>
    <n v="1415585474"/>
    <b v="0"/>
    <n v="33"/>
    <b v="1"/>
    <s v="music/classical music"/>
    <n v="113"/>
    <n v="136.91"/>
    <x v="4"/>
    <x v="35"/>
  </r>
  <r>
    <x v="0"/>
    <x v="0"/>
    <s v="USD"/>
    <n v="1382068740"/>
    <n v="1380477691"/>
    <b v="0"/>
    <n v="71"/>
    <b v="1"/>
    <s v="music/classical music"/>
    <n v="102"/>
    <n v="57.54"/>
    <x v="4"/>
    <x v="35"/>
  </r>
  <r>
    <x v="0"/>
    <x v="1"/>
    <s v="GBP"/>
    <n v="1440068400"/>
    <n v="1438459303"/>
    <b v="0"/>
    <n v="81"/>
    <b v="1"/>
    <s v="music/classical music"/>
    <n v="107"/>
    <n v="52.96"/>
    <x v="4"/>
    <x v="35"/>
  </r>
  <r>
    <x v="0"/>
    <x v="0"/>
    <s v="USD"/>
    <n v="1332636975"/>
    <n v="1328752575"/>
    <b v="0"/>
    <n v="76"/>
    <b v="1"/>
    <s v="music/classical music"/>
    <n v="104"/>
    <n v="82.33"/>
    <x v="4"/>
    <x v="35"/>
  </r>
  <r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0"/>
    <x v="0"/>
    <s v="USD"/>
    <n v="1345148566"/>
    <n v="1342556566"/>
    <b v="0"/>
    <n v="60"/>
    <b v="1"/>
    <s v="music/classical music"/>
    <n v="126"/>
    <n v="84.08"/>
    <x v="4"/>
    <x v="35"/>
  </r>
  <r>
    <x v="0"/>
    <x v="0"/>
    <s v="USD"/>
    <n v="1362160868"/>
    <n v="1359568911"/>
    <b v="0"/>
    <n v="136"/>
    <b v="1"/>
    <s v="music/classical music"/>
    <n v="111"/>
    <n v="61.03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"/>
    <n v="109.96"/>
    <x v="4"/>
    <x v="35"/>
  </r>
  <r>
    <x v="0"/>
    <x v="0"/>
    <s v="USD"/>
    <n v="1422913152"/>
    <n v="1417729152"/>
    <b v="0"/>
    <n v="59"/>
    <b v="1"/>
    <s v="music/classical music"/>
    <n v="100"/>
    <n v="169.92"/>
    <x v="4"/>
    <x v="35"/>
  </r>
  <r>
    <x v="0"/>
    <x v="0"/>
    <s v="USD"/>
    <n v="1319904721"/>
    <n v="1314720721"/>
    <b v="0"/>
    <n v="27"/>
    <b v="1"/>
    <s v="music/classical music"/>
    <n v="103"/>
    <n v="95.74"/>
    <x v="4"/>
    <x v="35"/>
  </r>
  <r>
    <x v="0"/>
    <x v="1"/>
    <s v="GBP"/>
    <n v="1380192418"/>
    <n v="1375008418"/>
    <b v="0"/>
    <n v="63"/>
    <b v="1"/>
    <s v="music/classical music"/>
    <n v="107"/>
    <n v="59.46"/>
    <x v="4"/>
    <x v="35"/>
  </r>
  <r>
    <x v="0"/>
    <x v="0"/>
    <s v="USD"/>
    <n v="1380599940"/>
    <n v="1377252857"/>
    <b v="0"/>
    <n v="13"/>
    <b v="1"/>
    <s v="music/classical music"/>
    <n v="104"/>
    <n v="55.77"/>
    <x v="4"/>
    <x v="35"/>
  </r>
  <r>
    <x v="0"/>
    <x v="0"/>
    <s v="USD"/>
    <n v="1293937200"/>
    <n v="1291257298"/>
    <b v="0"/>
    <n v="13"/>
    <b v="1"/>
    <s v="music/classical music"/>
    <n v="156"/>
    <n v="30.08"/>
    <x v="4"/>
    <x v="35"/>
  </r>
  <r>
    <x v="0"/>
    <x v="0"/>
    <s v="USD"/>
    <n v="1341750569"/>
    <n v="1339158569"/>
    <b v="0"/>
    <n v="57"/>
    <b v="1"/>
    <s v="music/classical music"/>
    <n v="101"/>
    <n v="88.44"/>
    <x v="4"/>
    <x v="35"/>
  </r>
  <r>
    <x v="0"/>
    <x v="0"/>
    <s v="USD"/>
    <n v="1424997000"/>
    <n v="1421983138"/>
    <b v="0"/>
    <n v="61"/>
    <b v="1"/>
    <s v="music/classical music"/>
    <n v="195"/>
    <n v="64.03"/>
    <x v="4"/>
    <x v="35"/>
  </r>
  <r>
    <x v="0"/>
    <x v="0"/>
    <s v="USD"/>
    <n v="1380949200"/>
    <n v="1378586179"/>
    <b v="0"/>
    <n v="65"/>
    <b v="1"/>
    <s v="music/classical music"/>
    <n v="112"/>
    <n v="60.15"/>
    <x v="4"/>
    <x v="35"/>
  </r>
  <r>
    <x v="0"/>
    <x v="0"/>
    <s v="USD"/>
    <n v="1333560803"/>
    <n v="1330972403"/>
    <b v="0"/>
    <n v="134"/>
    <b v="1"/>
    <s v="music/classical music"/>
    <n v="120"/>
    <n v="49.19"/>
    <x v="4"/>
    <x v="35"/>
  </r>
  <r>
    <x v="0"/>
    <x v="6"/>
    <s v="EUR"/>
    <n v="1475209620"/>
    <n v="1473087637"/>
    <b v="0"/>
    <n v="37"/>
    <b v="1"/>
    <s v="music/classical music"/>
    <n v="102"/>
    <n v="165.16"/>
    <x v="4"/>
    <x v="35"/>
  </r>
  <r>
    <x v="0"/>
    <x v="1"/>
    <s v="GBP"/>
    <n v="1370019600"/>
    <n v="1366999870"/>
    <b v="0"/>
    <n v="37"/>
    <b v="1"/>
    <s v="music/classical music"/>
    <n v="103"/>
    <n v="43.62"/>
    <x v="4"/>
    <x v="35"/>
  </r>
  <r>
    <x v="0"/>
    <x v="0"/>
    <s v="USD"/>
    <n v="1444276740"/>
    <n v="1439392406"/>
    <b v="0"/>
    <n v="150"/>
    <b v="1"/>
    <s v="music/classical music"/>
    <n v="101"/>
    <n v="43.7"/>
    <x v="4"/>
    <x v="35"/>
  </r>
  <r>
    <x v="0"/>
    <x v="0"/>
    <s v="USD"/>
    <n v="1332362880"/>
    <n v="1329890585"/>
    <b v="0"/>
    <n v="56"/>
    <b v="1"/>
    <s v="music/classical music"/>
    <n v="103"/>
    <n v="67.42"/>
    <x v="4"/>
    <x v="35"/>
  </r>
  <r>
    <x v="0"/>
    <x v="0"/>
    <s v="USD"/>
    <n v="1488741981"/>
    <n v="1486149981"/>
    <b v="0"/>
    <n v="18"/>
    <b v="1"/>
    <s v="music/classical music"/>
    <n v="107"/>
    <n v="177.5"/>
    <x v="4"/>
    <x v="35"/>
  </r>
  <r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0"/>
    <x v="0"/>
    <s v="USD"/>
    <n v="1433131140"/>
    <n v="1430445163"/>
    <b v="0"/>
    <n v="67"/>
    <b v="1"/>
    <s v="music/classical music"/>
    <n v="123"/>
    <n v="54.99"/>
    <x v="4"/>
    <x v="35"/>
  </r>
  <r>
    <x v="0"/>
    <x v="0"/>
    <s v="USD"/>
    <n v="1338219793"/>
    <n v="1335541393"/>
    <b v="0"/>
    <n v="35"/>
    <b v="1"/>
    <s v="music/classical music"/>
    <n v="107"/>
    <n v="61.34"/>
    <x v="4"/>
    <x v="35"/>
  </r>
  <r>
    <x v="0"/>
    <x v="0"/>
    <s v="USD"/>
    <n v="1356392857"/>
    <n v="1352504857"/>
    <b v="0"/>
    <n v="34"/>
    <b v="1"/>
    <s v="music/classical music"/>
    <n v="106"/>
    <n v="23.12"/>
    <x v="4"/>
    <x v="35"/>
  </r>
  <r>
    <x v="0"/>
    <x v="1"/>
    <s v="GBP"/>
    <n v="1400176386"/>
    <n v="1397584386"/>
    <b v="0"/>
    <n v="36"/>
    <b v="1"/>
    <s v="music/classical music"/>
    <n v="118"/>
    <n v="29.61"/>
    <x v="4"/>
    <x v="35"/>
  </r>
  <r>
    <x v="0"/>
    <x v="2"/>
    <s v="AUD"/>
    <n v="1430488740"/>
    <n v="1427747906"/>
    <b v="0"/>
    <n v="18"/>
    <b v="1"/>
    <s v="music/classical music"/>
    <n v="109"/>
    <n v="75.61"/>
    <x v="4"/>
    <x v="35"/>
  </r>
  <r>
    <x v="0"/>
    <x v="0"/>
    <s v="USD"/>
    <n v="1321385820"/>
    <n v="1318539484"/>
    <b v="0"/>
    <n v="25"/>
    <b v="1"/>
    <s v="music/classical music"/>
    <n v="111"/>
    <n v="35.6"/>
    <x v="4"/>
    <x v="35"/>
  </r>
  <r>
    <x v="0"/>
    <x v="1"/>
    <s v="GBP"/>
    <n v="1425682174"/>
    <n v="1423090174"/>
    <b v="0"/>
    <n v="21"/>
    <b v="1"/>
    <s v="music/classical music"/>
    <n v="100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1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0"/>
    <n v="60"/>
    <x v="7"/>
    <x v="19"/>
  </r>
  <r>
    <x v="1"/>
    <x v="1"/>
    <s v="GBP"/>
    <n v="1472745594"/>
    <n v="1470153594"/>
    <b v="0"/>
    <n v="1"/>
    <b v="0"/>
    <s v="food/food trucks"/>
    <n v="1"/>
    <n v="50"/>
    <x v="7"/>
    <x v="19"/>
  </r>
  <r>
    <x v="1"/>
    <x v="0"/>
    <s v="USD"/>
    <n v="1442457112"/>
    <n v="1439865112"/>
    <b v="0"/>
    <n v="2"/>
    <b v="0"/>
    <s v="food/food trucks"/>
    <n v="2"/>
    <n v="72.5"/>
    <x v="7"/>
    <x v="19"/>
  </r>
  <r>
    <x v="1"/>
    <x v="0"/>
    <s v="USD"/>
    <n v="1486590035"/>
    <n v="1483998035"/>
    <b v="0"/>
    <n v="2"/>
    <b v="0"/>
    <s v="food/food trucks"/>
    <n v="1"/>
    <n v="29.5"/>
    <x v="7"/>
    <x v="19"/>
  </r>
  <r>
    <x v="1"/>
    <x v="2"/>
    <s v="AUD"/>
    <n v="1463645521"/>
    <n v="1458461521"/>
    <b v="0"/>
    <n v="4"/>
    <b v="0"/>
    <s v="food/food trucks"/>
    <n v="0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0"/>
    <n v="23.08"/>
    <x v="7"/>
    <x v="19"/>
  </r>
  <r>
    <x v="1"/>
    <x v="0"/>
    <s v="USD"/>
    <n v="1431745200"/>
    <n v="1429170603"/>
    <b v="0"/>
    <n v="2"/>
    <b v="0"/>
    <s v="food/food trucks"/>
    <n v="1"/>
    <n v="25.5"/>
    <x v="7"/>
    <x v="19"/>
  </r>
  <r>
    <x v="2"/>
    <x v="0"/>
    <s v="USD"/>
    <n v="1447689898"/>
    <n v="1445094298"/>
    <b v="0"/>
    <n v="11"/>
    <b v="0"/>
    <s v="food/food trucks"/>
    <n v="11"/>
    <n v="48.1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1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0"/>
    <n v="50"/>
    <x v="7"/>
    <x v="19"/>
  </r>
  <r>
    <x v="2"/>
    <x v="1"/>
    <s v="GBP"/>
    <n v="1451030136"/>
    <n v="1448438136"/>
    <b v="0"/>
    <n v="1"/>
    <b v="0"/>
    <s v="food/food trucks"/>
    <n v="0"/>
    <n v="5"/>
    <x v="7"/>
    <x v="19"/>
  </r>
  <r>
    <x v="2"/>
    <x v="0"/>
    <s v="USD"/>
    <n v="1451491953"/>
    <n v="1448899953"/>
    <b v="0"/>
    <n v="6"/>
    <b v="0"/>
    <s v="food/food trucks"/>
    <n v="2"/>
    <n v="202.83"/>
    <x v="7"/>
    <x v="19"/>
  </r>
  <r>
    <x v="2"/>
    <x v="0"/>
    <s v="USD"/>
    <n v="1427807640"/>
    <n v="1423325626"/>
    <b v="0"/>
    <n v="8"/>
    <b v="0"/>
    <s v="food/food trucks"/>
    <n v="4"/>
    <n v="29.13"/>
    <x v="7"/>
    <x v="19"/>
  </r>
  <r>
    <x v="2"/>
    <x v="8"/>
    <s v="DKK"/>
    <n v="1458733927"/>
    <n v="1456145527"/>
    <b v="0"/>
    <n v="1"/>
    <b v="0"/>
    <s v="food/food trucks"/>
    <n v="0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2"/>
    <n v="13"/>
    <x v="7"/>
    <x v="19"/>
  </r>
  <r>
    <x v="2"/>
    <x v="0"/>
    <s v="USD"/>
    <n v="1412536421"/>
    <n v="1409944421"/>
    <b v="0"/>
    <n v="1"/>
    <b v="0"/>
    <s v="food/food trucks"/>
    <n v="0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12"/>
    <n v="96.05"/>
    <x v="7"/>
    <x v="19"/>
  </r>
  <r>
    <x v="2"/>
    <x v="5"/>
    <s v="CAD"/>
    <n v="1407427009"/>
    <n v="1404835009"/>
    <b v="0"/>
    <n v="27"/>
    <b v="0"/>
    <s v="food/food trucks"/>
    <n v="24"/>
    <n v="305.77999999999997"/>
    <x v="7"/>
    <x v="19"/>
  </r>
  <r>
    <x v="2"/>
    <x v="1"/>
    <s v="GBP"/>
    <n v="1466323917"/>
    <n v="1463731917"/>
    <b v="0"/>
    <n v="7"/>
    <b v="0"/>
    <s v="food/food trucks"/>
    <n v="6"/>
    <n v="12.14"/>
    <x v="7"/>
    <x v="19"/>
  </r>
  <r>
    <x v="2"/>
    <x v="0"/>
    <s v="USD"/>
    <n v="1443039001"/>
    <n v="1440447001"/>
    <b v="0"/>
    <n v="14"/>
    <b v="0"/>
    <s v="food/food trucks"/>
    <n v="39"/>
    <n v="83.57"/>
    <x v="7"/>
    <x v="19"/>
  </r>
  <r>
    <x v="2"/>
    <x v="0"/>
    <s v="USD"/>
    <n v="1407089147"/>
    <n v="1403201147"/>
    <b v="0"/>
    <n v="5"/>
    <b v="0"/>
    <s v="food/food trucks"/>
    <n v="1"/>
    <n v="18"/>
    <x v="7"/>
    <x v="19"/>
  </r>
  <r>
    <x v="2"/>
    <x v="0"/>
    <s v="USD"/>
    <n v="1458938200"/>
    <n v="1453757800"/>
    <b v="0"/>
    <n v="30"/>
    <b v="0"/>
    <s v="food/food trucks"/>
    <n v="7"/>
    <n v="115.53"/>
    <x v="7"/>
    <x v="19"/>
  </r>
  <r>
    <x v="0"/>
    <x v="0"/>
    <s v="USD"/>
    <n v="1347508740"/>
    <n v="1346276349"/>
    <b v="1"/>
    <n v="151"/>
    <b v="1"/>
    <s v="technology/space exploration"/>
    <n v="661"/>
    <n v="21.9"/>
    <x v="2"/>
    <x v="36"/>
  </r>
  <r>
    <x v="0"/>
    <x v="0"/>
    <s v="USD"/>
    <n v="1415827200"/>
    <n v="1412358968"/>
    <b v="1"/>
    <n v="489"/>
    <b v="1"/>
    <s v="technology/space exploration"/>
    <n v="326"/>
    <n v="80.02"/>
    <x v="2"/>
    <x v="36"/>
  </r>
  <r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0"/>
    <x v="0"/>
    <s v="USD"/>
    <n v="1466168390"/>
    <n v="1463576390"/>
    <b v="1"/>
    <n v="1762"/>
    <b v="1"/>
    <s v="technology/space exploration"/>
    <n v="107"/>
    <n v="60.97"/>
    <x v="2"/>
    <x v="36"/>
  </r>
  <r>
    <x v="0"/>
    <x v="0"/>
    <s v="USD"/>
    <n v="1398791182"/>
    <n v="1396026382"/>
    <b v="1"/>
    <n v="385"/>
    <b v="1"/>
    <s v="technology/space exploration"/>
    <n v="110"/>
    <n v="31.44"/>
    <x v="2"/>
    <x v="36"/>
  </r>
  <r>
    <x v="0"/>
    <x v="0"/>
    <s v="USD"/>
    <n v="1439344800"/>
    <n v="1435611572"/>
    <b v="1"/>
    <n v="398"/>
    <b v="1"/>
    <s v="technology/space exploration"/>
    <n v="408"/>
    <n v="81.95"/>
    <x v="2"/>
    <x v="36"/>
  </r>
  <r>
    <x v="0"/>
    <x v="0"/>
    <s v="USD"/>
    <n v="1489536000"/>
    <n v="1485976468"/>
    <b v="1"/>
    <n v="304"/>
    <b v="1"/>
    <s v="technology/space exploration"/>
    <n v="224"/>
    <n v="58.93"/>
    <x v="2"/>
    <x v="36"/>
  </r>
  <r>
    <x v="0"/>
    <x v="0"/>
    <s v="USD"/>
    <n v="1342330951"/>
    <n v="1339738951"/>
    <b v="1"/>
    <n v="676"/>
    <b v="1"/>
    <s v="technology/space exploration"/>
    <n v="304"/>
    <n v="157.29"/>
    <x v="2"/>
    <x v="36"/>
  </r>
  <r>
    <x v="0"/>
    <x v="0"/>
    <s v="USD"/>
    <n v="1471849140"/>
    <n v="1468444125"/>
    <b v="1"/>
    <n v="577"/>
    <b v="1"/>
    <s v="technology/space exploration"/>
    <n v="141"/>
    <n v="55.76"/>
    <x v="2"/>
    <x v="36"/>
  </r>
  <r>
    <x v="0"/>
    <x v="12"/>
    <s v="EUR"/>
    <n v="1483397940"/>
    <n v="1480493014"/>
    <b v="1"/>
    <n v="3663"/>
    <b v="1"/>
    <s v="technology/space exploration"/>
    <n v="2791"/>
    <n v="83.8"/>
    <x v="2"/>
    <x v="36"/>
  </r>
  <r>
    <x v="0"/>
    <x v="0"/>
    <s v="USD"/>
    <n v="1420773970"/>
    <n v="1418095570"/>
    <b v="1"/>
    <n v="294"/>
    <b v="1"/>
    <s v="technology/space exploration"/>
    <n v="172"/>
    <n v="58.42"/>
    <x v="2"/>
    <x v="36"/>
  </r>
  <r>
    <x v="0"/>
    <x v="0"/>
    <s v="USD"/>
    <n v="1348256294"/>
    <n v="1345664294"/>
    <b v="1"/>
    <n v="28"/>
    <b v="1"/>
    <s v="technology/space exploration"/>
    <n v="101"/>
    <n v="270.57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70"/>
    <n v="47.18"/>
    <x v="2"/>
    <x v="36"/>
  </r>
  <r>
    <x v="0"/>
    <x v="0"/>
    <s v="USD"/>
    <n v="1440546729"/>
    <n v="1437954729"/>
    <b v="1"/>
    <n v="238"/>
    <b v="1"/>
    <s v="technology/space exploration"/>
    <n v="115"/>
    <n v="120.31"/>
    <x v="2"/>
    <x v="36"/>
  </r>
  <r>
    <x v="0"/>
    <x v="0"/>
    <s v="USD"/>
    <n v="1413838751"/>
    <n v="1411246751"/>
    <b v="1"/>
    <n v="159"/>
    <b v="1"/>
    <s v="technology/space exploration"/>
    <n v="878"/>
    <n v="27.6"/>
    <x v="2"/>
    <x v="36"/>
  </r>
  <r>
    <x v="0"/>
    <x v="0"/>
    <s v="USD"/>
    <n v="1449000061"/>
    <n v="1443812461"/>
    <b v="1"/>
    <n v="77"/>
    <b v="1"/>
    <s v="technology/space exploration"/>
    <n v="105"/>
    <n v="205.3"/>
    <x v="2"/>
    <x v="36"/>
  </r>
  <r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0"/>
    <x v="2"/>
    <s v="AUD"/>
    <n v="1444525200"/>
    <n v="1441339242"/>
    <b v="1"/>
    <n v="1251"/>
    <b v="1"/>
    <s v="technology/space exploration"/>
    <n v="144"/>
    <n v="74.64"/>
    <x v="2"/>
    <x v="36"/>
  </r>
  <r>
    <x v="0"/>
    <x v="0"/>
    <s v="USD"/>
    <n v="1432230988"/>
    <n v="1429638988"/>
    <b v="1"/>
    <n v="465"/>
    <b v="1"/>
    <s v="technology/space exploration"/>
    <n v="146"/>
    <n v="47.06"/>
    <x v="2"/>
    <x v="36"/>
  </r>
  <r>
    <x v="0"/>
    <x v="13"/>
    <s v="EUR"/>
    <n v="1483120216"/>
    <n v="1479232216"/>
    <b v="0"/>
    <n v="74"/>
    <b v="1"/>
    <s v="technology/space exploration"/>
    <n v="131"/>
    <n v="26.59"/>
    <x v="2"/>
    <x v="36"/>
  </r>
  <r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0"/>
    <x v="0"/>
    <s v="USD"/>
    <n v="1347530822"/>
    <n v="1345716422"/>
    <b v="0"/>
    <n v="3468"/>
    <b v="1"/>
    <s v="technology/space exploration"/>
    <n v="1379"/>
    <n v="31.82"/>
    <x v="2"/>
    <x v="36"/>
  </r>
  <r>
    <x v="0"/>
    <x v="12"/>
    <s v="EUR"/>
    <n v="1478723208"/>
    <n v="1476559608"/>
    <b v="0"/>
    <n v="52"/>
    <b v="1"/>
    <s v="technology/space exploration"/>
    <n v="956"/>
    <n v="27.58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7"/>
    <n v="21.56"/>
    <x v="2"/>
    <x v="36"/>
  </r>
  <r>
    <x v="0"/>
    <x v="0"/>
    <s v="USD"/>
    <n v="1417389067"/>
    <n v="1415661067"/>
    <b v="0"/>
    <n v="21"/>
    <b v="1"/>
    <s v="technology/space exploration"/>
    <n v="110"/>
    <n v="44.1"/>
    <x v="2"/>
    <x v="36"/>
  </r>
  <r>
    <x v="0"/>
    <x v="1"/>
    <s v="GBP"/>
    <n v="1431608122"/>
    <n v="1429016122"/>
    <b v="0"/>
    <n v="100"/>
    <b v="1"/>
    <s v="technology/space exploration"/>
    <n v="128"/>
    <n v="63.87"/>
    <x v="2"/>
    <x v="36"/>
  </r>
  <r>
    <x v="0"/>
    <x v="2"/>
    <s v="AUD"/>
    <n v="1467280800"/>
    <n v="1464921112"/>
    <b v="0"/>
    <n v="81"/>
    <b v="1"/>
    <s v="technology/space exploration"/>
    <n v="158"/>
    <n v="38.99"/>
    <x v="2"/>
    <x v="36"/>
  </r>
  <r>
    <x v="0"/>
    <x v="0"/>
    <s v="USD"/>
    <n v="1440907427"/>
    <n v="1438488227"/>
    <b v="0"/>
    <n v="286"/>
    <b v="1"/>
    <s v="technology/space exploration"/>
    <n v="115"/>
    <n v="80.19"/>
    <x v="2"/>
    <x v="36"/>
  </r>
  <r>
    <x v="0"/>
    <x v="0"/>
    <s v="USD"/>
    <n v="1464485339"/>
    <n v="1462325339"/>
    <b v="0"/>
    <n v="42"/>
    <b v="1"/>
    <s v="technology/space exploration"/>
    <n v="137"/>
    <n v="34.9"/>
    <x v="2"/>
    <x v="36"/>
  </r>
  <r>
    <x v="0"/>
    <x v="0"/>
    <s v="USD"/>
    <n v="1393542000"/>
    <n v="1390938332"/>
    <b v="0"/>
    <n v="199"/>
    <b v="1"/>
    <s v="technology/space exploration"/>
    <n v="355"/>
    <n v="89.1"/>
    <x v="2"/>
    <x v="36"/>
  </r>
  <r>
    <x v="0"/>
    <x v="0"/>
    <s v="USD"/>
    <n v="1475163921"/>
    <n v="1472571921"/>
    <b v="0"/>
    <n v="25"/>
    <b v="1"/>
    <s v="technology/space exploration"/>
    <n v="106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"/>
    <x v="2"/>
    <x v="36"/>
  </r>
  <r>
    <x v="0"/>
    <x v="0"/>
    <s v="USD"/>
    <n v="1476579600"/>
    <n v="1474641914"/>
    <b v="0"/>
    <n v="50"/>
    <b v="1"/>
    <s v="technology/space exploration"/>
    <n v="187"/>
    <n v="37.46"/>
    <x v="2"/>
    <x v="36"/>
  </r>
  <r>
    <x v="0"/>
    <x v="0"/>
    <s v="USD"/>
    <n v="1476277875"/>
    <n v="1474895475"/>
    <b v="0"/>
    <n v="26"/>
    <b v="1"/>
    <s v="technology/space exploration"/>
    <n v="166"/>
    <n v="31.96"/>
    <x v="2"/>
    <x v="36"/>
  </r>
  <r>
    <x v="0"/>
    <x v="0"/>
    <s v="USD"/>
    <n v="1421358895"/>
    <n v="1418766895"/>
    <b v="0"/>
    <n v="14"/>
    <b v="1"/>
    <s v="technology/space exploration"/>
    <n v="102"/>
    <n v="25.21"/>
    <x v="2"/>
    <x v="36"/>
  </r>
  <r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0"/>
    <x v="0"/>
    <s v="USD"/>
    <n v="1433735474"/>
    <n v="1428551474"/>
    <b v="0"/>
    <n v="69"/>
    <b v="1"/>
    <s v="technology/space exploration"/>
    <n v="106"/>
    <n v="45.94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34"/>
    <n v="223.58"/>
    <x v="2"/>
    <x v="36"/>
  </r>
  <r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1"/>
    <x v="2"/>
    <s v="AUD"/>
    <n v="1415481203"/>
    <n v="1412885603"/>
    <b v="1"/>
    <n v="23"/>
    <b v="0"/>
    <s v="technology/space exploration"/>
    <n v="11"/>
    <n v="91.3"/>
    <x v="2"/>
    <x v="36"/>
  </r>
  <r>
    <x v="1"/>
    <x v="0"/>
    <s v="USD"/>
    <n v="1441783869"/>
    <n v="1439191869"/>
    <b v="1"/>
    <n v="535"/>
    <b v="0"/>
    <s v="technology/space exploration"/>
    <n v="8"/>
    <n v="78.67"/>
    <x v="2"/>
    <x v="36"/>
  </r>
  <r>
    <x v="1"/>
    <x v="5"/>
    <s v="CAD"/>
    <n v="1439533019"/>
    <n v="1436941019"/>
    <b v="0"/>
    <n v="3"/>
    <b v="0"/>
    <s v="technology/space exploration"/>
    <n v="1"/>
    <n v="12"/>
    <x v="2"/>
    <x v="36"/>
  </r>
  <r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1"/>
    <x v="0"/>
    <s v="USD"/>
    <n v="1454370941"/>
    <n v="1449186941"/>
    <b v="0"/>
    <n v="3"/>
    <b v="0"/>
    <s v="technology/space exploration"/>
    <n v="0"/>
    <n v="41.33"/>
    <x v="2"/>
    <x v="36"/>
  </r>
  <r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1"/>
    <x v="0"/>
    <s v="USD"/>
    <n v="1450380009"/>
    <n v="1447960809"/>
    <b v="0"/>
    <n v="17"/>
    <b v="0"/>
    <s v="technology/space exploration"/>
    <n v="2"/>
    <n v="307.82"/>
    <x v="2"/>
    <x v="36"/>
  </r>
  <r>
    <x v="1"/>
    <x v="2"/>
    <s v="AUD"/>
    <n v="1418183325"/>
    <n v="1415591325"/>
    <b v="0"/>
    <n v="11"/>
    <b v="0"/>
    <s v="technology/space exploration"/>
    <n v="1"/>
    <n v="80.45"/>
    <x v="2"/>
    <x v="36"/>
  </r>
  <r>
    <x v="1"/>
    <x v="0"/>
    <s v="USD"/>
    <n v="1402632000"/>
    <n v="1399909127"/>
    <b v="0"/>
    <n v="70"/>
    <b v="0"/>
    <s v="technology/space exploration"/>
    <n v="12"/>
    <n v="83.94"/>
    <x v="2"/>
    <x v="36"/>
  </r>
  <r>
    <x v="1"/>
    <x v="0"/>
    <s v="USD"/>
    <n v="1429622726"/>
    <n v="1424442326"/>
    <b v="0"/>
    <n v="6"/>
    <b v="0"/>
    <s v="technology/space exploration"/>
    <n v="0"/>
    <n v="8.5"/>
    <x v="2"/>
    <x v="36"/>
  </r>
  <r>
    <x v="1"/>
    <x v="0"/>
    <s v="USD"/>
    <n v="1455048000"/>
    <n v="1452631647"/>
    <b v="0"/>
    <n v="43"/>
    <b v="0"/>
    <s v="technology/space exploration"/>
    <n v="21"/>
    <n v="73.37"/>
    <x v="2"/>
    <x v="36"/>
  </r>
  <r>
    <x v="1"/>
    <x v="0"/>
    <s v="USD"/>
    <n v="1489345200"/>
    <n v="1485966688"/>
    <b v="0"/>
    <n v="152"/>
    <b v="0"/>
    <s v="technology/space exploration"/>
    <n v="11"/>
    <n v="112.86"/>
    <x v="2"/>
    <x v="36"/>
  </r>
  <r>
    <x v="1"/>
    <x v="0"/>
    <s v="USD"/>
    <n v="1470187800"/>
    <n v="1467325053"/>
    <b v="0"/>
    <n v="59"/>
    <b v="0"/>
    <s v="technology/space exploration"/>
    <n v="19"/>
    <n v="95.28"/>
    <x v="2"/>
    <x v="36"/>
  </r>
  <r>
    <x v="1"/>
    <x v="0"/>
    <s v="USD"/>
    <n v="1469913194"/>
    <n v="1467321194"/>
    <b v="0"/>
    <n v="4"/>
    <b v="0"/>
    <s v="technology/space exploration"/>
    <n v="0"/>
    <n v="22.75"/>
    <x v="2"/>
    <x v="36"/>
  </r>
  <r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1"/>
    <x v="0"/>
    <s v="USD"/>
    <n v="1448388418"/>
    <n v="1443200818"/>
    <b v="0"/>
    <n v="5"/>
    <b v="0"/>
    <s v="technology/space exploration"/>
    <n v="0"/>
    <n v="3.8"/>
    <x v="2"/>
    <x v="36"/>
  </r>
  <r>
    <x v="0"/>
    <x v="0"/>
    <s v="USD"/>
    <n v="1382742010"/>
    <n v="1380150010"/>
    <b v="0"/>
    <n v="60"/>
    <b v="1"/>
    <s v="technology/makerspaces"/>
    <n v="103"/>
    <n v="85.75"/>
    <x v="2"/>
    <x v="37"/>
  </r>
  <r>
    <x v="0"/>
    <x v="0"/>
    <s v="USD"/>
    <n v="1440179713"/>
    <n v="1437587713"/>
    <b v="0"/>
    <n v="80"/>
    <b v="1"/>
    <s v="technology/makerspaces"/>
    <n v="107"/>
    <n v="267"/>
    <x v="2"/>
    <x v="37"/>
  </r>
  <r>
    <x v="0"/>
    <x v="5"/>
    <s v="CAD"/>
    <n v="1441378800"/>
    <n v="1438873007"/>
    <b v="0"/>
    <n v="56"/>
    <b v="1"/>
    <s v="technology/makerspaces"/>
    <n v="105"/>
    <n v="373.56"/>
    <x v="2"/>
    <x v="37"/>
  </r>
  <r>
    <x v="0"/>
    <x v="0"/>
    <s v="USD"/>
    <n v="1449644340"/>
    <n v="1446683797"/>
    <b v="0"/>
    <n v="104"/>
    <b v="1"/>
    <s v="technology/makerspaces"/>
    <n v="103"/>
    <n v="174.04"/>
    <x v="2"/>
    <x v="37"/>
  </r>
  <r>
    <x v="0"/>
    <x v="0"/>
    <s v="USD"/>
    <n v="1430774974"/>
    <n v="1426886974"/>
    <b v="0"/>
    <n v="46"/>
    <b v="1"/>
    <s v="technology/makerspaces"/>
    <n v="123"/>
    <n v="93.7"/>
    <x v="2"/>
    <x v="37"/>
  </r>
  <r>
    <x v="0"/>
    <x v="0"/>
    <s v="USD"/>
    <n v="1443214800"/>
    <n v="1440008439"/>
    <b v="0"/>
    <n v="206"/>
    <b v="1"/>
    <s v="technology/makerspaces"/>
    <n v="159"/>
    <n v="77.33"/>
    <x v="2"/>
    <x v="37"/>
  </r>
  <r>
    <x v="0"/>
    <x v="0"/>
    <s v="USD"/>
    <n v="1455142416"/>
    <n v="1452550416"/>
    <b v="0"/>
    <n v="18"/>
    <b v="1"/>
    <s v="technology/makerspaces"/>
    <n v="111"/>
    <n v="92.22"/>
    <x v="2"/>
    <x v="37"/>
  </r>
  <r>
    <x v="0"/>
    <x v="5"/>
    <s v="CAD"/>
    <n v="1447079520"/>
    <n v="1443449265"/>
    <b v="0"/>
    <n v="28"/>
    <b v="1"/>
    <s v="technology/makerspaces"/>
    <n v="171"/>
    <n v="60.96"/>
    <x v="2"/>
    <x v="37"/>
  </r>
  <r>
    <x v="0"/>
    <x v="0"/>
    <s v="USD"/>
    <n v="1452387096"/>
    <n v="1447203096"/>
    <b v="0"/>
    <n v="11"/>
    <b v="1"/>
    <s v="technology/makerspaces"/>
    <n v="125"/>
    <n v="91"/>
    <x v="2"/>
    <x v="37"/>
  </r>
  <r>
    <x v="2"/>
    <x v="2"/>
    <s v="AUD"/>
    <n v="1406593780"/>
    <n v="1404174580"/>
    <b v="1"/>
    <n v="60"/>
    <b v="0"/>
    <s v="technology/makerspaces"/>
    <n v="6"/>
    <n v="41.58"/>
    <x v="2"/>
    <x v="37"/>
  </r>
  <r>
    <x v="2"/>
    <x v="0"/>
    <s v="USD"/>
    <n v="1419017880"/>
    <n v="1416419916"/>
    <b v="1"/>
    <n v="84"/>
    <b v="0"/>
    <s v="technology/makerspaces"/>
    <n v="11"/>
    <n v="33.76"/>
    <x v="2"/>
    <x v="37"/>
  </r>
  <r>
    <x v="2"/>
    <x v="0"/>
    <s v="USD"/>
    <n v="1451282400"/>
    <n v="1449436390"/>
    <b v="1"/>
    <n v="47"/>
    <b v="0"/>
    <s v="technology/makerspaces"/>
    <n v="33"/>
    <n v="70.62"/>
    <x v="2"/>
    <x v="37"/>
  </r>
  <r>
    <x v="2"/>
    <x v="0"/>
    <s v="USD"/>
    <n v="1414622700"/>
    <n v="1412081999"/>
    <b v="1"/>
    <n v="66"/>
    <b v="0"/>
    <s v="technology/makerspaces"/>
    <n v="28"/>
    <n v="167.15"/>
    <x v="2"/>
    <x v="37"/>
  </r>
  <r>
    <x v="2"/>
    <x v="0"/>
    <s v="USD"/>
    <n v="1467694740"/>
    <n v="1465398670"/>
    <b v="1"/>
    <n v="171"/>
    <b v="0"/>
    <s v="technology/makerspaces"/>
    <n v="63"/>
    <n v="128.62"/>
    <x v="2"/>
    <x v="37"/>
  </r>
  <r>
    <x v="2"/>
    <x v="0"/>
    <s v="USD"/>
    <n v="1415655289"/>
    <n v="1413059689"/>
    <b v="1"/>
    <n v="29"/>
    <b v="0"/>
    <s v="technology/makerspaces"/>
    <n v="8"/>
    <n v="65.41"/>
    <x v="2"/>
    <x v="37"/>
  </r>
  <r>
    <x v="2"/>
    <x v="5"/>
    <s v="CAD"/>
    <n v="1463929174"/>
    <n v="1461337174"/>
    <b v="0"/>
    <n v="9"/>
    <b v="0"/>
    <s v="technology/makerspaces"/>
    <n v="50"/>
    <n v="117.56"/>
    <x v="2"/>
    <x v="37"/>
  </r>
  <r>
    <x v="2"/>
    <x v="0"/>
    <s v="USD"/>
    <n v="1404348143"/>
    <n v="1401756143"/>
    <b v="0"/>
    <n v="27"/>
    <b v="0"/>
    <s v="technology/makerspaces"/>
    <n v="18"/>
    <n v="126.48"/>
    <x v="2"/>
    <x v="37"/>
  </r>
  <r>
    <x v="2"/>
    <x v="3"/>
    <s v="EUR"/>
    <n v="1443121765"/>
    <n v="1440529765"/>
    <b v="0"/>
    <n v="2"/>
    <b v="0"/>
    <s v="technology/makerspaces"/>
    <n v="0"/>
    <n v="550"/>
    <x v="2"/>
    <x v="37"/>
  </r>
  <r>
    <x v="2"/>
    <x v="0"/>
    <s v="USD"/>
    <n v="1425081694"/>
    <n v="1422489694"/>
    <b v="0"/>
    <n v="3"/>
    <b v="0"/>
    <s v="technology/makerspaces"/>
    <n v="0"/>
    <n v="44"/>
    <x v="2"/>
    <x v="37"/>
  </r>
  <r>
    <x v="2"/>
    <x v="3"/>
    <s v="EUR"/>
    <n v="1459915491"/>
    <n v="1457327091"/>
    <b v="0"/>
    <n v="4"/>
    <b v="0"/>
    <s v="technology/makerspaces"/>
    <n v="1"/>
    <n v="69"/>
    <x v="2"/>
    <x v="37"/>
  </r>
  <r>
    <x v="2"/>
    <x v="0"/>
    <s v="USD"/>
    <n v="1405027750"/>
    <n v="1402867750"/>
    <b v="0"/>
    <n v="2"/>
    <b v="0"/>
    <s v="food/food trucks"/>
    <n v="1"/>
    <n v="27.5"/>
    <x v="7"/>
    <x v="19"/>
  </r>
  <r>
    <x v="2"/>
    <x v="0"/>
    <s v="USD"/>
    <n v="1416635940"/>
    <n v="1413838540"/>
    <b v="0"/>
    <n v="20"/>
    <b v="0"/>
    <s v="food/food trucks"/>
    <n v="28"/>
    <n v="84.9"/>
    <x v="7"/>
    <x v="19"/>
  </r>
  <r>
    <x v="2"/>
    <x v="0"/>
    <s v="USD"/>
    <n v="1425233240"/>
    <n v="1422641240"/>
    <b v="0"/>
    <n v="3"/>
    <b v="0"/>
    <s v="food/food trucks"/>
    <n v="0"/>
    <n v="12"/>
    <x v="7"/>
    <x v="19"/>
  </r>
  <r>
    <x v="2"/>
    <x v="0"/>
    <s v="USD"/>
    <n v="1407621425"/>
    <n v="1404165425"/>
    <b v="0"/>
    <n v="4"/>
    <b v="0"/>
    <s v="food/food trucks"/>
    <n v="1"/>
    <n v="200"/>
    <x v="7"/>
    <x v="19"/>
  </r>
  <r>
    <x v="2"/>
    <x v="0"/>
    <s v="USD"/>
    <n v="1430149330"/>
    <n v="1424968930"/>
    <b v="0"/>
    <n v="1"/>
    <b v="0"/>
    <s v="food/food trucks"/>
    <n v="0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0"/>
    <n v="5.29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11"/>
    <n v="72.760000000000005"/>
    <x v="7"/>
    <x v="19"/>
  </r>
  <r>
    <x v="2"/>
    <x v="5"/>
    <s v="CAD"/>
    <n v="1431278557"/>
    <n v="1427390557"/>
    <b v="0"/>
    <n v="2"/>
    <b v="0"/>
    <s v="food/food trucks"/>
    <n v="0"/>
    <n v="17.5"/>
    <x v="7"/>
    <x v="19"/>
  </r>
  <r>
    <x v="2"/>
    <x v="0"/>
    <s v="USD"/>
    <n v="1427266860"/>
    <n v="1424678460"/>
    <b v="0"/>
    <n v="1"/>
    <b v="0"/>
    <s v="food/food trucks"/>
    <n v="1"/>
    <n v="25"/>
    <x v="7"/>
    <x v="19"/>
  </r>
  <r>
    <x v="2"/>
    <x v="0"/>
    <s v="USD"/>
    <n v="1407899966"/>
    <n v="1405307966"/>
    <b v="0"/>
    <n v="3"/>
    <b v="0"/>
    <s v="food/food trucks"/>
    <n v="1"/>
    <n v="13.33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"/>
    <n v="23.67"/>
    <x v="7"/>
    <x v="19"/>
  </r>
  <r>
    <x v="2"/>
    <x v="0"/>
    <s v="USD"/>
    <n v="1419538560"/>
    <n v="1416600960"/>
    <b v="0"/>
    <n v="38"/>
    <b v="0"/>
    <s v="food/food trucks"/>
    <n v="6"/>
    <n v="89.21"/>
    <x v="7"/>
    <x v="19"/>
  </r>
  <r>
    <x v="2"/>
    <x v="0"/>
    <s v="USD"/>
    <n v="1438552800"/>
    <n v="1435876423"/>
    <b v="0"/>
    <n v="52"/>
    <b v="0"/>
    <s v="food/food trucks"/>
    <n v="26"/>
    <n v="116.56"/>
    <x v="7"/>
    <x v="19"/>
  </r>
  <r>
    <x v="2"/>
    <x v="0"/>
    <s v="USD"/>
    <n v="1403904808"/>
    <n v="1401312808"/>
    <b v="0"/>
    <n v="2"/>
    <b v="0"/>
    <s v="food/food trucks"/>
    <n v="0"/>
    <n v="13.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1"/>
    <n v="17.5"/>
    <x v="7"/>
    <x v="19"/>
  </r>
  <r>
    <x v="3"/>
    <x v="17"/>
    <s v="EUR"/>
    <n v="1491586534"/>
    <n v="1488911734"/>
    <b v="0"/>
    <n v="46"/>
    <b v="0"/>
    <s v="theater/spaces"/>
    <n v="46"/>
    <n v="34.130000000000003"/>
    <x v="1"/>
    <x v="38"/>
  </r>
  <r>
    <x v="3"/>
    <x v="0"/>
    <s v="USD"/>
    <n v="1491416077"/>
    <n v="1488827677"/>
    <b v="1"/>
    <n v="26"/>
    <b v="0"/>
    <s v="theater/spaces"/>
    <n v="34"/>
    <n v="132.35"/>
    <x v="1"/>
    <x v="38"/>
  </r>
  <r>
    <x v="3"/>
    <x v="14"/>
    <s v="MXN"/>
    <n v="1490196830"/>
    <n v="1485016430"/>
    <b v="0"/>
    <n v="45"/>
    <b v="0"/>
    <s v="theater/spaces"/>
    <n v="104"/>
    <n v="922.22"/>
    <x v="1"/>
    <x v="38"/>
  </r>
  <r>
    <x v="3"/>
    <x v="0"/>
    <s v="USD"/>
    <n v="1491421314"/>
    <n v="1487709714"/>
    <b v="0"/>
    <n v="7"/>
    <b v="0"/>
    <s v="theater/spaces"/>
    <n v="6"/>
    <n v="163.57"/>
    <x v="1"/>
    <x v="38"/>
  </r>
  <r>
    <x v="3"/>
    <x v="0"/>
    <s v="USD"/>
    <n v="1490389158"/>
    <n v="1486504758"/>
    <b v="0"/>
    <n v="8"/>
    <b v="0"/>
    <s v="theater/spaces"/>
    <n v="11"/>
    <n v="217.38"/>
    <x v="1"/>
    <x v="38"/>
  </r>
  <r>
    <x v="0"/>
    <x v="0"/>
    <s v="USD"/>
    <n v="1413442740"/>
    <n v="1410937483"/>
    <b v="1"/>
    <n v="263"/>
    <b v="1"/>
    <s v="theater/spaces"/>
    <n v="112"/>
    <n v="149.44"/>
    <x v="1"/>
    <x v="38"/>
  </r>
  <r>
    <x v="0"/>
    <x v="0"/>
    <s v="USD"/>
    <n v="1369637940"/>
    <n v="1367088443"/>
    <b v="1"/>
    <n v="394"/>
    <b v="1"/>
    <s v="theater/spaces"/>
    <n v="351"/>
    <n v="71.239999999999995"/>
    <x v="1"/>
    <x v="38"/>
  </r>
  <r>
    <x v="0"/>
    <x v="1"/>
    <s v="GBP"/>
    <n v="1469119526"/>
    <n v="1463935526"/>
    <b v="1"/>
    <n v="1049"/>
    <b v="1"/>
    <s v="theater/spaces"/>
    <n v="233"/>
    <n v="44.46"/>
    <x v="1"/>
    <x v="38"/>
  </r>
  <r>
    <x v="0"/>
    <x v="0"/>
    <s v="USD"/>
    <n v="1475553540"/>
    <n v="1472528141"/>
    <b v="1"/>
    <n v="308"/>
    <b v="1"/>
    <s v="theater/spaces"/>
    <n v="102"/>
    <n v="164.94"/>
    <x v="1"/>
    <x v="38"/>
  </r>
  <r>
    <x v="0"/>
    <x v="0"/>
    <s v="USD"/>
    <n v="1407549600"/>
    <n v="1404797428"/>
    <b v="1"/>
    <n v="1088"/>
    <b v="1"/>
    <s v="theater/spaces"/>
    <n v="154"/>
    <n v="84.87"/>
    <x v="1"/>
    <x v="38"/>
  </r>
  <r>
    <x v="0"/>
    <x v="1"/>
    <s v="GBP"/>
    <n v="1403301660"/>
    <n v="1400694790"/>
    <b v="1"/>
    <n v="73"/>
    <b v="1"/>
    <s v="theater/spaces"/>
    <n v="101"/>
    <n v="53.95"/>
    <x v="1"/>
    <x v="38"/>
  </r>
  <r>
    <x v="0"/>
    <x v="0"/>
    <s v="USD"/>
    <n v="1373738400"/>
    <n v="1370568560"/>
    <b v="1"/>
    <n v="143"/>
    <b v="1"/>
    <s v="theater/spaces"/>
    <n v="131"/>
    <n v="50.53"/>
    <x v="1"/>
    <x v="38"/>
  </r>
  <r>
    <x v="0"/>
    <x v="0"/>
    <s v="USD"/>
    <n v="1450971684"/>
    <n v="1447515684"/>
    <b v="1"/>
    <n v="1420"/>
    <b v="1"/>
    <s v="theater/spaces"/>
    <n v="102"/>
    <n v="108"/>
    <x v="1"/>
    <x v="38"/>
  </r>
  <r>
    <x v="0"/>
    <x v="0"/>
    <s v="USD"/>
    <n v="1476486000"/>
    <n v="1474040596"/>
    <b v="1"/>
    <n v="305"/>
    <b v="1"/>
    <s v="theater/spaces"/>
    <n v="116"/>
    <n v="95.37"/>
    <x v="1"/>
    <x v="38"/>
  </r>
  <r>
    <x v="0"/>
    <x v="0"/>
    <s v="USD"/>
    <n v="1456047228"/>
    <n v="1453109628"/>
    <b v="1"/>
    <n v="551"/>
    <b v="1"/>
    <s v="theater/spaces"/>
    <n v="265"/>
    <n v="57.63"/>
    <x v="1"/>
    <x v="38"/>
  </r>
  <r>
    <x v="0"/>
    <x v="12"/>
    <s v="EUR"/>
    <n v="1444291193"/>
    <n v="1441699193"/>
    <b v="1"/>
    <n v="187"/>
    <b v="1"/>
    <s v="theater/spaces"/>
    <n v="120"/>
    <n v="64.16"/>
    <x v="1"/>
    <x v="38"/>
  </r>
  <r>
    <x v="0"/>
    <x v="0"/>
    <s v="USD"/>
    <n v="1417906649"/>
    <n v="1414015049"/>
    <b v="1"/>
    <n v="325"/>
    <b v="1"/>
    <s v="theater/spaces"/>
    <n v="120"/>
    <n v="92.39"/>
    <x v="1"/>
    <x v="38"/>
  </r>
  <r>
    <x v="0"/>
    <x v="0"/>
    <s v="USD"/>
    <n v="1462316400"/>
    <n v="1459865945"/>
    <b v="1"/>
    <n v="148"/>
    <b v="1"/>
    <s v="theater/spaces"/>
    <n v="104"/>
    <n v="125.98"/>
    <x v="1"/>
    <x v="38"/>
  </r>
  <r>
    <x v="0"/>
    <x v="0"/>
    <s v="USD"/>
    <n v="1460936694"/>
    <n v="1455756294"/>
    <b v="0"/>
    <n v="69"/>
    <b v="1"/>
    <s v="theater/spaces"/>
    <n v="109"/>
    <n v="94.64"/>
    <x v="1"/>
    <x v="38"/>
  </r>
  <r>
    <x v="0"/>
    <x v="0"/>
    <s v="USD"/>
    <n v="1478866253"/>
    <n v="1476270653"/>
    <b v="0"/>
    <n v="173"/>
    <b v="1"/>
    <s v="theater/spaces"/>
    <n v="118"/>
    <n v="170.7"/>
    <x v="1"/>
    <x v="38"/>
  </r>
  <r>
    <x v="0"/>
    <x v="1"/>
    <s v="GBP"/>
    <n v="1378494000"/>
    <n v="1375880598"/>
    <b v="0"/>
    <n v="269"/>
    <b v="1"/>
    <s v="technology/hardware"/>
    <n v="1462"/>
    <n v="40.76"/>
    <x v="2"/>
    <x v="30"/>
  </r>
  <r>
    <x v="0"/>
    <x v="0"/>
    <s v="USD"/>
    <n v="1485722053"/>
    <n v="1480538053"/>
    <b v="0"/>
    <n v="185"/>
    <b v="1"/>
    <s v="technology/hardware"/>
    <n v="253"/>
    <n v="68.25"/>
    <x v="2"/>
    <x v="30"/>
  </r>
  <r>
    <x v="0"/>
    <x v="0"/>
    <s v="USD"/>
    <n v="1420060088"/>
    <n v="1414872488"/>
    <b v="0"/>
    <n v="176"/>
    <b v="1"/>
    <s v="technology/hardware"/>
    <n v="140"/>
    <n v="95.49"/>
    <x v="2"/>
    <x v="30"/>
  </r>
  <r>
    <x v="0"/>
    <x v="1"/>
    <s v="GBP"/>
    <n v="1439625059"/>
    <n v="1436860259"/>
    <b v="0"/>
    <n v="1019"/>
    <b v="1"/>
    <s v="technology/hardware"/>
    <n v="297"/>
    <n v="7.19"/>
    <x v="2"/>
    <x v="30"/>
  </r>
  <r>
    <x v="0"/>
    <x v="5"/>
    <s v="CAD"/>
    <n v="1488390735"/>
    <n v="1484070735"/>
    <b v="0"/>
    <n v="113"/>
    <b v="1"/>
    <s v="technology/hardware"/>
    <n v="145"/>
    <n v="511.65"/>
    <x v="2"/>
    <x v="30"/>
  </r>
  <r>
    <x v="0"/>
    <x v="0"/>
    <s v="USD"/>
    <n v="1461333311"/>
    <n v="1458741311"/>
    <b v="0"/>
    <n v="404"/>
    <b v="1"/>
    <s v="technology/hardware"/>
    <n v="106"/>
    <n v="261.75"/>
    <x v="2"/>
    <x v="30"/>
  </r>
  <r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0"/>
    <x v="0"/>
    <s v="USD"/>
    <n v="1451485434"/>
    <n v="1448461434"/>
    <b v="0"/>
    <n v="392"/>
    <b v="1"/>
    <s v="technology/hardware"/>
    <n v="202"/>
    <n v="77.23"/>
    <x v="2"/>
    <x v="30"/>
  </r>
  <r>
    <x v="0"/>
    <x v="0"/>
    <s v="USD"/>
    <n v="1430459197"/>
    <n v="1427867197"/>
    <b v="0"/>
    <n v="23"/>
    <b v="1"/>
    <s v="technology/hardware"/>
    <n v="104"/>
    <n v="340.57"/>
    <x v="2"/>
    <x v="30"/>
  </r>
  <r>
    <x v="0"/>
    <x v="0"/>
    <s v="USD"/>
    <n v="1366635575"/>
    <n v="1363611575"/>
    <b v="0"/>
    <n v="682"/>
    <b v="1"/>
    <s v="technology/hardware"/>
    <n v="170"/>
    <n v="67.42"/>
    <x v="2"/>
    <x v="30"/>
  </r>
  <r>
    <x v="0"/>
    <x v="0"/>
    <s v="USD"/>
    <n v="1413604800"/>
    <n v="1408624622"/>
    <b v="0"/>
    <n v="37"/>
    <b v="1"/>
    <s v="technology/hardware"/>
    <n v="104"/>
    <n v="845.7"/>
    <x v="2"/>
    <x v="30"/>
  </r>
  <r>
    <x v="0"/>
    <x v="0"/>
    <s v="USD"/>
    <n v="1369699200"/>
    <n v="1366917828"/>
    <b v="0"/>
    <n v="146"/>
    <b v="1"/>
    <s v="technology/hardware"/>
    <n v="118"/>
    <n v="97.19"/>
    <x v="2"/>
    <x v="30"/>
  </r>
  <r>
    <x v="0"/>
    <x v="0"/>
    <s v="USD"/>
    <n v="1428643974"/>
    <n v="1423463574"/>
    <b v="0"/>
    <n v="119"/>
    <b v="1"/>
    <s v="technology/hardware"/>
    <n v="108"/>
    <n v="451.84"/>
    <x v="2"/>
    <x v="30"/>
  </r>
  <r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0"/>
    <x v="1"/>
    <s v="GBP"/>
    <n v="1363204800"/>
    <n v="1360551250"/>
    <b v="0"/>
    <n v="339"/>
    <b v="1"/>
    <s v="technology/hardware"/>
    <n v="978"/>
    <n v="21.64"/>
    <x v="2"/>
    <x v="30"/>
  </r>
  <r>
    <x v="0"/>
    <x v="5"/>
    <s v="CAD"/>
    <n v="1398268773"/>
    <n v="1395676773"/>
    <b v="0"/>
    <n v="58"/>
    <b v="1"/>
    <s v="technology/hardware"/>
    <n v="123"/>
    <n v="169.52"/>
    <x v="2"/>
    <x v="30"/>
  </r>
  <r>
    <x v="0"/>
    <x v="0"/>
    <s v="USD"/>
    <n v="1389812400"/>
    <n v="1386108087"/>
    <b v="0"/>
    <n v="456"/>
    <b v="1"/>
    <s v="technology/hardware"/>
    <n v="246"/>
    <n v="161.88"/>
    <x v="2"/>
    <x v="30"/>
  </r>
  <r>
    <x v="0"/>
    <x v="0"/>
    <s v="USD"/>
    <n v="1478402804"/>
    <n v="1473218804"/>
    <b v="0"/>
    <n v="15"/>
    <b v="1"/>
    <s v="technology/hardware"/>
    <n v="148"/>
    <n v="493.13"/>
    <x v="2"/>
    <x v="30"/>
  </r>
  <r>
    <x v="0"/>
    <x v="1"/>
    <s v="GBP"/>
    <n v="1399324717"/>
    <n v="1395436717"/>
    <b v="0"/>
    <n v="191"/>
    <b v="1"/>
    <s v="technology/hardware"/>
    <n v="384"/>
    <n v="22.12"/>
    <x v="2"/>
    <x v="30"/>
  </r>
  <r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"/>
    <x v="0"/>
    <s v="USD"/>
    <n v="1413770820"/>
    <n v="1412005602"/>
    <b v="0"/>
    <n v="4"/>
    <b v="0"/>
    <s v="publishing/children's books"/>
    <n v="0"/>
    <n v="8.75"/>
    <x v="3"/>
    <x v="39"/>
  </r>
  <r>
    <x v="2"/>
    <x v="0"/>
    <s v="USD"/>
    <n v="1337102187"/>
    <n v="1335892587"/>
    <b v="0"/>
    <n v="18"/>
    <b v="0"/>
    <s v="publishing/children's books"/>
    <n v="29"/>
    <n v="40.61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"/>
    <x v="0"/>
    <s v="USD"/>
    <n v="1409337911"/>
    <n v="1406745911"/>
    <b v="0"/>
    <n v="19"/>
    <b v="0"/>
    <s v="publishing/children's books"/>
    <n v="27"/>
    <n v="42.16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"/>
    <n v="13.25"/>
    <x v="3"/>
    <x v="39"/>
  </r>
  <r>
    <x v="2"/>
    <x v="0"/>
    <s v="USD"/>
    <n v="1428171037"/>
    <n v="1425582637"/>
    <b v="0"/>
    <n v="2"/>
    <b v="0"/>
    <s v="publishing/children's books"/>
    <n v="1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11"/>
    <n v="39.29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"/>
    <x v="0"/>
    <s v="USD"/>
    <n v="1389476201"/>
    <n v="1386884201"/>
    <b v="0"/>
    <n v="33"/>
    <b v="0"/>
    <s v="publishing/children's books"/>
    <n v="10"/>
    <n v="31.76"/>
    <x v="3"/>
    <x v="39"/>
  </r>
  <r>
    <x v="2"/>
    <x v="0"/>
    <s v="USD"/>
    <n v="1470498332"/>
    <n v="1469202332"/>
    <b v="0"/>
    <n v="2"/>
    <b v="0"/>
    <s v="publishing/children's books"/>
    <n v="1"/>
    <n v="5"/>
    <x v="3"/>
    <x v="39"/>
  </r>
  <r>
    <x v="2"/>
    <x v="2"/>
    <s v="AUD"/>
    <n v="1476095783"/>
    <n v="1474886183"/>
    <b v="0"/>
    <n v="6"/>
    <b v="0"/>
    <s v="publishing/children's books"/>
    <n v="12"/>
    <n v="39"/>
    <x v="3"/>
    <x v="39"/>
  </r>
  <r>
    <x v="2"/>
    <x v="2"/>
    <s v="AUD"/>
    <n v="1468658866"/>
    <n v="1464943666"/>
    <b v="0"/>
    <n v="2"/>
    <b v="0"/>
    <s v="publishing/children's books"/>
    <n v="11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1"/>
    <n v="9"/>
    <x v="3"/>
    <x v="39"/>
  </r>
  <r>
    <x v="2"/>
    <x v="0"/>
    <s v="USD"/>
    <n v="1332114795"/>
    <n v="1326934395"/>
    <b v="0"/>
    <n v="1"/>
    <b v="0"/>
    <s v="publishing/children's books"/>
    <n v="1"/>
    <n v="25"/>
    <x v="3"/>
    <x v="39"/>
  </r>
  <r>
    <x v="2"/>
    <x v="0"/>
    <s v="USD"/>
    <n v="1369403684"/>
    <n v="1365515684"/>
    <b v="0"/>
    <n v="3"/>
    <b v="0"/>
    <s v="publishing/children's books"/>
    <n v="0"/>
    <n v="30"/>
    <x v="3"/>
    <x v="39"/>
  </r>
  <r>
    <x v="2"/>
    <x v="0"/>
    <s v="USD"/>
    <n v="1338404400"/>
    <n v="1335855631"/>
    <b v="0"/>
    <n v="4"/>
    <b v="0"/>
    <s v="publishing/children's books"/>
    <n v="1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1"/>
    <n v="11.33"/>
    <x v="3"/>
    <x v="39"/>
  </r>
  <r>
    <x v="2"/>
    <x v="0"/>
    <s v="USD"/>
    <n v="1333028723"/>
    <n v="1330440323"/>
    <b v="0"/>
    <n v="34"/>
    <b v="0"/>
    <s v="publishing/children's books"/>
    <n v="14"/>
    <n v="29.47"/>
    <x v="3"/>
    <x v="39"/>
  </r>
  <r>
    <x v="2"/>
    <x v="1"/>
    <s v="GBP"/>
    <n v="1401997790"/>
    <n v="1397677790"/>
    <b v="0"/>
    <n v="2"/>
    <b v="0"/>
    <s v="publishing/children's books"/>
    <n v="0"/>
    <n v="1"/>
    <x v="3"/>
    <x v="39"/>
  </r>
  <r>
    <x v="2"/>
    <x v="0"/>
    <s v="USD"/>
    <n v="1395158130"/>
    <n v="1392569730"/>
    <b v="0"/>
    <n v="33"/>
    <b v="0"/>
    <s v="publishing/children's books"/>
    <n v="10"/>
    <n v="63.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0"/>
    <n v="1"/>
    <x v="3"/>
    <x v="39"/>
  </r>
  <r>
    <x v="2"/>
    <x v="0"/>
    <s v="USD"/>
    <n v="1362711728"/>
    <n v="1360119728"/>
    <b v="0"/>
    <n v="13"/>
    <b v="0"/>
    <s v="publishing/children's books"/>
    <n v="14"/>
    <n v="43.85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8"/>
    <n v="45.97"/>
    <x v="3"/>
    <x v="39"/>
  </r>
  <r>
    <x v="2"/>
    <x v="0"/>
    <s v="USD"/>
    <n v="1437149004"/>
    <n v="1434557004"/>
    <b v="0"/>
    <n v="1"/>
    <b v="0"/>
    <s v="publishing/children's books"/>
    <n v="0"/>
    <n v="10"/>
    <x v="3"/>
    <x v="39"/>
  </r>
  <r>
    <x v="2"/>
    <x v="0"/>
    <s v="USD"/>
    <n v="1409009306"/>
    <n v="1406417306"/>
    <b v="0"/>
    <n v="15"/>
    <b v="0"/>
    <s v="publishing/children's books"/>
    <n v="26"/>
    <n v="93.67"/>
    <x v="3"/>
    <x v="39"/>
  </r>
  <r>
    <x v="2"/>
    <x v="0"/>
    <s v="USD"/>
    <n v="1448204621"/>
    <n v="1445609021"/>
    <b v="0"/>
    <n v="1"/>
    <b v="0"/>
    <s v="publishing/children's books"/>
    <n v="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05"/>
    <n v="47"/>
    <x v="1"/>
    <x v="6"/>
  </r>
  <r>
    <x v="0"/>
    <x v="0"/>
    <s v="USD"/>
    <n v="1424149140"/>
    <n v="1421964718"/>
    <b v="0"/>
    <n v="18"/>
    <b v="1"/>
    <s v="theater/plays"/>
    <n v="120"/>
    <n v="66.67"/>
    <x v="1"/>
    <x v="6"/>
  </r>
  <r>
    <x v="0"/>
    <x v="1"/>
    <s v="GBP"/>
    <n v="1429793446"/>
    <n v="1428583846"/>
    <b v="0"/>
    <n v="61"/>
    <b v="1"/>
    <s v="theater/plays"/>
    <n v="115"/>
    <n v="18.77"/>
    <x v="1"/>
    <x v="6"/>
  </r>
  <r>
    <x v="0"/>
    <x v="0"/>
    <s v="USD"/>
    <n v="1414608843"/>
    <n v="1412794443"/>
    <b v="0"/>
    <n v="108"/>
    <b v="1"/>
    <s v="theater/plays"/>
    <n v="119"/>
    <n v="66.11"/>
    <x v="1"/>
    <x v="6"/>
  </r>
  <r>
    <x v="0"/>
    <x v="0"/>
    <s v="USD"/>
    <n v="1470430800"/>
    <n v="1467865967"/>
    <b v="0"/>
    <n v="142"/>
    <b v="1"/>
    <s v="theater/plays"/>
    <n v="105"/>
    <n v="36.86"/>
    <x v="1"/>
    <x v="6"/>
  </r>
  <r>
    <x v="0"/>
    <x v="1"/>
    <s v="GBP"/>
    <n v="1404913180"/>
    <n v="1403703580"/>
    <b v="0"/>
    <n v="74"/>
    <b v="1"/>
    <s v="theater/plays"/>
    <n v="118"/>
    <n v="39.81"/>
    <x v="1"/>
    <x v="6"/>
  </r>
  <r>
    <x v="0"/>
    <x v="0"/>
    <s v="USD"/>
    <n v="1405658752"/>
    <n v="1403066752"/>
    <b v="0"/>
    <n v="38"/>
    <b v="1"/>
    <s v="theater/plays"/>
    <n v="120"/>
    <n v="31.5"/>
    <x v="1"/>
    <x v="6"/>
  </r>
  <r>
    <x v="0"/>
    <x v="0"/>
    <s v="USD"/>
    <n v="1469811043"/>
    <n v="1467219043"/>
    <b v="0"/>
    <n v="20"/>
    <b v="1"/>
    <s v="theater/plays"/>
    <n v="103"/>
    <n v="102.5"/>
    <x v="1"/>
    <x v="6"/>
  </r>
  <r>
    <x v="0"/>
    <x v="0"/>
    <s v="USD"/>
    <n v="1426132800"/>
    <n v="1424477934"/>
    <b v="0"/>
    <n v="24"/>
    <b v="1"/>
    <s v="theater/plays"/>
    <n v="101"/>
    <n v="126.46"/>
    <x v="1"/>
    <x v="6"/>
  </r>
  <r>
    <x v="0"/>
    <x v="0"/>
    <s v="USD"/>
    <n v="1423693903"/>
    <n v="1421101903"/>
    <b v="0"/>
    <n v="66"/>
    <b v="1"/>
    <s v="theater/plays"/>
    <n v="105"/>
    <n v="47.88"/>
    <x v="1"/>
    <x v="6"/>
  </r>
  <r>
    <x v="0"/>
    <x v="0"/>
    <s v="USD"/>
    <n v="1473393600"/>
    <n v="1470778559"/>
    <b v="0"/>
    <n v="28"/>
    <b v="1"/>
    <s v="theater/plays"/>
    <n v="103"/>
    <n v="73.209999999999994"/>
    <x v="1"/>
    <x v="6"/>
  </r>
  <r>
    <x v="0"/>
    <x v="0"/>
    <s v="USD"/>
    <n v="1439357559"/>
    <n v="1435469559"/>
    <b v="0"/>
    <n v="24"/>
    <b v="1"/>
    <s v="theater/plays"/>
    <n v="108"/>
    <n v="89.67"/>
    <x v="1"/>
    <x v="6"/>
  </r>
  <r>
    <x v="0"/>
    <x v="2"/>
    <s v="AUD"/>
    <n v="1437473005"/>
    <n v="1434881005"/>
    <b v="0"/>
    <n v="73"/>
    <b v="1"/>
    <s v="theater/plays"/>
    <n v="111"/>
    <n v="151.46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"/>
    <n v="36.5"/>
    <x v="1"/>
    <x v="6"/>
  </r>
  <r>
    <x v="0"/>
    <x v="1"/>
    <s v="GBP"/>
    <n v="1404564028"/>
    <n v="1401972028"/>
    <b v="0"/>
    <n v="21"/>
    <b v="1"/>
    <s v="theater/plays"/>
    <n v="116"/>
    <n v="44"/>
    <x v="1"/>
    <x v="6"/>
  </r>
  <r>
    <x v="0"/>
    <x v="1"/>
    <s v="GBP"/>
    <n v="1404858840"/>
    <n v="1402266840"/>
    <b v="0"/>
    <n v="94"/>
    <b v="1"/>
    <s v="theater/plays"/>
    <n v="103"/>
    <n v="87.36"/>
    <x v="1"/>
    <x v="6"/>
  </r>
  <r>
    <x v="0"/>
    <x v="1"/>
    <s v="GBP"/>
    <n v="1438358400"/>
    <n v="1437063121"/>
    <b v="0"/>
    <n v="139"/>
    <b v="1"/>
    <s v="theater/plays"/>
    <n v="101"/>
    <n v="36.47"/>
    <x v="1"/>
    <x v="6"/>
  </r>
  <r>
    <x v="0"/>
    <x v="1"/>
    <s v="GBP"/>
    <n v="1466179200"/>
    <n v="1463466070"/>
    <b v="0"/>
    <n v="130"/>
    <b v="1"/>
    <s v="theater/plays"/>
    <n v="117"/>
    <n v="44.86"/>
    <x v="1"/>
    <x v="6"/>
  </r>
  <r>
    <x v="0"/>
    <x v="1"/>
    <s v="GBP"/>
    <n v="1420377366"/>
    <n v="1415193366"/>
    <b v="0"/>
    <n v="31"/>
    <b v="1"/>
    <s v="theater/plays"/>
    <n v="133"/>
    <n v="42.9"/>
    <x v="1"/>
    <x v="6"/>
  </r>
  <r>
    <x v="0"/>
    <x v="2"/>
    <s v="AUD"/>
    <n v="1412938800"/>
    <n v="1411019409"/>
    <b v="0"/>
    <n v="13"/>
    <b v="1"/>
    <s v="theater/plays"/>
    <n v="133"/>
    <n v="51.23"/>
    <x v="1"/>
    <x v="6"/>
  </r>
  <r>
    <x v="0"/>
    <x v="1"/>
    <s v="GBP"/>
    <n v="1438875107"/>
    <n v="1436283107"/>
    <b v="0"/>
    <n v="90"/>
    <b v="1"/>
    <s v="theater/plays"/>
    <n v="102"/>
    <n v="33.94"/>
    <x v="1"/>
    <x v="6"/>
  </r>
  <r>
    <x v="0"/>
    <x v="0"/>
    <s v="USD"/>
    <n v="1437004800"/>
    <n v="1433295276"/>
    <b v="0"/>
    <n v="141"/>
    <b v="1"/>
    <s v="theater/plays"/>
    <n v="128"/>
    <n v="90.74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"/>
    <x v="1"/>
    <x v="6"/>
  </r>
  <r>
    <x v="0"/>
    <x v="1"/>
    <s v="GBP"/>
    <n v="1438772400"/>
    <n v="1435645490"/>
    <b v="0"/>
    <n v="76"/>
    <b v="1"/>
    <s v="theater/plays"/>
    <n v="112"/>
    <n v="44.25"/>
    <x v="1"/>
    <x v="6"/>
  </r>
  <r>
    <x v="0"/>
    <x v="0"/>
    <s v="USD"/>
    <n v="1435611438"/>
    <n v="1433019438"/>
    <b v="0"/>
    <n v="93"/>
    <b v="1"/>
    <s v="theater/plays"/>
    <n v="126"/>
    <n v="67.739999999999995"/>
    <x v="1"/>
    <x v="6"/>
  </r>
  <r>
    <x v="0"/>
    <x v="0"/>
    <s v="USD"/>
    <n v="1440274735"/>
    <n v="1437682735"/>
    <b v="0"/>
    <n v="69"/>
    <b v="1"/>
    <s v="theater/plays"/>
    <n v="100"/>
    <n v="65.38"/>
    <x v="1"/>
    <x v="6"/>
  </r>
  <r>
    <x v="0"/>
    <x v="0"/>
    <s v="USD"/>
    <n v="1459348740"/>
    <n v="1458647725"/>
    <b v="0"/>
    <n v="21"/>
    <b v="1"/>
    <s v="theater/plays"/>
    <n v="102"/>
    <n v="121.9"/>
    <x v="1"/>
    <x v="6"/>
  </r>
  <r>
    <x v="0"/>
    <x v="0"/>
    <s v="USD"/>
    <n v="1401595140"/>
    <n v="1398828064"/>
    <b v="0"/>
    <n v="57"/>
    <b v="1"/>
    <s v="theater/plays"/>
    <n v="108"/>
    <n v="47.46"/>
    <x v="1"/>
    <x v="6"/>
  </r>
  <r>
    <x v="0"/>
    <x v="1"/>
    <s v="GBP"/>
    <n v="1424692503"/>
    <n v="1422100503"/>
    <b v="0"/>
    <n v="108"/>
    <b v="1"/>
    <s v="theater/plays"/>
    <n v="100"/>
    <n v="92.84"/>
    <x v="1"/>
    <x v="6"/>
  </r>
  <r>
    <x v="0"/>
    <x v="5"/>
    <s v="CAD"/>
    <n v="1428292800"/>
    <n v="1424368298"/>
    <b v="0"/>
    <n v="83"/>
    <b v="1"/>
    <s v="theater/plays"/>
    <n v="113"/>
    <n v="68.25"/>
    <x v="1"/>
    <x v="6"/>
  </r>
  <r>
    <x v="0"/>
    <x v="0"/>
    <s v="USD"/>
    <n v="1481737761"/>
    <n v="1479577761"/>
    <b v="0"/>
    <n v="96"/>
    <b v="1"/>
    <s v="theater/plays"/>
    <n v="128"/>
    <n v="37.21"/>
    <x v="1"/>
    <x v="6"/>
  </r>
  <r>
    <x v="0"/>
    <x v="1"/>
    <s v="GBP"/>
    <n v="1431164115"/>
    <n v="1428572115"/>
    <b v="0"/>
    <n v="64"/>
    <b v="1"/>
    <s v="theater/plays"/>
    <n v="108"/>
    <n v="25.25"/>
    <x v="1"/>
    <x v="6"/>
  </r>
  <r>
    <x v="0"/>
    <x v="5"/>
    <s v="CAD"/>
    <n v="1470595109"/>
    <n v="1468003109"/>
    <b v="0"/>
    <n v="14"/>
    <b v="1"/>
    <s v="theater/plays"/>
    <n v="242"/>
    <n v="43.21"/>
    <x v="1"/>
    <x v="6"/>
  </r>
  <r>
    <x v="0"/>
    <x v="1"/>
    <s v="GBP"/>
    <n v="1438531200"/>
    <n v="1435921992"/>
    <b v="0"/>
    <n v="169"/>
    <b v="1"/>
    <s v="theater/plays"/>
    <n v="142"/>
    <n v="25.13"/>
    <x v="1"/>
    <x v="6"/>
  </r>
  <r>
    <x v="0"/>
    <x v="1"/>
    <s v="GBP"/>
    <n v="1425136462"/>
    <n v="1421680462"/>
    <b v="0"/>
    <n v="33"/>
    <b v="1"/>
    <s v="theater/plays"/>
    <n v="130"/>
    <n v="23.64"/>
    <x v="1"/>
    <x v="6"/>
  </r>
  <r>
    <x v="0"/>
    <x v="0"/>
    <s v="USD"/>
    <n v="1443018086"/>
    <n v="1441290086"/>
    <b v="0"/>
    <n v="102"/>
    <b v="1"/>
    <s v="theater/plays"/>
    <n v="106"/>
    <n v="103.95"/>
    <x v="1"/>
    <x v="6"/>
  </r>
  <r>
    <x v="0"/>
    <x v="1"/>
    <s v="GBP"/>
    <n v="1434285409"/>
    <n v="1431693409"/>
    <b v="0"/>
    <n v="104"/>
    <b v="1"/>
    <s v="theater/plays"/>
    <n v="105"/>
    <n v="50.38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"/>
    <x v="1"/>
    <x v="6"/>
  </r>
  <r>
    <x v="0"/>
    <x v="0"/>
    <s v="USD"/>
    <n v="1427469892"/>
    <n v="1424881492"/>
    <b v="0"/>
    <n v="94"/>
    <b v="1"/>
    <s v="theater/plays"/>
    <n v="100"/>
    <n v="63.83"/>
    <x v="1"/>
    <x v="6"/>
  </r>
  <r>
    <x v="0"/>
    <x v="1"/>
    <s v="GBP"/>
    <n v="1427842740"/>
    <n v="1425428206"/>
    <b v="0"/>
    <n v="14"/>
    <b v="1"/>
    <s v="theater/plays"/>
    <n v="124"/>
    <n v="8.86"/>
    <x v="1"/>
    <x v="6"/>
  </r>
  <r>
    <x v="0"/>
    <x v="0"/>
    <s v="USD"/>
    <n v="1434159780"/>
    <n v="1431412196"/>
    <b v="0"/>
    <n v="15"/>
    <b v="1"/>
    <s v="theater/plays"/>
    <n v="117"/>
    <n v="50.67"/>
    <x v="1"/>
    <x v="6"/>
  </r>
  <r>
    <x v="0"/>
    <x v="1"/>
    <s v="GBP"/>
    <n v="1449255686"/>
    <n v="1446663686"/>
    <b v="0"/>
    <n v="51"/>
    <b v="1"/>
    <s v="theater/plays"/>
    <n v="103"/>
    <n v="60.78"/>
    <x v="1"/>
    <x v="6"/>
  </r>
  <r>
    <x v="0"/>
    <x v="0"/>
    <s v="USD"/>
    <n v="1436511600"/>
    <n v="1434415812"/>
    <b v="0"/>
    <n v="19"/>
    <b v="1"/>
    <s v="theater/plays"/>
    <n v="108"/>
    <n v="113.42"/>
    <x v="1"/>
    <x v="6"/>
  </r>
  <r>
    <x v="0"/>
    <x v="0"/>
    <s v="USD"/>
    <n v="1464971400"/>
    <n v="1462379066"/>
    <b v="0"/>
    <n v="23"/>
    <b v="1"/>
    <s v="theater/plays"/>
    <n v="120"/>
    <n v="104.57"/>
    <x v="1"/>
    <x v="6"/>
  </r>
  <r>
    <x v="0"/>
    <x v="1"/>
    <s v="GBP"/>
    <n v="1443826800"/>
    <n v="1441606869"/>
    <b v="0"/>
    <n v="97"/>
    <b v="1"/>
    <s v="theater/plays"/>
    <n v="100"/>
    <n v="98.31"/>
    <x v="1"/>
    <x v="6"/>
  </r>
  <r>
    <x v="0"/>
    <x v="1"/>
    <s v="GBP"/>
    <n v="1464863118"/>
    <n v="1462443918"/>
    <b v="0"/>
    <n v="76"/>
    <b v="1"/>
    <s v="theater/plays"/>
    <n v="107"/>
    <n v="35.04"/>
    <x v="1"/>
    <x v="6"/>
  </r>
  <r>
    <x v="0"/>
    <x v="0"/>
    <s v="USD"/>
    <n v="1399867140"/>
    <n v="1398802148"/>
    <b v="0"/>
    <n v="11"/>
    <b v="1"/>
    <s v="theater/plays"/>
    <n v="100"/>
    <n v="272.73"/>
    <x v="1"/>
    <x v="6"/>
  </r>
  <r>
    <x v="0"/>
    <x v="0"/>
    <s v="USD"/>
    <n v="1437076070"/>
    <n v="1434484070"/>
    <b v="0"/>
    <n v="52"/>
    <b v="1"/>
    <s v="theater/plays"/>
    <n v="111"/>
    <n v="63.85"/>
    <x v="1"/>
    <x v="6"/>
  </r>
  <r>
    <x v="0"/>
    <x v="1"/>
    <s v="GBP"/>
    <n v="1416780000"/>
    <n v="1414342894"/>
    <b v="0"/>
    <n v="95"/>
    <b v="1"/>
    <s v="theater/plays"/>
    <n v="115"/>
    <n v="30.19"/>
    <x v="1"/>
    <x v="6"/>
  </r>
  <r>
    <x v="0"/>
    <x v="0"/>
    <s v="USD"/>
    <n v="1444528800"/>
    <n v="1442804633"/>
    <b v="0"/>
    <n v="35"/>
    <b v="1"/>
    <s v="theater/plays"/>
    <n v="108"/>
    <n v="83.51"/>
    <x v="1"/>
    <x v="6"/>
  </r>
  <r>
    <x v="0"/>
    <x v="1"/>
    <s v="GBP"/>
    <n v="1422658930"/>
    <n v="1421362930"/>
    <b v="0"/>
    <n v="21"/>
    <b v="1"/>
    <s v="theater/plays"/>
    <n v="170"/>
    <n v="64.760000000000005"/>
    <x v="1"/>
    <x v="6"/>
  </r>
  <r>
    <x v="0"/>
    <x v="1"/>
    <s v="GBP"/>
    <n v="1449273600"/>
    <n v="1446742417"/>
    <b v="0"/>
    <n v="93"/>
    <b v="1"/>
    <s v="theater/plays"/>
    <n v="187"/>
    <n v="20.12"/>
    <x v="1"/>
    <x v="6"/>
  </r>
  <r>
    <x v="0"/>
    <x v="0"/>
    <s v="USD"/>
    <n v="1487393940"/>
    <n v="1484115418"/>
    <b v="0"/>
    <n v="11"/>
    <b v="1"/>
    <s v="theater/plays"/>
    <n v="108"/>
    <n v="44.09"/>
    <x v="1"/>
    <x v="6"/>
  </r>
  <r>
    <x v="0"/>
    <x v="5"/>
    <s v="CAD"/>
    <n v="1449701284"/>
    <n v="1446241684"/>
    <b v="0"/>
    <n v="21"/>
    <b v="1"/>
    <s v="theater/plays"/>
    <n v="100"/>
    <n v="40.479999999999997"/>
    <x v="1"/>
    <x v="6"/>
  </r>
  <r>
    <x v="0"/>
    <x v="0"/>
    <s v="USD"/>
    <n v="1407967200"/>
    <n v="1406039696"/>
    <b v="0"/>
    <n v="54"/>
    <b v="1"/>
    <s v="theater/plays"/>
    <n v="120"/>
    <n v="44.54"/>
    <x v="1"/>
    <x v="6"/>
  </r>
  <r>
    <x v="0"/>
    <x v="0"/>
    <s v="USD"/>
    <n v="1408942740"/>
    <n v="1406958354"/>
    <b v="0"/>
    <n v="31"/>
    <b v="1"/>
    <s v="theater/plays"/>
    <n v="111"/>
    <n v="125.81"/>
    <x v="1"/>
    <x v="6"/>
  </r>
  <r>
    <x v="0"/>
    <x v="1"/>
    <s v="GBP"/>
    <n v="1426698000"/>
    <n v="1424825479"/>
    <b v="0"/>
    <n v="132"/>
    <b v="1"/>
    <s v="theater/plays"/>
    <n v="104"/>
    <n v="19.7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"/>
    <n v="30"/>
    <x v="1"/>
    <x v="6"/>
  </r>
  <r>
    <x v="2"/>
    <x v="0"/>
    <s v="USD"/>
    <n v="1433723033"/>
    <n v="1428539033"/>
    <b v="0"/>
    <n v="39"/>
    <b v="0"/>
    <s v="theater/plays"/>
    <n v="32"/>
    <n v="60.67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0"/>
    <n v="23.33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4"/>
    <n v="23.92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2"/>
    <n v="15.8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42"/>
    <n v="29.79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5"/>
    <n v="24.33"/>
    <x v="1"/>
    <x v="6"/>
  </r>
  <r>
    <x v="2"/>
    <x v="14"/>
    <s v="MXN"/>
    <n v="1487613600"/>
    <n v="1482444295"/>
    <b v="0"/>
    <n v="15"/>
    <b v="0"/>
    <s v="theater/plays"/>
    <n v="20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2"/>
    <n v="35"/>
    <x v="1"/>
    <x v="6"/>
  </r>
  <r>
    <x v="2"/>
    <x v="0"/>
    <s v="USD"/>
    <n v="1466363576"/>
    <n v="1461179576"/>
    <b v="0"/>
    <n v="9"/>
    <b v="0"/>
    <s v="theater/plays"/>
    <n v="7"/>
    <n v="29.56"/>
    <x v="1"/>
    <x v="6"/>
  </r>
  <r>
    <x v="2"/>
    <x v="2"/>
    <s v="AUD"/>
    <n v="1443103848"/>
    <n v="1441894248"/>
    <b v="0"/>
    <n v="3"/>
    <b v="0"/>
    <s v="theater/plays"/>
    <n v="32"/>
    <n v="26.67"/>
    <x v="1"/>
    <x v="6"/>
  </r>
  <r>
    <x v="2"/>
    <x v="0"/>
    <s v="USD"/>
    <n v="1403636229"/>
    <n v="1401044229"/>
    <b v="0"/>
    <n v="3"/>
    <b v="0"/>
    <s v="theater/plays"/>
    <n v="0"/>
    <n v="18.329999999999998"/>
    <x v="1"/>
    <x v="6"/>
  </r>
  <r>
    <x v="2"/>
    <x v="0"/>
    <s v="USD"/>
    <n v="1410279123"/>
    <n v="1405095123"/>
    <b v="0"/>
    <n v="1"/>
    <b v="0"/>
    <s v="theater/plays"/>
    <n v="0"/>
    <n v="20"/>
    <x v="1"/>
    <x v="6"/>
  </r>
  <r>
    <x v="2"/>
    <x v="1"/>
    <s v="GBP"/>
    <n v="1437139080"/>
    <n v="1434552207"/>
    <b v="0"/>
    <n v="3"/>
    <b v="0"/>
    <s v="theater/plays"/>
    <n v="2"/>
    <n v="13.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1"/>
    <n v="22.5"/>
    <x v="1"/>
    <x v="6"/>
  </r>
  <r>
    <x v="2"/>
    <x v="0"/>
    <s v="USD"/>
    <n v="1467604800"/>
    <n v="1465533672"/>
    <b v="0"/>
    <n v="10"/>
    <b v="0"/>
    <s v="theater/plays"/>
    <n v="20"/>
    <n v="50.4"/>
    <x v="1"/>
    <x v="6"/>
  </r>
  <r>
    <x v="2"/>
    <x v="0"/>
    <s v="USD"/>
    <n v="1475697054"/>
    <n v="1473105054"/>
    <b v="0"/>
    <n v="60"/>
    <b v="0"/>
    <s v="theater/plays"/>
    <n v="42"/>
    <n v="105.03"/>
    <x v="1"/>
    <x v="6"/>
  </r>
  <r>
    <x v="2"/>
    <x v="0"/>
    <s v="USD"/>
    <n v="1468937681"/>
    <n v="1466345681"/>
    <b v="0"/>
    <n v="5"/>
    <b v="0"/>
    <s v="theater/plays"/>
    <n v="1"/>
    <n v="35.4"/>
    <x v="1"/>
    <x v="6"/>
  </r>
  <r>
    <x v="2"/>
    <x v="0"/>
    <s v="USD"/>
    <n v="1400301165"/>
    <n v="1397709165"/>
    <b v="0"/>
    <n v="9"/>
    <b v="0"/>
    <s v="theater/plays"/>
    <n v="15"/>
    <n v="83.33"/>
    <x v="1"/>
    <x v="6"/>
  </r>
  <r>
    <x v="2"/>
    <x v="0"/>
    <s v="USD"/>
    <n v="1419183813"/>
    <n v="1417455813"/>
    <b v="0"/>
    <n v="13"/>
    <b v="0"/>
    <s v="theater/plays"/>
    <n v="5"/>
    <n v="35.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38"/>
    <n v="119.13"/>
    <x v="1"/>
    <x v="6"/>
  </r>
  <r>
    <x v="2"/>
    <x v="0"/>
    <s v="USD"/>
    <n v="1484684186"/>
    <n v="1482092186"/>
    <b v="0"/>
    <n v="3"/>
    <b v="0"/>
    <s v="theater/plays"/>
    <n v="5"/>
    <n v="90.33"/>
    <x v="1"/>
    <x v="6"/>
  </r>
  <r>
    <x v="2"/>
    <x v="0"/>
    <s v="USD"/>
    <n v="1462417493"/>
    <n v="1459825493"/>
    <b v="0"/>
    <n v="3"/>
    <b v="0"/>
    <s v="theater/plays"/>
    <n v="0"/>
    <n v="2.33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11"/>
    <n v="108.33"/>
    <x v="1"/>
    <x v="6"/>
  </r>
  <r>
    <x v="2"/>
    <x v="1"/>
    <s v="GBP"/>
    <n v="1435934795"/>
    <n v="1430750795"/>
    <b v="0"/>
    <n v="4"/>
    <b v="0"/>
    <s v="theater/plays"/>
    <n v="2"/>
    <n v="15.75"/>
    <x v="1"/>
    <x v="6"/>
  </r>
  <r>
    <x v="2"/>
    <x v="0"/>
    <s v="USD"/>
    <n v="1453310661"/>
    <n v="1450718661"/>
    <b v="0"/>
    <n v="1"/>
    <b v="0"/>
    <s v="theater/plays"/>
    <n v="0"/>
    <n v="29"/>
    <x v="1"/>
    <x v="6"/>
  </r>
  <r>
    <x v="2"/>
    <x v="0"/>
    <s v="USD"/>
    <n v="1440090300"/>
    <n v="1436305452"/>
    <b v="0"/>
    <n v="29"/>
    <b v="0"/>
    <s v="theater/plays"/>
    <n v="23"/>
    <n v="96.55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34"/>
    <n v="63"/>
    <x v="1"/>
    <x v="6"/>
  </r>
  <r>
    <x v="2"/>
    <x v="0"/>
    <s v="USD"/>
    <n v="1454734740"/>
    <n v="1451684437"/>
    <b v="0"/>
    <n v="5"/>
    <b v="0"/>
    <s v="theater/plays"/>
    <n v="19"/>
    <n v="381.6"/>
    <x v="1"/>
    <x v="6"/>
  </r>
  <r>
    <x v="2"/>
    <x v="0"/>
    <s v="USD"/>
    <n v="1417800435"/>
    <n v="1415208435"/>
    <b v="0"/>
    <n v="4"/>
    <b v="0"/>
    <s v="theater/plays"/>
    <n v="0"/>
    <n v="46.25"/>
    <x v="1"/>
    <x v="6"/>
  </r>
  <r>
    <x v="2"/>
    <x v="0"/>
    <s v="USD"/>
    <n v="1426294201"/>
    <n v="1423705801"/>
    <b v="0"/>
    <n v="5"/>
    <b v="0"/>
    <s v="theater/plays"/>
    <n v="33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38"/>
    <n v="81.569999999999993"/>
    <x v="1"/>
    <x v="6"/>
  </r>
  <r>
    <x v="2"/>
    <x v="0"/>
    <s v="USD"/>
    <n v="1407553200"/>
    <n v="1405100992"/>
    <b v="0"/>
    <n v="3"/>
    <b v="0"/>
    <s v="theater/plays"/>
    <n v="1"/>
    <n v="7"/>
    <x v="1"/>
    <x v="6"/>
  </r>
  <r>
    <x v="2"/>
    <x v="0"/>
    <s v="USD"/>
    <n v="1460751128"/>
    <n v="1455570728"/>
    <b v="0"/>
    <n v="10"/>
    <b v="0"/>
    <s v="theater/plays"/>
    <n v="3"/>
    <n v="27.3"/>
    <x v="1"/>
    <x v="6"/>
  </r>
  <r>
    <x v="2"/>
    <x v="0"/>
    <s v="USD"/>
    <n v="1409000400"/>
    <n v="1408381704"/>
    <b v="0"/>
    <n v="17"/>
    <b v="0"/>
    <s v="theater/plays"/>
    <n v="9"/>
    <n v="29.41"/>
    <x v="1"/>
    <x v="6"/>
  </r>
  <r>
    <x v="2"/>
    <x v="0"/>
    <s v="USD"/>
    <n v="1420768800"/>
    <n v="1415644395"/>
    <b v="0"/>
    <n v="2"/>
    <b v="0"/>
    <s v="theater/plays"/>
    <n v="1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5"/>
    <n v="5.75"/>
    <x v="1"/>
    <x v="6"/>
  </r>
  <r>
    <x v="2"/>
    <x v="0"/>
    <s v="USD"/>
    <n v="1481522400"/>
    <n v="1480283321"/>
    <b v="0"/>
    <n v="12"/>
    <b v="0"/>
    <s v="theater/plays"/>
    <n v="21"/>
    <n v="52.08"/>
    <x v="1"/>
    <x v="6"/>
  </r>
  <r>
    <x v="2"/>
    <x v="0"/>
    <s v="USD"/>
    <n v="1444577345"/>
    <n v="1441985458"/>
    <b v="0"/>
    <n v="3"/>
    <b v="0"/>
    <s v="theater/plays"/>
    <n v="5"/>
    <n v="183.33"/>
    <x v="1"/>
    <x v="6"/>
  </r>
  <r>
    <x v="2"/>
    <x v="0"/>
    <s v="USD"/>
    <n v="1446307053"/>
    <n v="1443715053"/>
    <b v="0"/>
    <n v="12"/>
    <b v="0"/>
    <s v="theater/plays"/>
    <n v="4"/>
    <n v="26.33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62"/>
    <n v="486.43"/>
    <x v="1"/>
    <x v="6"/>
  </r>
  <r>
    <x v="2"/>
    <x v="0"/>
    <s v="USD"/>
    <n v="1423345339"/>
    <n v="1418161339"/>
    <b v="0"/>
    <n v="2"/>
    <b v="0"/>
    <s v="theater/plays"/>
    <n v="1"/>
    <n v="3"/>
    <x v="1"/>
    <x v="6"/>
  </r>
  <r>
    <x v="2"/>
    <x v="0"/>
    <s v="USD"/>
    <n v="1440412396"/>
    <n v="1437820396"/>
    <b v="0"/>
    <n v="1"/>
    <b v="0"/>
    <s v="theater/plays"/>
    <n v="0"/>
    <n v="25"/>
    <x v="1"/>
    <x v="6"/>
  </r>
  <r>
    <x v="2"/>
    <x v="0"/>
    <s v="USD"/>
    <n v="1441771218"/>
    <n v="1436587218"/>
    <b v="0"/>
    <n v="4"/>
    <b v="0"/>
    <s v="theater/plays"/>
    <n v="1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8"/>
    <n v="36.590000000000003"/>
    <x v="1"/>
    <x v="6"/>
  </r>
  <r>
    <x v="2"/>
    <x v="0"/>
    <s v="USD"/>
    <n v="1438390800"/>
    <n v="1436888066"/>
    <b v="0"/>
    <n v="7"/>
    <b v="0"/>
    <s v="theater/plays"/>
    <n v="9"/>
    <n v="80.709999999999994"/>
    <x v="1"/>
    <x v="6"/>
  </r>
  <r>
    <x v="2"/>
    <x v="0"/>
    <s v="USD"/>
    <n v="1463259837"/>
    <n v="1458075837"/>
    <b v="0"/>
    <n v="2"/>
    <b v="0"/>
    <s v="theater/plays"/>
    <n v="0"/>
    <n v="1"/>
    <x v="1"/>
    <x v="6"/>
  </r>
  <r>
    <x v="2"/>
    <x v="0"/>
    <s v="USD"/>
    <n v="1465407219"/>
    <n v="1462815219"/>
    <b v="0"/>
    <n v="5"/>
    <b v="0"/>
    <s v="theater/plays"/>
    <n v="3"/>
    <n v="52.8"/>
    <x v="1"/>
    <x v="6"/>
  </r>
  <r>
    <x v="2"/>
    <x v="0"/>
    <s v="USD"/>
    <n v="1416944760"/>
    <n v="1413527001"/>
    <b v="0"/>
    <n v="1"/>
    <b v="0"/>
    <s v="theater/plays"/>
    <n v="0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37"/>
    <n v="46.93"/>
    <x v="1"/>
    <x v="6"/>
  </r>
  <r>
    <x v="2"/>
    <x v="0"/>
    <s v="USD"/>
    <n v="1452827374"/>
    <n v="1450235374"/>
    <b v="0"/>
    <n v="26"/>
    <b v="0"/>
    <s v="theater/plays"/>
    <n v="14"/>
    <n v="78.08"/>
    <x v="1"/>
    <x v="6"/>
  </r>
  <r>
    <x v="2"/>
    <x v="0"/>
    <s v="USD"/>
    <n v="1410041339"/>
    <n v="1404857339"/>
    <b v="0"/>
    <n v="2"/>
    <b v="0"/>
    <s v="theater/plays"/>
    <n v="0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61"/>
    <n v="203.67"/>
    <x v="1"/>
    <x v="6"/>
  </r>
  <r>
    <x v="2"/>
    <x v="1"/>
    <s v="GBP"/>
    <n v="1400498789"/>
    <n v="1398511589"/>
    <b v="0"/>
    <n v="7"/>
    <b v="0"/>
    <s v="theater/plays"/>
    <n v="8"/>
    <n v="20.71"/>
    <x v="1"/>
    <x v="6"/>
  </r>
  <r>
    <x v="2"/>
    <x v="0"/>
    <s v="USD"/>
    <n v="1442381847"/>
    <n v="1440826647"/>
    <b v="0"/>
    <n v="9"/>
    <b v="0"/>
    <s v="theater/plays"/>
    <n v="22"/>
    <n v="48.56"/>
    <x v="1"/>
    <x v="6"/>
  </r>
  <r>
    <x v="2"/>
    <x v="0"/>
    <s v="USD"/>
    <n v="1446131207"/>
    <n v="1443712007"/>
    <b v="0"/>
    <n v="20"/>
    <b v="0"/>
    <s v="theater/plays"/>
    <n v="27"/>
    <n v="68.099999999999994"/>
    <x v="1"/>
    <x v="6"/>
  </r>
  <r>
    <x v="2"/>
    <x v="0"/>
    <s v="USD"/>
    <n v="1407250329"/>
    <n v="1404658329"/>
    <b v="0"/>
    <n v="6"/>
    <b v="0"/>
    <s v="theater/plays"/>
    <n v="9"/>
    <n v="8.5"/>
    <x v="1"/>
    <x v="6"/>
  </r>
  <r>
    <x v="2"/>
    <x v="5"/>
    <s v="CAD"/>
    <n v="1427306470"/>
    <n v="1424718070"/>
    <b v="0"/>
    <n v="13"/>
    <b v="0"/>
    <s v="theater/plays"/>
    <n v="27"/>
    <n v="51.62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"/>
    <n v="175.51"/>
    <x v="1"/>
    <x v="40"/>
  </r>
  <r>
    <x v="0"/>
    <x v="0"/>
    <s v="USD"/>
    <n v="1410444068"/>
    <n v="1407852068"/>
    <b v="0"/>
    <n v="199"/>
    <b v="1"/>
    <s v="theater/musical"/>
    <n v="102"/>
    <n v="231.66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1"/>
    <n v="112.14"/>
    <x v="1"/>
    <x v="40"/>
  </r>
  <r>
    <x v="0"/>
    <x v="0"/>
    <s v="USD"/>
    <n v="1457135846"/>
    <n v="1454543846"/>
    <b v="0"/>
    <n v="24"/>
    <b v="1"/>
    <s v="theater/musical"/>
    <n v="100"/>
    <n v="41.67"/>
    <x v="1"/>
    <x v="40"/>
  </r>
  <r>
    <x v="0"/>
    <x v="0"/>
    <s v="USD"/>
    <n v="1401024758"/>
    <n v="1398432758"/>
    <b v="0"/>
    <n v="32"/>
    <b v="1"/>
    <s v="theater/musical"/>
    <n v="102"/>
    <n v="255.17"/>
    <x v="1"/>
    <x v="40"/>
  </r>
  <r>
    <x v="0"/>
    <x v="1"/>
    <s v="GBP"/>
    <n v="1431007264"/>
    <n v="1428415264"/>
    <b v="0"/>
    <n v="62"/>
    <b v="1"/>
    <s v="theater/musical"/>
    <n v="101"/>
    <n v="162.77000000000001"/>
    <x v="1"/>
    <x v="40"/>
  </r>
  <r>
    <x v="0"/>
    <x v="5"/>
    <s v="CAD"/>
    <n v="1410761280"/>
    <n v="1408604363"/>
    <b v="0"/>
    <n v="9"/>
    <b v="1"/>
    <s v="theater/musical"/>
    <n v="106"/>
    <n v="88.33"/>
    <x v="1"/>
    <x v="40"/>
  </r>
  <r>
    <x v="0"/>
    <x v="2"/>
    <s v="AUD"/>
    <n v="1424516400"/>
    <n v="1421812637"/>
    <b v="0"/>
    <n v="38"/>
    <b v="1"/>
    <s v="theater/musical"/>
    <n v="105"/>
    <n v="85.74"/>
    <x v="1"/>
    <x v="40"/>
  </r>
  <r>
    <x v="0"/>
    <x v="0"/>
    <s v="USD"/>
    <n v="1465081053"/>
    <n v="1462489053"/>
    <b v="0"/>
    <n v="54"/>
    <b v="1"/>
    <s v="theater/musical"/>
    <n v="103"/>
    <n v="47.57"/>
    <x v="1"/>
    <x v="40"/>
  </r>
  <r>
    <x v="0"/>
    <x v="5"/>
    <s v="CAD"/>
    <n v="1402845364"/>
    <n v="1400253364"/>
    <b v="0"/>
    <n v="37"/>
    <b v="1"/>
    <s v="theater/musical"/>
    <n v="108"/>
    <n v="72.97"/>
    <x v="1"/>
    <x v="40"/>
  </r>
  <r>
    <x v="0"/>
    <x v="0"/>
    <s v="USD"/>
    <n v="1472490000"/>
    <n v="1467468008"/>
    <b v="0"/>
    <n v="39"/>
    <b v="1"/>
    <s v="theater/musical"/>
    <n v="101"/>
    <n v="90.54"/>
    <x v="1"/>
    <x v="40"/>
  </r>
  <r>
    <x v="0"/>
    <x v="0"/>
    <s v="USD"/>
    <n v="1413176340"/>
    <n v="1412091423"/>
    <b v="0"/>
    <n v="34"/>
    <b v="1"/>
    <s v="theater/musical"/>
    <n v="128"/>
    <n v="37.65"/>
    <x v="1"/>
    <x v="40"/>
  </r>
  <r>
    <x v="0"/>
    <x v="1"/>
    <s v="GBP"/>
    <n v="1405249113"/>
    <n v="1402657113"/>
    <b v="0"/>
    <n v="55"/>
    <b v="1"/>
    <s v="theater/musical"/>
    <n v="133"/>
    <n v="36.36"/>
    <x v="1"/>
    <x v="40"/>
  </r>
  <r>
    <x v="0"/>
    <x v="0"/>
    <s v="USD"/>
    <n v="1422636814"/>
    <n v="1420044814"/>
    <b v="0"/>
    <n v="32"/>
    <b v="1"/>
    <s v="theater/musical"/>
    <n v="101"/>
    <n v="126.72"/>
    <x v="1"/>
    <x v="40"/>
  </r>
  <r>
    <x v="0"/>
    <x v="0"/>
    <s v="USD"/>
    <n v="1409187600"/>
    <n v="1406316312"/>
    <b v="0"/>
    <n v="25"/>
    <b v="1"/>
    <s v="theater/musical"/>
    <n v="103"/>
    <n v="329.2"/>
    <x v="1"/>
    <x v="40"/>
  </r>
  <r>
    <x v="0"/>
    <x v="0"/>
    <s v="USD"/>
    <n v="1421606018"/>
    <n v="1418150018"/>
    <b v="0"/>
    <n v="33"/>
    <b v="1"/>
    <s v="theater/musical"/>
    <n v="107"/>
    <n v="81.239999999999995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20"/>
    <n v="202.23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0"/>
    <n v="1"/>
    <x v="1"/>
    <x v="38"/>
  </r>
  <r>
    <x v="2"/>
    <x v="0"/>
    <s v="USD"/>
    <n v="1480007460"/>
    <n v="1475760567"/>
    <b v="0"/>
    <n v="13"/>
    <b v="0"/>
    <s v="theater/spaces"/>
    <n v="4"/>
    <n v="82.46"/>
    <x v="1"/>
    <x v="38"/>
  </r>
  <r>
    <x v="2"/>
    <x v="0"/>
    <s v="USD"/>
    <n v="1433259293"/>
    <n v="1428075293"/>
    <b v="0"/>
    <n v="9"/>
    <b v="0"/>
    <s v="theater/spaces"/>
    <n v="0"/>
    <n v="2.67"/>
    <x v="1"/>
    <x v="38"/>
  </r>
  <r>
    <x v="2"/>
    <x v="0"/>
    <s v="USD"/>
    <n v="1447965917"/>
    <n v="1445370317"/>
    <b v="0"/>
    <n v="2"/>
    <b v="0"/>
    <s v="theater/spaces"/>
    <n v="3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"/>
    <n v="18.899999999999999"/>
    <x v="1"/>
    <x v="38"/>
  </r>
  <r>
    <x v="1"/>
    <x v="0"/>
    <s v="USD"/>
    <n v="1476676800"/>
    <n v="1473957239"/>
    <b v="0"/>
    <n v="8"/>
    <b v="0"/>
    <s v="theater/spaces"/>
    <n v="8"/>
    <n v="200.63"/>
    <x v="1"/>
    <x v="38"/>
  </r>
  <r>
    <x v="1"/>
    <x v="0"/>
    <s v="USD"/>
    <n v="1444330821"/>
    <n v="1441738821"/>
    <b v="0"/>
    <n v="3"/>
    <b v="0"/>
    <s v="theater/spaces"/>
    <n v="0"/>
    <n v="201.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60"/>
    <n v="65"/>
    <x v="1"/>
    <x v="38"/>
  </r>
  <r>
    <x v="1"/>
    <x v="0"/>
    <s v="USD"/>
    <n v="1462402850"/>
    <n v="1459810850"/>
    <b v="0"/>
    <n v="20"/>
    <b v="0"/>
    <s v="theater/spaces"/>
    <n v="17"/>
    <n v="66.099999999999994"/>
    <x v="1"/>
    <x v="38"/>
  </r>
  <r>
    <x v="1"/>
    <x v="0"/>
    <s v="USD"/>
    <n v="1427498172"/>
    <n v="1422317772"/>
    <b v="0"/>
    <n v="3"/>
    <b v="0"/>
    <s v="theater/spaces"/>
    <n v="2"/>
    <n v="93.33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10"/>
    <n v="50.75"/>
    <x v="1"/>
    <x v="6"/>
  </r>
  <r>
    <x v="0"/>
    <x v="0"/>
    <s v="USD"/>
    <n v="1425193140"/>
    <n v="1422769906"/>
    <b v="0"/>
    <n v="20"/>
    <b v="1"/>
    <s v="theater/plays"/>
    <n v="122"/>
    <n v="60.9"/>
    <x v="1"/>
    <x v="6"/>
  </r>
  <r>
    <x v="0"/>
    <x v="0"/>
    <s v="USD"/>
    <n v="1435835824"/>
    <n v="1433243824"/>
    <b v="0"/>
    <n v="98"/>
    <b v="1"/>
    <s v="theater/plays"/>
    <n v="107"/>
    <n v="109.03"/>
    <x v="1"/>
    <x v="6"/>
  </r>
  <r>
    <x v="0"/>
    <x v="0"/>
    <s v="USD"/>
    <n v="1407360720"/>
    <n v="1404769819"/>
    <b v="0"/>
    <n v="196"/>
    <b v="1"/>
    <s v="theater/plays"/>
    <n v="101"/>
    <n v="25.69"/>
    <x v="1"/>
    <x v="6"/>
  </r>
  <r>
    <x v="0"/>
    <x v="0"/>
    <s v="USD"/>
    <n v="1436290233"/>
    <n v="1433698233"/>
    <b v="0"/>
    <n v="39"/>
    <b v="1"/>
    <s v="theater/plays"/>
    <n v="109"/>
    <n v="41.92"/>
    <x v="1"/>
    <x v="6"/>
  </r>
  <r>
    <x v="0"/>
    <x v="0"/>
    <s v="USD"/>
    <n v="1442425412"/>
    <n v="1439833412"/>
    <b v="0"/>
    <n v="128"/>
    <b v="1"/>
    <s v="theater/plays"/>
    <n v="114"/>
    <n v="88.77"/>
    <x v="1"/>
    <x v="6"/>
  </r>
  <r>
    <x v="0"/>
    <x v="0"/>
    <s v="USD"/>
    <n v="1425872692"/>
    <n v="1423284292"/>
    <b v="0"/>
    <n v="71"/>
    <b v="1"/>
    <s v="theater/plays"/>
    <n v="114"/>
    <n v="80.23"/>
    <x v="1"/>
    <x v="6"/>
  </r>
  <r>
    <x v="0"/>
    <x v="0"/>
    <s v="USD"/>
    <n v="1471406340"/>
    <n v="1470227660"/>
    <b v="0"/>
    <n v="47"/>
    <b v="1"/>
    <s v="theater/plays"/>
    <n v="106"/>
    <n v="78.94"/>
    <x v="1"/>
    <x v="6"/>
  </r>
  <r>
    <x v="0"/>
    <x v="5"/>
    <s v="CAD"/>
    <n v="1430693460"/>
    <n v="1428087153"/>
    <b v="0"/>
    <n v="17"/>
    <b v="1"/>
    <s v="theater/plays"/>
    <n v="163"/>
    <n v="95.59"/>
    <x v="1"/>
    <x v="6"/>
  </r>
  <r>
    <x v="0"/>
    <x v="0"/>
    <s v="USD"/>
    <n v="1405699451"/>
    <n v="1403107451"/>
    <b v="0"/>
    <n v="91"/>
    <b v="1"/>
    <s v="theater/plays"/>
    <n v="106"/>
    <n v="69.89"/>
    <x v="1"/>
    <x v="6"/>
  </r>
  <r>
    <x v="0"/>
    <x v="0"/>
    <s v="USD"/>
    <n v="1409500078"/>
    <n v="1406908078"/>
    <b v="0"/>
    <n v="43"/>
    <b v="1"/>
    <s v="theater/plays"/>
    <n v="100"/>
    <n v="74.53"/>
    <x v="1"/>
    <x v="6"/>
  </r>
  <r>
    <x v="0"/>
    <x v="0"/>
    <s v="USD"/>
    <n v="1480899600"/>
    <n v="1479609520"/>
    <b v="0"/>
    <n v="17"/>
    <b v="1"/>
    <s v="theater/plays"/>
    <n v="105"/>
    <n v="123.94"/>
    <x v="1"/>
    <x v="6"/>
  </r>
  <r>
    <x v="0"/>
    <x v="0"/>
    <s v="USD"/>
    <n v="1451620800"/>
    <n v="1449171508"/>
    <b v="0"/>
    <n v="33"/>
    <b v="1"/>
    <s v="theater/plays"/>
    <n v="175"/>
    <n v="264.85000000000002"/>
    <x v="1"/>
    <x v="6"/>
  </r>
  <r>
    <x v="0"/>
    <x v="0"/>
    <s v="USD"/>
    <n v="1411695300"/>
    <n v="1409275671"/>
    <b v="0"/>
    <n v="87"/>
    <b v="1"/>
    <s v="theater/plays"/>
    <n v="102"/>
    <n v="58.62"/>
    <x v="1"/>
    <x v="6"/>
  </r>
  <r>
    <x v="0"/>
    <x v="0"/>
    <s v="USD"/>
    <n v="1417057200"/>
    <n v="1414599886"/>
    <b v="0"/>
    <n v="113"/>
    <b v="1"/>
    <s v="theater/plays"/>
    <n v="100"/>
    <n v="70.88"/>
    <x v="1"/>
    <x v="6"/>
  </r>
  <r>
    <x v="0"/>
    <x v="1"/>
    <s v="GBP"/>
    <n v="1457870400"/>
    <n v="1456421530"/>
    <b v="0"/>
    <n v="14"/>
    <b v="1"/>
    <s v="theater/plays"/>
    <n v="171"/>
    <n v="8.57"/>
    <x v="1"/>
    <x v="6"/>
  </r>
  <r>
    <x v="0"/>
    <x v="0"/>
    <s v="USD"/>
    <n v="1427076840"/>
    <n v="1421960934"/>
    <b v="0"/>
    <n v="30"/>
    <b v="1"/>
    <s v="theater/plays"/>
    <n v="114"/>
    <n v="113.57"/>
    <x v="1"/>
    <x v="6"/>
  </r>
  <r>
    <x v="0"/>
    <x v="0"/>
    <s v="USD"/>
    <n v="1413784740"/>
    <n v="1412954547"/>
    <b v="0"/>
    <n v="16"/>
    <b v="1"/>
    <s v="theater/plays"/>
    <n v="129"/>
    <n v="60.69"/>
    <x v="1"/>
    <x v="6"/>
  </r>
  <r>
    <x v="0"/>
    <x v="0"/>
    <s v="USD"/>
    <n v="1420524000"/>
    <n v="1419104823"/>
    <b v="0"/>
    <n v="46"/>
    <b v="1"/>
    <s v="theater/plays"/>
    <n v="101"/>
    <n v="110.22"/>
    <x v="1"/>
    <x v="6"/>
  </r>
  <r>
    <x v="0"/>
    <x v="0"/>
    <s v="USD"/>
    <n v="1440381600"/>
    <n v="1438639130"/>
    <b v="0"/>
    <n v="24"/>
    <b v="1"/>
    <s v="theater/plays"/>
    <n v="109"/>
    <n v="136.46"/>
    <x v="1"/>
    <x v="6"/>
  </r>
  <r>
    <x v="0"/>
    <x v="17"/>
    <s v="EUR"/>
    <n v="1443014756"/>
    <n v="1439126756"/>
    <b v="1"/>
    <n v="97"/>
    <b v="1"/>
    <s v="theater/spaces"/>
    <n v="129"/>
    <n v="53.16"/>
    <x v="1"/>
    <x v="38"/>
  </r>
  <r>
    <x v="0"/>
    <x v="1"/>
    <s v="GBP"/>
    <n v="1455208143"/>
    <n v="1452616143"/>
    <b v="1"/>
    <n v="59"/>
    <b v="1"/>
    <s v="theater/spaces"/>
    <n v="102"/>
    <n v="86.49"/>
    <x v="1"/>
    <x v="38"/>
  </r>
  <r>
    <x v="0"/>
    <x v="0"/>
    <s v="USD"/>
    <n v="1415722236"/>
    <n v="1410534636"/>
    <b v="1"/>
    <n v="1095"/>
    <b v="1"/>
    <s v="theater/spaces"/>
    <n v="147"/>
    <n v="155.24"/>
    <x v="1"/>
    <x v="38"/>
  </r>
  <r>
    <x v="0"/>
    <x v="0"/>
    <s v="USD"/>
    <n v="1472020881"/>
    <n v="1469428881"/>
    <b v="1"/>
    <n v="218"/>
    <b v="1"/>
    <s v="theater/spaces"/>
    <n v="100"/>
    <n v="115.08"/>
    <x v="1"/>
    <x v="38"/>
  </r>
  <r>
    <x v="0"/>
    <x v="4"/>
    <s v="NZD"/>
    <n v="1477886400"/>
    <n v="1476228128"/>
    <b v="0"/>
    <n v="111"/>
    <b v="1"/>
    <s v="theater/spaces"/>
    <n v="122"/>
    <n v="109.59"/>
    <x v="1"/>
    <x v="38"/>
  </r>
  <r>
    <x v="0"/>
    <x v="1"/>
    <s v="GBP"/>
    <n v="1462100406"/>
    <n v="1456920006"/>
    <b v="0"/>
    <n v="56"/>
    <b v="1"/>
    <s v="theater/spaces"/>
    <n v="106"/>
    <n v="45.21"/>
    <x v="1"/>
    <x v="38"/>
  </r>
  <r>
    <x v="0"/>
    <x v="0"/>
    <s v="USD"/>
    <n v="1476316800"/>
    <n v="1473837751"/>
    <b v="0"/>
    <n v="265"/>
    <b v="1"/>
    <s v="theater/spaces"/>
    <n v="110"/>
    <n v="104.15"/>
    <x v="1"/>
    <x v="38"/>
  </r>
  <r>
    <x v="0"/>
    <x v="1"/>
    <s v="GBP"/>
    <n v="1466412081"/>
    <n v="1463820081"/>
    <b v="0"/>
    <n v="28"/>
    <b v="1"/>
    <s v="theater/spaces"/>
    <n v="100"/>
    <n v="35.71"/>
    <x v="1"/>
    <x v="38"/>
  </r>
  <r>
    <x v="0"/>
    <x v="0"/>
    <s v="USD"/>
    <n v="1450673940"/>
    <n v="1448756962"/>
    <b v="0"/>
    <n v="364"/>
    <b v="1"/>
    <s v="theater/spaces"/>
    <n v="177"/>
    <n v="97"/>
    <x v="1"/>
    <x v="38"/>
  </r>
  <r>
    <x v="0"/>
    <x v="0"/>
    <s v="USD"/>
    <n v="1452174420"/>
    <n v="1449150420"/>
    <b v="0"/>
    <n v="27"/>
    <b v="1"/>
    <s v="theater/spaces"/>
    <n v="100"/>
    <n v="370.37"/>
    <x v="1"/>
    <x v="38"/>
  </r>
  <r>
    <x v="0"/>
    <x v="0"/>
    <s v="USD"/>
    <n v="1485547530"/>
    <n v="1483646730"/>
    <b v="0"/>
    <n v="93"/>
    <b v="1"/>
    <s v="theater/spaces"/>
    <n v="103"/>
    <n v="94.41"/>
    <x v="1"/>
    <x v="38"/>
  </r>
  <r>
    <x v="0"/>
    <x v="0"/>
    <s v="USD"/>
    <n v="1476037510"/>
    <n v="1473445510"/>
    <b v="0"/>
    <n v="64"/>
    <b v="1"/>
    <s v="theater/spaces"/>
    <n v="105"/>
    <n v="48.98"/>
    <x v="1"/>
    <x v="38"/>
  </r>
  <r>
    <x v="0"/>
    <x v="0"/>
    <s v="USD"/>
    <n v="1455998867"/>
    <n v="1453406867"/>
    <b v="0"/>
    <n v="22"/>
    <b v="1"/>
    <s v="theater/spaces"/>
    <n v="100"/>
    <n v="45.59"/>
    <x v="1"/>
    <x v="38"/>
  </r>
  <r>
    <x v="0"/>
    <x v="1"/>
    <s v="GBP"/>
    <n v="1412335772"/>
    <n v="1409743772"/>
    <b v="0"/>
    <n v="59"/>
    <b v="1"/>
    <s v="theater/spaces"/>
    <n v="458"/>
    <n v="23.28"/>
    <x v="1"/>
    <x v="38"/>
  </r>
  <r>
    <x v="0"/>
    <x v="0"/>
    <s v="USD"/>
    <n v="1484841471"/>
    <n v="1482249471"/>
    <b v="0"/>
    <n v="249"/>
    <b v="1"/>
    <s v="theater/spaces"/>
    <n v="105"/>
    <n v="63.23"/>
    <x v="1"/>
    <x v="38"/>
  </r>
  <r>
    <x v="0"/>
    <x v="0"/>
    <s v="USD"/>
    <n v="1432677240"/>
    <n v="1427493240"/>
    <b v="0"/>
    <n v="392"/>
    <b v="1"/>
    <s v="theater/spaces"/>
    <n v="172"/>
    <n v="153.52000000000001"/>
    <x v="1"/>
    <x v="38"/>
  </r>
  <r>
    <x v="0"/>
    <x v="0"/>
    <s v="USD"/>
    <n v="1488171540"/>
    <n v="1486661793"/>
    <b v="0"/>
    <n v="115"/>
    <b v="1"/>
    <s v="theater/spaces"/>
    <n v="104"/>
    <n v="90.2"/>
    <x v="1"/>
    <x v="38"/>
  </r>
  <r>
    <x v="0"/>
    <x v="0"/>
    <s v="USD"/>
    <n v="1402892700"/>
    <n v="1400474329"/>
    <b v="0"/>
    <n v="433"/>
    <b v="1"/>
    <s v="theater/spaces"/>
    <n v="103"/>
    <n v="118.97"/>
    <x v="1"/>
    <x v="38"/>
  </r>
  <r>
    <x v="0"/>
    <x v="0"/>
    <s v="USD"/>
    <n v="1488333600"/>
    <n v="1487094360"/>
    <b v="0"/>
    <n v="20"/>
    <b v="1"/>
    <s v="theater/spaces"/>
    <n v="11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9"/>
    <n v="131.38"/>
    <x v="1"/>
    <x v="38"/>
  </r>
  <r>
    <x v="0"/>
    <x v="0"/>
    <s v="USD"/>
    <n v="1356552252"/>
    <n v="1353960252"/>
    <b v="0"/>
    <n v="104"/>
    <b v="1"/>
    <s v="theater/spaces"/>
    <n v="109"/>
    <n v="73.03"/>
    <x v="1"/>
    <x v="38"/>
  </r>
  <r>
    <x v="0"/>
    <x v="0"/>
    <s v="USD"/>
    <n v="1456811940"/>
    <n v="1454098976"/>
    <b v="0"/>
    <n v="17"/>
    <b v="1"/>
    <s v="theater/spaces"/>
    <n v="101"/>
    <n v="178.53"/>
    <x v="1"/>
    <x v="38"/>
  </r>
  <r>
    <x v="0"/>
    <x v="0"/>
    <s v="USD"/>
    <n v="1416089324"/>
    <n v="1413493724"/>
    <b v="0"/>
    <n v="277"/>
    <b v="1"/>
    <s v="theater/spaces"/>
    <n v="113"/>
    <n v="162.91"/>
    <x v="1"/>
    <x v="38"/>
  </r>
  <r>
    <x v="0"/>
    <x v="0"/>
    <s v="USD"/>
    <n v="1412611905"/>
    <n v="1410019905"/>
    <b v="0"/>
    <n v="118"/>
    <b v="1"/>
    <s v="theater/spaces"/>
    <n v="120"/>
    <n v="108.24"/>
    <x v="1"/>
    <x v="38"/>
  </r>
  <r>
    <x v="0"/>
    <x v="5"/>
    <s v="CAD"/>
    <n v="1418580591"/>
    <n v="1415988591"/>
    <b v="0"/>
    <n v="97"/>
    <b v="1"/>
    <s v="theater/spaces"/>
    <n v="108"/>
    <n v="88.87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"/>
    <n v="116.73"/>
    <x v="1"/>
    <x v="38"/>
  </r>
  <r>
    <x v="0"/>
    <x v="0"/>
    <s v="USD"/>
    <n v="1417012840"/>
    <n v="1414417240"/>
    <b v="0"/>
    <n v="128"/>
    <b v="1"/>
    <s v="theater/spaces"/>
    <n v="120"/>
    <n v="233.9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4"/>
    <n v="14.84"/>
    <x v="1"/>
    <x v="38"/>
  </r>
  <r>
    <x v="0"/>
    <x v="0"/>
    <s v="USD"/>
    <n v="1423587130"/>
    <n v="1421772730"/>
    <b v="0"/>
    <n v="55"/>
    <b v="1"/>
    <s v="theater/spaces"/>
    <n v="117"/>
    <n v="85.18"/>
    <x v="1"/>
    <x v="38"/>
  </r>
  <r>
    <x v="0"/>
    <x v="0"/>
    <s v="USD"/>
    <n v="1434917049"/>
    <n v="1432325049"/>
    <b v="0"/>
    <n v="107"/>
    <b v="1"/>
    <s v="theater/spaces"/>
    <n v="157"/>
    <n v="146.69"/>
    <x v="1"/>
    <x v="38"/>
  </r>
  <r>
    <x v="0"/>
    <x v="0"/>
    <s v="USD"/>
    <n v="1415163600"/>
    <n v="1412737080"/>
    <b v="0"/>
    <n v="557"/>
    <b v="1"/>
    <s v="theater/spaces"/>
    <n v="113"/>
    <n v="50.76"/>
    <x v="1"/>
    <x v="38"/>
  </r>
  <r>
    <x v="0"/>
    <x v="0"/>
    <s v="USD"/>
    <n v="1402459200"/>
    <n v="1401125238"/>
    <b v="0"/>
    <n v="40"/>
    <b v="1"/>
    <s v="theater/spaces"/>
    <n v="103"/>
    <n v="87.7"/>
    <x v="1"/>
    <x v="38"/>
  </r>
  <r>
    <x v="0"/>
    <x v="0"/>
    <s v="USD"/>
    <n v="1405688952"/>
    <n v="1400504952"/>
    <b v="0"/>
    <n v="36"/>
    <b v="1"/>
    <s v="theater/spaces"/>
    <n v="103"/>
    <n v="242.28"/>
    <x v="1"/>
    <x v="38"/>
  </r>
  <r>
    <x v="0"/>
    <x v="0"/>
    <s v="USD"/>
    <n v="1408566243"/>
    <n v="1405974243"/>
    <b v="0"/>
    <n v="159"/>
    <b v="1"/>
    <s v="theater/spaces"/>
    <n v="106"/>
    <n v="146.44999999999999"/>
    <x v="1"/>
    <x v="38"/>
  </r>
  <r>
    <x v="0"/>
    <x v="6"/>
    <s v="EUR"/>
    <n v="1437429600"/>
    <n v="1433747376"/>
    <b v="0"/>
    <n v="41"/>
    <b v="1"/>
    <s v="theater/spaces"/>
    <n v="101"/>
    <n v="103.17"/>
    <x v="1"/>
    <x v="38"/>
  </r>
  <r>
    <x v="0"/>
    <x v="0"/>
    <s v="USD"/>
    <n v="1401159600"/>
    <n v="1398801620"/>
    <b v="0"/>
    <n v="226"/>
    <b v="1"/>
    <s v="theater/spaces"/>
    <n v="121"/>
    <n v="80.459999999999994"/>
    <x v="1"/>
    <x v="38"/>
  </r>
  <r>
    <x v="0"/>
    <x v="0"/>
    <s v="USD"/>
    <n v="1439583533"/>
    <n v="1434399533"/>
    <b v="0"/>
    <n v="30"/>
    <b v="1"/>
    <s v="theater/spaces"/>
    <n v="101"/>
    <n v="234.67"/>
    <x v="1"/>
    <x v="38"/>
  </r>
  <r>
    <x v="0"/>
    <x v="0"/>
    <s v="USD"/>
    <n v="1479794340"/>
    <n v="1476715869"/>
    <b v="0"/>
    <n v="103"/>
    <b v="1"/>
    <s v="theater/spaces"/>
    <n v="116"/>
    <n v="50.69"/>
    <x v="1"/>
    <x v="38"/>
  </r>
  <r>
    <x v="0"/>
    <x v="0"/>
    <s v="USD"/>
    <n v="1472338409"/>
    <n v="1468450409"/>
    <b v="0"/>
    <n v="62"/>
    <b v="1"/>
    <s v="theater/spaces"/>
    <n v="101"/>
    <n v="162.71"/>
    <x v="1"/>
    <x v="38"/>
  </r>
  <r>
    <x v="0"/>
    <x v="1"/>
    <s v="GBP"/>
    <n v="1434039186"/>
    <n v="1430151186"/>
    <b v="0"/>
    <n v="6"/>
    <b v="1"/>
    <s v="theater/spaces"/>
    <n v="103"/>
    <n v="120.17"/>
    <x v="1"/>
    <x v="38"/>
  </r>
  <r>
    <x v="0"/>
    <x v="0"/>
    <s v="USD"/>
    <n v="1349567475"/>
    <n v="1346975475"/>
    <b v="0"/>
    <n v="182"/>
    <b v="1"/>
    <s v="theater/spaces"/>
    <n v="246"/>
    <n v="67.7"/>
    <x v="1"/>
    <x v="38"/>
  </r>
  <r>
    <x v="0"/>
    <x v="1"/>
    <s v="GBP"/>
    <n v="1401465600"/>
    <n v="1399032813"/>
    <b v="0"/>
    <n v="145"/>
    <b v="1"/>
    <s v="theater/spaces"/>
    <n v="302"/>
    <n v="52.1"/>
    <x v="1"/>
    <x v="38"/>
  </r>
  <r>
    <x v="0"/>
    <x v="1"/>
    <s v="GBP"/>
    <n v="1488538892"/>
    <n v="1487329292"/>
    <b v="0"/>
    <n v="25"/>
    <b v="1"/>
    <s v="theater/spaces"/>
    <n v="143"/>
    <n v="51.6"/>
    <x v="1"/>
    <x v="38"/>
  </r>
  <r>
    <x v="0"/>
    <x v="0"/>
    <s v="USD"/>
    <n v="1426866851"/>
    <n v="1424278451"/>
    <b v="0"/>
    <n v="320"/>
    <b v="1"/>
    <s v="theater/spaces"/>
    <n v="131"/>
    <n v="164.3"/>
    <x v="1"/>
    <x v="38"/>
  </r>
  <r>
    <x v="0"/>
    <x v="0"/>
    <s v="USD"/>
    <n v="1471242025"/>
    <n v="1468650025"/>
    <b v="0"/>
    <n v="99"/>
    <b v="1"/>
    <s v="theater/spaces"/>
    <n v="168"/>
    <n v="84.86"/>
    <x v="1"/>
    <x v="38"/>
  </r>
  <r>
    <x v="0"/>
    <x v="0"/>
    <s v="USD"/>
    <n v="1416285300"/>
    <n v="1413824447"/>
    <b v="0"/>
    <n v="348"/>
    <b v="1"/>
    <s v="theater/spaces"/>
    <n v="110"/>
    <n v="94.55"/>
    <x v="1"/>
    <x v="38"/>
  </r>
  <r>
    <x v="0"/>
    <x v="0"/>
    <s v="USD"/>
    <n v="1442426171"/>
    <n v="1439834171"/>
    <b v="0"/>
    <n v="41"/>
    <b v="1"/>
    <s v="theater/spaces"/>
    <n v="107"/>
    <n v="45.54"/>
    <x v="1"/>
    <x v="38"/>
  </r>
  <r>
    <x v="0"/>
    <x v="0"/>
    <s v="USD"/>
    <n v="1476479447"/>
    <n v="1471295447"/>
    <b v="0"/>
    <n v="29"/>
    <b v="1"/>
    <s v="theater/spaces"/>
    <n v="100"/>
    <n v="51.72"/>
    <x v="1"/>
    <x v="38"/>
  </r>
  <r>
    <x v="0"/>
    <x v="0"/>
    <s v="USD"/>
    <n v="1441933459"/>
    <n v="1439341459"/>
    <b v="0"/>
    <n v="25"/>
    <b v="1"/>
    <s v="theater/spaces"/>
    <n v="127"/>
    <n v="50.88"/>
    <x v="1"/>
    <x v="38"/>
  </r>
  <r>
    <x v="0"/>
    <x v="0"/>
    <s v="USD"/>
    <n v="1471487925"/>
    <n v="1468895925"/>
    <b v="0"/>
    <n v="23"/>
    <b v="1"/>
    <s v="theater/spaces"/>
    <n v="147"/>
    <n v="191.13"/>
    <x v="1"/>
    <x v="38"/>
  </r>
  <r>
    <x v="0"/>
    <x v="0"/>
    <s v="USD"/>
    <n v="1477972740"/>
    <n v="1475326255"/>
    <b v="0"/>
    <n v="1260"/>
    <b v="1"/>
    <s v="theater/spaces"/>
    <n v="113"/>
    <n v="89.31"/>
    <x v="1"/>
    <x v="38"/>
  </r>
  <r>
    <x v="0"/>
    <x v="0"/>
    <s v="USD"/>
    <n v="1367674009"/>
    <n v="1365082009"/>
    <b v="0"/>
    <n v="307"/>
    <b v="1"/>
    <s v="theater/spaces"/>
    <n v="109"/>
    <n v="88.59"/>
    <x v="1"/>
    <x v="38"/>
  </r>
  <r>
    <x v="0"/>
    <x v="0"/>
    <s v="USD"/>
    <n v="1376654340"/>
    <n v="1373568644"/>
    <b v="0"/>
    <n v="329"/>
    <b v="1"/>
    <s v="theater/spaces"/>
    <n v="127"/>
    <n v="96.3"/>
    <x v="1"/>
    <x v="38"/>
  </r>
  <r>
    <x v="0"/>
    <x v="0"/>
    <s v="USD"/>
    <n v="1285995540"/>
    <n v="1279574773"/>
    <b v="0"/>
    <n v="32"/>
    <b v="1"/>
    <s v="theater/spaces"/>
    <n v="213"/>
    <n v="33.31"/>
    <x v="1"/>
    <x v="38"/>
  </r>
  <r>
    <x v="0"/>
    <x v="0"/>
    <s v="USD"/>
    <n v="1457071397"/>
    <n v="1451887397"/>
    <b v="0"/>
    <n v="27"/>
    <b v="1"/>
    <s v="theater/spaces"/>
    <n v="101"/>
    <n v="37.22"/>
    <x v="1"/>
    <x v="38"/>
  </r>
  <r>
    <x v="0"/>
    <x v="0"/>
    <s v="USD"/>
    <n v="1388303940"/>
    <n v="1386011038"/>
    <b v="0"/>
    <n v="236"/>
    <b v="1"/>
    <s v="theater/spaces"/>
    <n v="109"/>
    <n v="92.13"/>
    <x v="1"/>
    <x v="38"/>
  </r>
  <r>
    <x v="0"/>
    <x v="0"/>
    <s v="USD"/>
    <n v="1435359600"/>
    <n v="1434999621"/>
    <b v="0"/>
    <n v="42"/>
    <b v="1"/>
    <s v="theater/spaces"/>
    <n v="108"/>
    <n v="76.790000000000006"/>
    <x v="1"/>
    <x v="38"/>
  </r>
  <r>
    <x v="0"/>
    <x v="0"/>
    <s v="USD"/>
    <n v="1453323048"/>
    <n v="1450731048"/>
    <b v="0"/>
    <n v="95"/>
    <b v="1"/>
    <s v="theater/spaces"/>
    <n v="110"/>
    <n v="96.53"/>
    <x v="1"/>
    <x v="38"/>
  </r>
  <r>
    <x v="0"/>
    <x v="1"/>
    <s v="GBP"/>
    <n v="1444149047"/>
    <n v="1441557047"/>
    <b v="0"/>
    <n v="37"/>
    <b v="1"/>
    <s v="theater/spaces"/>
    <n v="128"/>
    <n v="51.89"/>
    <x v="1"/>
    <x v="38"/>
  </r>
  <r>
    <x v="0"/>
    <x v="5"/>
    <s v="CAD"/>
    <n v="1429152600"/>
    <n v="1426815699"/>
    <b v="0"/>
    <n v="128"/>
    <b v="1"/>
    <s v="theater/spaces"/>
    <n v="110"/>
    <n v="128.91"/>
    <x v="1"/>
    <x v="38"/>
  </r>
  <r>
    <x v="0"/>
    <x v="0"/>
    <s v="USD"/>
    <n v="1454433998"/>
    <n v="1453137998"/>
    <b v="0"/>
    <n v="156"/>
    <b v="1"/>
    <s v="theater/spaces"/>
    <n v="109"/>
    <n v="84.11"/>
    <x v="1"/>
    <x v="38"/>
  </r>
  <r>
    <x v="0"/>
    <x v="0"/>
    <s v="USD"/>
    <n v="1408679055"/>
    <n v="1406087055"/>
    <b v="0"/>
    <n v="64"/>
    <b v="1"/>
    <s v="theater/spaces"/>
    <n v="133"/>
    <n v="82.94"/>
    <x v="1"/>
    <x v="38"/>
  </r>
  <r>
    <x v="0"/>
    <x v="0"/>
    <s v="USD"/>
    <n v="1410324720"/>
    <n v="1407784586"/>
    <b v="0"/>
    <n v="58"/>
    <b v="1"/>
    <s v="theater/spaces"/>
    <n v="191"/>
    <n v="259.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"/>
    <n v="177.02"/>
    <x v="1"/>
    <x v="38"/>
  </r>
  <r>
    <x v="0"/>
    <x v="0"/>
    <s v="USD"/>
    <n v="1434241255"/>
    <n v="1431649255"/>
    <b v="0"/>
    <n v="54"/>
    <b v="1"/>
    <s v="theater/spaces"/>
    <n v="107"/>
    <n v="74.069999999999993"/>
    <x v="1"/>
    <x v="38"/>
  </r>
  <r>
    <x v="0"/>
    <x v="0"/>
    <s v="USD"/>
    <n v="1462420960"/>
    <n v="1459828960"/>
    <b v="0"/>
    <n v="9"/>
    <b v="1"/>
    <s v="theater/spaces"/>
    <n v="106"/>
    <n v="70.67"/>
    <x v="1"/>
    <x v="38"/>
  </r>
  <r>
    <x v="2"/>
    <x v="1"/>
    <s v="GBP"/>
    <n v="1486547945"/>
    <n v="1483955945"/>
    <b v="1"/>
    <n v="35"/>
    <b v="0"/>
    <s v="theater/spaces"/>
    <n v="24"/>
    <n v="23.63"/>
    <x v="1"/>
    <x v="38"/>
  </r>
  <r>
    <x v="2"/>
    <x v="0"/>
    <s v="USD"/>
    <n v="1432828740"/>
    <n v="1430237094"/>
    <b v="0"/>
    <n v="2"/>
    <b v="0"/>
    <s v="theater/spaces"/>
    <n v="0"/>
    <n v="37.5"/>
    <x v="1"/>
    <x v="38"/>
  </r>
  <r>
    <x v="2"/>
    <x v="0"/>
    <s v="USD"/>
    <n v="1412222340"/>
    <n v="1407781013"/>
    <b v="0"/>
    <n v="3"/>
    <b v="0"/>
    <s v="theater/spaces"/>
    <n v="0"/>
    <n v="13.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0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0"/>
    <n v="1"/>
    <x v="1"/>
    <x v="38"/>
  </r>
  <r>
    <x v="2"/>
    <x v="0"/>
    <s v="USD"/>
    <n v="1407536846"/>
    <n v="1404944846"/>
    <b v="0"/>
    <n v="11"/>
    <b v="0"/>
    <s v="theater/spaces"/>
    <n v="3"/>
    <n v="41"/>
    <x v="1"/>
    <x v="38"/>
  </r>
  <r>
    <x v="2"/>
    <x v="0"/>
    <s v="USD"/>
    <n v="1443422134"/>
    <n v="1440830134"/>
    <b v="0"/>
    <n v="6"/>
    <b v="0"/>
    <s v="theater/spaces"/>
    <n v="0"/>
    <n v="55.83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67"/>
    <n v="99.76"/>
    <x v="1"/>
    <x v="38"/>
  </r>
  <r>
    <x v="2"/>
    <x v="0"/>
    <s v="USD"/>
    <n v="1477174138"/>
    <n v="1474150138"/>
    <b v="0"/>
    <n v="23"/>
    <b v="0"/>
    <s v="theater/spaces"/>
    <n v="20"/>
    <n v="25.52"/>
    <x v="1"/>
    <x v="38"/>
  </r>
  <r>
    <x v="2"/>
    <x v="0"/>
    <s v="USD"/>
    <n v="1448175540"/>
    <n v="1445483246"/>
    <b v="0"/>
    <n v="72"/>
    <b v="0"/>
    <s v="theater/spaces"/>
    <n v="11"/>
    <n v="117.65"/>
    <x v="1"/>
    <x v="38"/>
  </r>
  <r>
    <x v="2"/>
    <x v="0"/>
    <s v="USD"/>
    <n v="1406683172"/>
    <n v="1404523172"/>
    <b v="0"/>
    <n v="2"/>
    <b v="0"/>
    <s v="theater/spaces"/>
    <n v="0"/>
    <n v="5"/>
    <x v="1"/>
    <x v="38"/>
  </r>
  <r>
    <x v="2"/>
    <x v="2"/>
    <s v="AUD"/>
    <n v="1468128537"/>
    <n v="1465536537"/>
    <b v="0"/>
    <n v="15"/>
    <b v="0"/>
    <s v="theater/spaces"/>
    <n v="12"/>
    <n v="2796.67"/>
    <x v="1"/>
    <x v="38"/>
  </r>
  <r>
    <x v="2"/>
    <x v="4"/>
    <s v="NZD"/>
    <n v="1441837879"/>
    <n v="1439245879"/>
    <b v="0"/>
    <n v="1"/>
    <b v="0"/>
    <s v="theater/spaces"/>
    <n v="3"/>
    <n v="200"/>
    <x v="1"/>
    <x v="38"/>
  </r>
  <r>
    <x v="2"/>
    <x v="0"/>
    <s v="USD"/>
    <n v="1445013352"/>
    <n v="1442421352"/>
    <b v="0"/>
    <n v="2"/>
    <b v="0"/>
    <s v="theater/spaces"/>
    <n v="0"/>
    <n v="87.5"/>
    <x v="1"/>
    <x v="38"/>
  </r>
  <r>
    <x v="2"/>
    <x v="0"/>
    <s v="USD"/>
    <n v="1418587234"/>
    <n v="1415995234"/>
    <b v="0"/>
    <n v="7"/>
    <b v="0"/>
    <s v="theater/spaces"/>
    <n v="14"/>
    <n v="20.14"/>
    <x v="1"/>
    <x v="38"/>
  </r>
  <r>
    <x v="2"/>
    <x v="1"/>
    <s v="GBP"/>
    <n v="1481132169"/>
    <n v="1479317769"/>
    <b v="0"/>
    <n v="16"/>
    <b v="0"/>
    <s v="theater/spaces"/>
    <n v="3"/>
    <n v="20.88"/>
    <x v="1"/>
    <x v="38"/>
  </r>
  <r>
    <x v="2"/>
    <x v="0"/>
    <s v="USD"/>
    <n v="1429595940"/>
    <n v="1428082481"/>
    <b v="0"/>
    <n v="117"/>
    <b v="0"/>
    <s v="theater/spaces"/>
    <n v="60"/>
    <n v="61.31"/>
    <x v="1"/>
    <x v="38"/>
  </r>
  <r>
    <x v="2"/>
    <x v="0"/>
    <s v="USD"/>
    <n v="1477791960"/>
    <n v="1476549262"/>
    <b v="0"/>
    <n v="2"/>
    <b v="0"/>
    <s v="theater/spaces"/>
    <n v="0"/>
    <n v="1"/>
    <x v="1"/>
    <x v="38"/>
  </r>
  <r>
    <x v="2"/>
    <x v="0"/>
    <s v="USD"/>
    <n v="1434309540"/>
    <n v="1429287900"/>
    <b v="0"/>
    <n v="7"/>
    <b v="0"/>
    <s v="theater/spaces"/>
    <n v="0"/>
    <n v="92.14"/>
    <x v="1"/>
    <x v="38"/>
  </r>
  <r>
    <x v="2"/>
    <x v="6"/>
    <s v="EUR"/>
    <n v="1457617359"/>
    <n v="1455025359"/>
    <b v="0"/>
    <n v="3"/>
    <b v="0"/>
    <s v="theater/spaces"/>
    <n v="0"/>
    <n v="7.33"/>
    <x v="1"/>
    <x v="38"/>
  </r>
  <r>
    <x v="2"/>
    <x v="0"/>
    <s v="USD"/>
    <n v="1471573640"/>
    <n v="1467253640"/>
    <b v="0"/>
    <n v="20"/>
    <b v="0"/>
    <s v="theater/spaces"/>
    <n v="9"/>
    <n v="64.8"/>
    <x v="1"/>
    <x v="38"/>
  </r>
  <r>
    <x v="2"/>
    <x v="0"/>
    <s v="USD"/>
    <n v="1444405123"/>
    <n v="1439221123"/>
    <b v="0"/>
    <n v="50"/>
    <b v="0"/>
    <s v="theater/spaces"/>
    <n v="15"/>
    <n v="30.12"/>
    <x v="1"/>
    <x v="38"/>
  </r>
  <r>
    <x v="2"/>
    <x v="5"/>
    <s v="CAD"/>
    <n v="1488495478"/>
    <n v="1485903478"/>
    <b v="0"/>
    <n v="2"/>
    <b v="0"/>
    <s v="theater/spaces"/>
    <n v="0"/>
    <n v="52.5"/>
    <x v="1"/>
    <x v="38"/>
  </r>
  <r>
    <x v="2"/>
    <x v="0"/>
    <s v="USD"/>
    <n v="1424920795"/>
    <n v="1422328795"/>
    <b v="0"/>
    <n v="3"/>
    <b v="0"/>
    <s v="theater/spaces"/>
    <n v="0"/>
    <n v="23.67"/>
    <x v="1"/>
    <x v="38"/>
  </r>
  <r>
    <x v="2"/>
    <x v="0"/>
    <s v="USD"/>
    <n v="1427040435"/>
    <n v="1424452035"/>
    <b v="0"/>
    <n v="27"/>
    <b v="0"/>
    <s v="theater/spaces"/>
    <n v="1"/>
    <n v="415.78"/>
    <x v="1"/>
    <x v="38"/>
  </r>
  <r>
    <x v="2"/>
    <x v="0"/>
    <s v="USD"/>
    <n v="1419644444"/>
    <n v="1414456844"/>
    <b v="0"/>
    <n v="7"/>
    <b v="0"/>
    <s v="theater/spaces"/>
    <n v="0"/>
    <n v="53.71"/>
    <x v="1"/>
    <x v="38"/>
  </r>
  <r>
    <x v="2"/>
    <x v="0"/>
    <s v="USD"/>
    <n v="1442722891"/>
    <n v="1440130891"/>
    <b v="0"/>
    <n v="5"/>
    <b v="0"/>
    <s v="theater/spaces"/>
    <n v="0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0"/>
    <n v="18.670000000000002"/>
    <x v="1"/>
    <x v="38"/>
  </r>
  <r>
    <x v="2"/>
    <x v="0"/>
    <s v="USD"/>
    <n v="1430851680"/>
    <n v="1428340931"/>
    <b v="0"/>
    <n v="6"/>
    <b v="0"/>
    <s v="theater/spaces"/>
    <n v="12"/>
    <n v="78.33"/>
    <x v="1"/>
    <x v="38"/>
  </r>
  <r>
    <x v="2"/>
    <x v="0"/>
    <s v="USD"/>
    <n v="1443561159"/>
    <n v="1440969159"/>
    <b v="0"/>
    <n v="9"/>
    <b v="0"/>
    <s v="theater/spaces"/>
    <n v="2"/>
    <n v="67.78"/>
    <x v="1"/>
    <x v="38"/>
  </r>
  <r>
    <x v="2"/>
    <x v="13"/>
    <s v="EUR"/>
    <n v="1439827559"/>
    <n v="1434643559"/>
    <b v="0"/>
    <n v="3"/>
    <b v="0"/>
    <s v="theater/spaces"/>
    <n v="0"/>
    <n v="16.670000000000002"/>
    <x v="1"/>
    <x v="38"/>
  </r>
  <r>
    <x v="2"/>
    <x v="0"/>
    <s v="USD"/>
    <n v="1482294990"/>
    <n v="1477107390"/>
    <b v="0"/>
    <n v="2"/>
    <b v="0"/>
    <s v="theater/spaces"/>
    <n v="1"/>
    <n v="62.5"/>
    <x v="1"/>
    <x v="38"/>
  </r>
  <r>
    <x v="2"/>
    <x v="0"/>
    <s v="USD"/>
    <n v="1420724460"/>
    <n v="1418046247"/>
    <b v="0"/>
    <n v="3"/>
    <b v="0"/>
    <s v="theater/spaces"/>
    <n v="0"/>
    <n v="42"/>
    <x v="1"/>
    <x v="38"/>
  </r>
  <r>
    <x v="2"/>
    <x v="0"/>
    <s v="USD"/>
    <n v="1468029540"/>
    <n v="1465304483"/>
    <b v="0"/>
    <n v="45"/>
    <b v="0"/>
    <s v="theater/spaces"/>
    <n v="23"/>
    <n v="130.09"/>
    <x v="1"/>
    <x v="38"/>
  </r>
  <r>
    <x v="2"/>
    <x v="0"/>
    <s v="USD"/>
    <n v="1430505545"/>
    <n v="1425325145"/>
    <b v="0"/>
    <n v="9"/>
    <b v="0"/>
    <s v="theater/spaces"/>
    <n v="5"/>
    <n v="1270.22"/>
    <x v="1"/>
    <x v="38"/>
  </r>
  <r>
    <x v="2"/>
    <x v="0"/>
    <s v="USD"/>
    <n v="1471214743"/>
    <n v="1468622743"/>
    <b v="0"/>
    <n v="9"/>
    <b v="0"/>
    <s v="theater/spaces"/>
    <n v="16"/>
    <n v="88.44"/>
    <x v="1"/>
    <x v="38"/>
  </r>
  <r>
    <x v="2"/>
    <x v="0"/>
    <s v="USD"/>
    <n v="1444946400"/>
    <n v="1441723912"/>
    <b v="0"/>
    <n v="21"/>
    <b v="0"/>
    <s v="theater/spaces"/>
    <n v="1"/>
    <n v="56.34"/>
    <x v="1"/>
    <x v="38"/>
  </r>
  <r>
    <x v="2"/>
    <x v="5"/>
    <s v="CAD"/>
    <n v="1401595140"/>
    <n v="1398980941"/>
    <b v="0"/>
    <n v="17"/>
    <b v="0"/>
    <s v="theater/spaces"/>
    <n v="23"/>
    <n v="53.53"/>
    <x v="1"/>
    <x v="38"/>
  </r>
  <r>
    <x v="2"/>
    <x v="0"/>
    <s v="USD"/>
    <n v="1442775956"/>
    <n v="1437591956"/>
    <b v="0"/>
    <n v="1"/>
    <b v="0"/>
    <s v="theater/spaces"/>
    <n v="0"/>
    <n v="25"/>
    <x v="1"/>
    <x v="38"/>
  </r>
  <r>
    <x v="2"/>
    <x v="0"/>
    <s v="USD"/>
    <n v="1470011780"/>
    <n v="1464827780"/>
    <b v="0"/>
    <n v="1"/>
    <b v="0"/>
    <s v="theater/spaces"/>
    <n v="0"/>
    <n v="50"/>
    <x v="1"/>
    <x v="38"/>
  </r>
  <r>
    <x v="2"/>
    <x v="0"/>
    <s v="USD"/>
    <n v="1432151326"/>
    <n v="1429559326"/>
    <b v="0"/>
    <n v="14"/>
    <b v="0"/>
    <s v="theater/spaces"/>
    <n v="4"/>
    <n v="56.79"/>
    <x v="1"/>
    <x v="38"/>
  </r>
  <r>
    <x v="2"/>
    <x v="1"/>
    <s v="GBP"/>
    <n v="1475848800"/>
    <n v="1474027501"/>
    <b v="0"/>
    <n v="42"/>
    <b v="0"/>
    <s v="theater/spaces"/>
    <n v="17"/>
    <n v="40.83"/>
    <x v="1"/>
    <x v="38"/>
  </r>
  <r>
    <x v="2"/>
    <x v="0"/>
    <s v="USD"/>
    <n v="1454890620"/>
    <n v="1450724449"/>
    <b v="0"/>
    <n v="27"/>
    <b v="0"/>
    <s v="theater/spaces"/>
    <n v="4"/>
    <n v="65.11"/>
    <x v="1"/>
    <x v="38"/>
  </r>
  <r>
    <x v="2"/>
    <x v="0"/>
    <s v="USD"/>
    <n v="1455251591"/>
    <n v="1452659591"/>
    <b v="0"/>
    <n v="5"/>
    <b v="0"/>
    <s v="theater/spaces"/>
    <n v="14"/>
    <n v="55.6"/>
    <x v="1"/>
    <x v="38"/>
  </r>
  <r>
    <x v="2"/>
    <x v="0"/>
    <s v="USD"/>
    <n v="1413816975"/>
    <n v="1411224975"/>
    <b v="0"/>
    <n v="13"/>
    <b v="0"/>
    <s v="theater/spaces"/>
    <n v="15"/>
    <n v="140.54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"/>
    <n v="69.53"/>
    <x v="1"/>
    <x v="38"/>
  </r>
  <r>
    <x v="2"/>
    <x v="0"/>
    <s v="USD"/>
    <n v="1434080706"/>
    <n v="1428896706"/>
    <b v="0"/>
    <n v="2"/>
    <b v="0"/>
    <s v="theater/spaces"/>
    <n v="0"/>
    <n v="5.5"/>
    <x v="1"/>
    <x v="38"/>
  </r>
  <r>
    <x v="2"/>
    <x v="2"/>
    <s v="AUD"/>
    <n v="1422928800"/>
    <n v="1420235311"/>
    <b v="0"/>
    <n v="5"/>
    <b v="0"/>
    <s v="theater/spaces"/>
    <n v="30"/>
    <n v="237"/>
    <x v="1"/>
    <x v="38"/>
  </r>
  <r>
    <x v="2"/>
    <x v="0"/>
    <s v="USD"/>
    <n v="1413694800"/>
    <n v="1408986916"/>
    <b v="0"/>
    <n v="31"/>
    <b v="0"/>
    <s v="theater/spaces"/>
    <n v="42"/>
    <n v="79.87"/>
    <x v="1"/>
    <x v="38"/>
  </r>
  <r>
    <x v="2"/>
    <x v="1"/>
    <s v="GBP"/>
    <n v="1442440800"/>
    <n v="1440497876"/>
    <b v="0"/>
    <n v="4"/>
    <b v="0"/>
    <s v="theater/spaces"/>
    <n v="4"/>
    <n v="10.25"/>
    <x v="1"/>
    <x v="38"/>
  </r>
  <r>
    <x v="2"/>
    <x v="0"/>
    <s v="USD"/>
    <n v="1431372751"/>
    <n v="1430767951"/>
    <b v="0"/>
    <n v="29"/>
    <b v="0"/>
    <s v="theater/spaces"/>
    <n v="20"/>
    <n v="272.58999999999997"/>
    <x v="1"/>
    <x v="38"/>
  </r>
  <r>
    <x v="2"/>
    <x v="0"/>
    <s v="USD"/>
    <n v="1430234394"/>
    <n v="1425053994"/>
    <b v="0"/>
    <n v="2"/>
    <b v="0"/>
    <s v="theater/spaces"/>
    <n v="0"/>
    <n v="13"/>
    <x v="1"/>
    <x v="38"/>
  </r>
  <r>
    <x v="2"/>
    <x v="0"/>
    <s v="USD"/>
    <n v="1409194810"/>
    <n v="1406170810"/>
    <b v="0"/>
    <n v="114"/>
    <b v="0"/>
    <s v="theater/spaces"/>
    <n v="25"/>
    <n v="58.18"/>
    <x v="1"/>
    <x v="38"/>
  </r>
  <r>
    <x v="2"/>
    <x v="0"/>
    <s v="USD"/>
    <n v="1487465119"/>
    <n v="1484009119"/>
    <b v="0"/>
    <n v="1"/>
    <b v="0"/>
    <s v="theater/spaces"/>
    <n v="0"/>
    <n v="10"/>
    <x v="1"/>
    <x v="38"/>
  </r>
  <r>
    <x v="2"/>
    <x v="0"/>
    <s v="USD"/>
    <n v="1412432220"/>
    <n v="1409753820"/>
    <b v="0"/>
    <n v="76"/>
    <b v="0"/>
    <s v="theater/spaces"/>
    <n v="27"/>
    <n v="70.11"/>
    <x v="1"/>
    <x v="38"/>
  </r>
  <r>
    <x v="2"/>
    <x v="0"/>
    <s v="USD"/>
    <n v="1477968934"/>
    <n v="1472784934"/>
    <b v="0"/>
    <n v="9"/>
    <b v="0"/>
    <s v="theater/spaces"/>
    <n v="5"/>
    <n v="57.89"/>
    <x v="1"/>
    <x v="38"/>
  </r>
  <r>
    <x v="2"/>
    <x v="0"/>
    <s v="USD"/>
    <n v="1429291982"/>
    <n v="1426699982"/>
    <b v="0"/>
    <n v="37"/>
    <b v="0"/>
    <s v="theater/spaces"/>
    <n v="4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"/>
    <n v="43"/>
    <x v="1"/>
    <x v="38"/>
  </r>
  <r>
    <x v="2"/>
    <x v="1"/>
    <s v="GBP"/>
    <n v="1464354720"/>
    <n v="1463648360"/>
    <b v="0"/>
    <n v="1"/>
    <b v="0"/>
    <s v="theater/spaces"/>
    <n v="0"/>
    <n v="1"/>
    <x v="1"/>
    <x v="38"/>
  </r>
  <r>
    <x v="2"/>
    <x v="11"/>
    <s v="SEK"/>
    <n v="1467473723"/>
    <n v="1465832123"/>
    <b v="0"/>
    <n v="2"/>
    <b v="0"/>
    <s v="theater/spaces"/>
    <n v="0"/>
    <n v="775"/>
    <x v="1"/>
    <x v="38"/>
  </r>
  <r>
    <x v="2"/>
    <x v="0"/>
    <s v="USD"/>
    <n v="1427414732"/>
    <n v="1424826332"/>
    <b v="0"/>
    <n v="1"/>
    <b v="0"/>
    <s v="theater/spaces"/>
    <n v="0"/>
    <n v="5"/>
    <x v="1"/>
    <x v="38"/>
  </r>
  <r>
    <x v="2"/>
    <x v="9"/>
    <s v="EUR"/>
    <n v="1462484196"/>
    <n v="1457303796"/>
    <b v="0"/>
    <n v="10"/>
    <b v="0"/>
    <s v="theater/spaces"/>
    <n v="0"/>
    <n v="12.8"/>
    <x v="1"/>
    <x v="38"/>
  </r>
  <r>
    <x v="1"/>
    <x v="5"/>
    <s v="CAD"/>
    <n v="1411748335"/>
    <n v="1406564335"/>
    <b v="0"/>
    <n v="1"/>
    <b v="0"/>
    <s v="theater/spaces"/>
    <n v="1"/>
    <n v="10"/>
    <x v="1"/>
    <x v="38"/>
  </r>
  <r>
    <x v="1"/>
    <x v="0"/>
    <s v="USD"/>
    <n v="1478733732"/>
    <n v="1478298132"/>
    <b v="0"/>
    <n v="2"/>
    <b v="0"/>
    <s v="theater/spaces"/>
    <n v="58"/>
    <n v="58"/>
    <x v="1"/>
    <x v="38"/>
  </r>
  <r>
    <x v="1"/>
    <x v="0"/>
    <s v="USD"/>
    <n v="1468108198"/>
    <n v="1465516198"/>
    <b v="0"/>
    <n v="348"/>
    <b v="0"/>
    <s v="theater/spaces"/>
    <n v="68"/>
    <n v="244.8"/>
    <x v="1"/>
    <x v="38"/>
  </r>
  <r>
    <x v="1"/>
    <x v="0"/>
    <s v="USD"/>
    <n v="1422902601"/>
    <n v="1417718601"/>
    <b v="0"/>
    <n v="4"/>
    <b v="0"/>
    <s v="theater/spaces"/>
    <n v="0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"/>
    <n v="61.18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09"/>
    <n v="139.24"/>
    <x v="1"/>
    <x v="6"/>
  </r>
  <r>
    <x v="3"/>
    <x v="0"/>
    <s v="USD"/>
    <n v="1492542819"/>
    <n v="1489090419"/>
    <b v="0"/>
    <n v="1"/>
    <b v="0"/>
    <s v="theater/plays"/>
    <n v="1"/>
    <n v="10"/>
    <x v="1"/>
    <x v="6"/>
  </r>
  <r>
    <x v="3"/>
    <x v="0"/>
    <s v="USD"/>
    <n v="1492145940"/>
    <n v="1489504916"/>
    <b v="0"/>
    <n v="4"/>
    <b v="0"/>
    <s v="theater/plays"/>
    <n v="4"/>
    <n v="93.75"/>
    <x v="1"/>
    <x v="6"/>
  </r>
  <r>
    <x v="3"/>
    <x v="0"/>
    <s v="USD"/>
    <n v="1491656045"/>
    <n v="1489067645"/>
    <b v="0"/>
    <n v="12"/>
    <b v="0"/>
    <s v="theater/plays"/>
    <n v="16"/>
    <n v="53.75"/>
    <x v="1"/>
    <x v="6"/>
  </r>
  <r>
    <x v="3"/>
    <x v="0"/>
    <s v="USD"/>
    <n v="1492759460"/>
    <n v="1487579060"/>
    <b v="0"/>
    <n v="1"/>
    <b v="0"/>
    <s v="theater/plays"/>
    <n v="0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3"/>
    <n v="18.75"/>
    <x v="1"/>
    <x v="6"/>
  </r>
  <r>
    <x v="3"/>
    <x v="0"/>
    <s v="USD"/>
    <n v="1491277121"/>
    <n v="1489376321"/>
    <b v="0"/>
    <n v="7"/>
    <b v="0"/>
    <s v="theater/plays"/>
    <n v="21"/>
    <n v="23.14"/>
    <x v="1"/>
    <x v="6"/>
  </r>
  <r>
    <x v="3"/>
    <x v="1"/>
    <s v="GBP"/>
    <n v="1491001140"/>
    <n v="1487847954"/>
    <b v="0"/>
    <n v="22"/>
    <b v="0"/>
    <s v="theater/plays"/>
    <n v="128"/>
    <n v="29.05"/>
    <x v="1"/>
    <x v="6"/>
  </r>
  <r>
    <x v="3"/>
    <x v="0"/>
    <s v="USD"/>
    <n v="1493838720"/>
    <n v="1489439669"/>
    <b v="0"/>
    <n v="1"/>
    <b v="0"/>
    <s v="theater/plays"/>
    <n v="3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"/>
    <n v="450"/>
    <x v="1"/>
    <x v="6"/>
  </r>
  <r>
    <x v="3"/>
    <x v="6"/>
    <s v="EUR"/>
    <n v="1491581703"/>
    <n v="1488993303"/>
    <b v="0"/>
    <n v="4"/>
    <b v="0"/>
    <s v="theater/plays"/>
    <n v="1"/>
    <n v="24"/>
    <x v="1"/>
    <x v="6"/>
  </r>
  <r>
    <x v="3"/>
    <x v="9"/>
    <s v="EUR"/>
    <n v="1492372800"/>
    <n v="1488823488"/>
    <b v="0"/>
    <n v="8"/>
    <b v="0"/>
    <s v="theater/plays"/>
    <n v="52"/>
    <n v="32.25"/>
    <x v="1"/>
    <x v="6"/>
  </r>
  <r>
    <x v="3"/>
    <x v="1"/>
    <s v="GBP"/>
    <n v="1489922339"/>
    <n v="1487333939"/>
    <b v="0"/>
    <n v="3"/>
    <b v="0"/>
    <s v="theater/plays"/>
    <n v="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75"/>
    <n v="251.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11"/>
    <n v="437.5"/>
    <x v="1"/>
    <x v="6"/>
  </r>
  <r>
    <x v="0"/>
    <x v="0"/>
    <s v="USD"/>
    <n v="1415319355"/>
    <n v="1411859755"/>
    <b v="1"/>
    <n v="213"/>
    <b v="1"/>
    <s v="theater/plays"/>
    <n v="118"/>
    <n v="110.35"/>
    <x v="1"/>
    <x v="6"/>
  </r>
  <r>
    <x v="0"/>
    <x v="0"/>
    <s v="USD"/>
    <n v="1412136000"/>
    <n v="1410278284"/>
    <b v="1"/>
    <n v="57"/>
    <b v="1"/>
    <s v="theater/plays"/>
    <n v="131"/>
    <n v="41.42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"/>
    <x v="1"/>
    <x v="6"/>
  </r>
  <r>
    <x v="0"/>
    <x v="0"/>
    <s v="USD"/>
    <n v="1410379774"/>
    <n v="1407787774"/>
    <b v="1"/>
    <n v="34"/>
    <b v="1"/>
    <s v="theater/plays"/>
    <n v="100"/>
    <n v="103.35"/>
    <x v="1"/>
    <x v="6"/>
  </r>
  <r>
    <x v="0"/>
    <x v="1"/>
    <s v="GBP"/>
    <n v="1383425367"/>
    <n v="1380833367"/>
    <b v="1"/>
    <n v="67"/>
    <b v="1"/>
    <s v="theater/plays"/>
    <n v="106"/>
    <n v="34.79"/>
    <x v="1"/>
    <x v="6"/>
  </r>
  <r>
    <x v="0"/>
    <x v="0"/>
    <s v="USD"/>
    <n v="1304225940"/>
    <n v="1301542937"/>
    <b v="1"/>
    <n v="241"/>
    <b v="1"/>
    <s v="theater/plays"/>
    <n v="336"/>
    <n v="41.77"/>
    <x v="1"/>
    <x v="6"/>
  </r>
  <r>
    <x v="0"/>
    <x v="0"/>
    <s v="USD"/>
    <n v="1333310458"/>
    <n v="1330722058"/>
    <b v="1"/>
    <n v="123"/>
    <b v="1"/>
    <s v="theater/plays"/>
    <n v="113"/>
    <n v="64.27"/>
    <x v="1"/>
    <x v="6"/>
  </r>
  <r>
    <x v="0"/>
    <x v="1"/>
    <s v="GBP"/>
    <n v="1356004725"/>
    <n v="1353412725"/>
    <b v="1"/>
    <n v="302"/>
    <b v="1"/>
    <s v="theater/plays"/>
    <n v="189"/>
    <n v="31.21"/>
    <x v="1"/>
    <x v="6"/>
  </r>
  <r>
    <x v="0"/>
    <x v="0"/>
    <s v="USD"/>
    <n v="1338591144"/>
    <n v="1335567144"/>
    <b v="1"/>
    <n v="89"/>
    <b v="1"/>
    <s v="theater/plays"/>
    <n v="102"/>
    <n v="62.92"/>
    <x v="1"/>
    <x v="6"/>
  </r>
  <r>
    <x v="0"/>
    <x v="0"/>
    <s v="USD"/>
    <n v="1405746000"/>
    <n v="1404932105"/>
    <b v="1"/>
    <n v="41"/>
    <b v="1"/>
    <s v="theater/plays"/>
    <n v="101"/>
    <n v="98.54"/>
    <x v="1"/>
    <x v="6"/>
  </r>
  <r>
    <x v="0"/>
    <x v="0"/>
    <s v="USD"/>
    <n v="1374523752"/>
    <n v="1371931752"/>
    <b v="1"/>
    <n v="69"/>
    <b v="1"/>
    <s v="theater/plays"/>
    <n v="114"/>
    <n v="82.61"/>
    <x v="1"/>
    <x v="6"/>
  </r>
  <r>
    <x v="0"/>
    <x v="0"/>
    <s v="USD"/>
    <n v="1326927600"/>
    <n v="1323221761"/>
    <b v="1"/>
    <n v="52"/>
    <b v="1"/>
    <s v="theater/plays"/>
    <n v="133"/>
    <n v="38.5"/>
    <x v="1"/>
    <x v="6"/>
  </r>
  <r>
    <x v="0"/>
    <x v="0"/>
    <s v="USD"/>
    <n v="1407905940"/>
    <n v="1405923687"/>
    <b v="1"/>
    <n v="57"/>
    <b v="1"/>
    <s v="theater/plays"/>
    <n v="102"/>
    <n v="80.16"/>
    <x v="1"/>
    <x v="6"/>
  </r>
  <r>
    <x v="0"/>
    <x v="1"/>
    <s v="GBP"/>
    <n v="1413377522"/>
    <n v="1410785522"/>
    <b v="1"/>
    <n v="74"/>
    <b v="1"/>
    <s v="theater/plays"/>
    <n v="105"/>
    <n v="28.41"/>
    <x v="1"/>
    <x v="6"/>
  </r>
  <r>
    <x v="0"/>
    <x v="0"/>
    <s v="USD"/>
    <n v="1404698400"/>
    <n v="1402331262"/>
    <b v="1"/>
    <n v="63"/>
    <b v="1"/>
    <s v="theater/plays"/>
    <n v="127"/>
    <n v="80.73"/>
    <x v="1"/>
    <x v="6"/>
  </r>
  <r>
    <x v="0"/>
    <x v="0"/>
    <s v="USD"/>
    <n v="1402855525"/>
    <n v="1400263525"/>
    <b v="1"/>
    <n v="72"/>
    <b v="1"/>
    <s v="theater/plays"/>
    <n v="111"/>
    <n v="200.69"/>
    <x v="1"/>
    <x v="6"/>
  </r>
  <r>
    <x v="0"/>
    <x v="0"/>
    <s v="USD"/>
    <n v="1402341615"/>
    <n v="1399490415"/>
    <b v="1"/>
    <n v="71"/>
    <b v="1"/>
    <s v="theater/plays"/>
    <n v="107"/>
    <n v="37.590000000000003"/>
    <x v="1"/>
    <x v="6"/>
  </r>
  <r>
    <x v="0"/>
    <x v="0"/>
    <s v="USD"/>
    <n v="1304395140"/>
    <n v="1302493760"/>
    <b v="1"/>
    <n v="21"/>
    <b v="1"/>
    <s v="theater/plays"/>
    <n v="163"/>
    <n v="58.1"/>
    <x v="1"/>
    <x v="6"/>
  </r>
  <r>
    <x v="0"/>
    <x v="0"/>
    <s v="USD"/>
    <n v="1416988740"/>
    <n v="1414514153"/>
    <b v="1"/>
    <n v="930"/>
    <b v="1"/>
    <s v="theater/plays"/>
    <n v="160"/>
    <n v="60.3"/>
    <x v="1"/>
    <x v="6"/>
  </r>
  <r>
    <x v="0"/>
    <x v="0"/>
    <s v="USD"/>
    <n v="1406952781"/>
    <n v="1405743181"/>
    <b v="1"/>
    <n v="55"/>
    <b v="1"/>
    <s v="theater/plays"/>
    <n v="116"/>
    <n v="63.36"/>
    <x v="1"/>
    <x v="6"/>
  </r>
  <r>
    <x v="0"/>
    <x v="0"/>
    <s v="USD"/>
    <n v="1402696800"/>
    <n v="1399948353"/>
    <b v="1"/>
    <n v="61"/>
    <b v="1"/>
    <s v="theater/plays"/>
    <n v="124"/>
    <n v="50.9"/>
    <x v="1"/>
    <x v="6"/>
  </r>
  <r>
    <x v="0"/>
    <x v="0"/>
    <s v="USD"/>
    <n v="1386910740"/>
    <n v="1384364561"/>
    <b v="1"/>
    <n v="82"/>
    <b v="1"/>
    <s v="theater/plays"/>
    <n v="103"/>
    <n v="100.5"/>
    <x v="1"/>
    <x v="6"/>
  </r>
  <r>
    <x v="0"/>
    <x v="0"/>
    <s v="USD"/>
    <n v="1404273600"/>
    <n v="1401414944"/>
    <b v="1"/>
    <n v="71"/>
    <b v="1"/>
    <s v="theater/plays"/>
    <n v="112"/>
    <n v="31.62"/>
    <x v="1"/>
    <x v="6"/>
  </r>
  <r>
    <x v="0"/>
    <x v="1"/>
    <s v="GBP"/>
    <n v="1462545358"/>
    <n v="1459953358"/>
    <b v="1"/>
    <n v="117"/>
    <b v="1"/>
    <s v="theater/plays"/>
    <n v="109"/>
    <n v="65.099999999999994"/>
    <x v="1"/>
    <x v="6"/>
  </r>
  <r>
    <x v="0"/>
    <x v="0"/>
    <s v="USD"/>
    <n v="1329240668"/>
    <n v="1326648668"/>
    <b v="1"/>
    <n v="29"/>
    <b v="1"/>
    <s v="theater/plays"/>
    <n v="115"/>
    <n v="79.31"/>
    <x v="1"/>
    <x v="6"/>
  </r>
  <r>
    <x v="0"/>
    <x v="0"/>
    <s v="USD"/>
    <n v="1411765492"/>
    <n v="1409173492"/>
    <b v="1"/>
    <n v="74"/>
    <b v="1"/>
    <s v="theater/plays"/>
    <n v="103"/>
    <n v="139.19"/>
    <x v="1"/>
    <x v="6"/>
  </r>
  <r>
    <x v="0"/>
    <x v="0"/>
    <s v="USD"/>
    <n v="1408999508"/>
    <n v="1407789908"/>
    <b v="1"/>
    <n v="23"/>
    <b v="1"/>
    <s v="theater/plays"/>
    <n v="101"/>
    <n v="131.91"/>
    <x v="1"/>
    <x v="6"/>
  </r>
  <r>
    <x v="0"/>
    <x v="0"/>
    <s v="USD"/>
    <n v="1297977427"/>
    <n v="1292793427"/>
    <b v="1"/>
    <n v="60"/>
    <b v="1"/>
    <s v="theater/plays"/>
    <n v="110"/>
    <n v="91.3"/>
    <x v="1"/>
    <x v="6"/>
  </r>
  <r>
    <x v="0"/>
    <x v="0"/>
    <s v="USD"/>
    <n v="1376838000"/>
    <n v="1374531631"/>
    <b v="1"/>
    <n v="55"/>
    <b v="1"/>
    <s v="theater/plays"/>
    <n v="115"/>
    <n v="39.67"/>
    <x v="1"/>
    <x v="6"/>
  </r>
  <r>
    <x v="0"/>
    <x v="0"/>
    <s v="USD"/>
    <n v="1403366409"/>
    <n v="1400774409"/>
    <b v="1"/>
    <n v="51"/>
    <b v="1"/>
    <s v="theater/plays"/>
    <n v="117"/>
    <n v="57.55"/>
    <x v="1"/>
    <x v="6"/>
  </r>
  <r>
    <x v="0"/>
    <x v="1"/>
    <s v="GBP"/>
    <n v="1405521075"/>
    <n v="1402929075"/>
    <b v="1"/>
    <n v="78"/>
    <b v="1"/>
    <s v="theater/plays"/>
    <n v="172"/>
    <n v="33.03"/>
    <x v="1"/>
    <x v="6"/>
  </r>
  <r>
    <x v="0"/>
    <x v="0"/>
    <s v="USD"/>
    <n v="1367859071"/>
    <n v="1365699071"/>
    <b v="1"/>
    <n v="62"/>
    <b v="1"/>
    <s v="theater/plays"/>
    <n v="114"/>
    <n v="77.34"/>
    <x v="1"/>
    <x v="6"/>
  </r>
  <r>
    <x v="0"/>
    <x v="1"/>
    <s v="GBP"/>
    <n v="1403258049"/>
    <n v="1400666049"/>
    <b v="1"/>
    <n v="45"/>
    <b v="1"/>
    <s v="theater/plays"/>
    <n v="120"/>
    <n v="31.93"/>
    <x v="1"/>
    <x v="6"/>
  </r>
  <r>
    <x v="0"/>
    <x v="1"/>
    <s v="GBP"/>
    <n v="1402848000"/>
    <n v="1400570787"/>
    <b v="1"/>
    <n v="15"/>
    <b v="1"/>
    <s v="theater/plays"/>
    <n v="109"/>
    <n v="36.33"/>
    <x v="1"/>
    <x v="6"/>
  </r>
  <r>
    <x v="0"/>
    <x v="0"/>
    <s v="USD"/>
    <n v="1328029200"/>
    <n v="1323211621"/>
    <b v="1"/>
    <n v="151"/>
    <b v="1"/>
    <s v="theater/plays"/>
    <n v="101"/>
    <n v="46.77"/>
    <x v="1"/>
    <x v="6"/>
  </r>
  <r>
    <x v="0"/>
    <x v="0"/>
    <s v="USD"/>
    <n v="1377284669"/>
    <n v="1375729469"/>
    <b v="1"/>
    <n v="68"/>
    <b v="1"/>
    <s v="theater/plays"/>
    <n v="109"/>
    <n v="40.07"/>
    <x v="1"/>
    <x v="6"/>
  </r>
  <r>
    <x v="0"/>
    <x v="0"/>
    <s v="USD"/>
    <n v="1404258631"/>
    <n v="1401666631"/>
    <b v="1"/>
    <n v="46"/>
    <b v="1"/>
    <s v="theater/plays"/>
    <n v="107"/>
    <n v="100.22"/>
    <x v="1"/>
    <x v="6"/>
  </r>
  <r>
    <x v="0"/>
    <x v="1"/>
    <s v="GBP"/>
    <n v="1405553241"/>
    <n v="1404948441"/>
    <b v="1"/>
    <n v="24"/>
    <b v="1"/>
    <s v="theater/plays"/>
    <n v="100"/>
    <n v="41.67"/>
    <x v="1"/>
    <x v="6"/>
  </r>
  <r>
    <x v="0"/>
    <x v="1"/>
    <s v="GBP"/>
    <n v="1410901200"/>
    <n v="1408313438"/>
    <b v="1"/>
    <n v="70"/>
    <b v="1"/>
    <s v="theater/plays"/>
    <n v="102"/>
    <n v="46.71"/>
    <x v="1"/>
    <x v="6"/>
  </r>
  <r>
    <x v="0"/>
    <x v="0"/>
    <s v="USD"/>
    <n v="1407167973"/>
    <n v="1405439973"/>
    <b v="1"/>
    <n v="244"/>
    <b v="1"/>
    <s v="theater/plays"/>
    <n v="116"/>
    <n v="71.489999999999995"/>
    <x v="1"/>
    <x v="6"/>
  </r>
  <r>
    <x v="2"/>
    <x v="1"/>
    <s v="GBP"/>
    <n v="1433930302"/>
    <n v="1432115902"/>
    <b v="0"/>
    <n v="9"/>
    <b v="0"/>
    <s v="theater/musical"/>
    <n v="65"/>
    <n v="14.44"/>
    <x v="1"/>
    <x v="40"/>
  </r>
  <r>
    <x v="2"/>
    <x v="11"/>
    <s v="SEK"/>
    <n v="1432455532"/>
    <n v="1429863532"/>
    <b v="0"/>
    <n v="19"/>
    <b v="0"/>
    <s v="theater/musical"/>
    <n v="12"/>
    <n v="356.84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"/>
    <n v="37.75"/>
    <x v="1"/>
    <x v="40"/>
  </r>
  <r>
    <x v="2"/>
    <x v="1"/>
    <s v="GBP"/>
    <n v="1425160800"/>
    <n v="1421274859"/>
    <b v="0"/>
    <n v="8"/>
    <b v="0"/>
    <s v="theater/musical"/>
    <n v="1"/>
    <n v="12.75"/>
    <x v="1"/>
    <x v="40"/>
  </r>
  <r>
    <x v="2"/>
    <x v="1"/>
    <s v="GBP"/>
    <n v="1424474056"/>
    <n v="1420586056"/>
    <b v="0"/>
    <n v="24"/>
    <b v="0"/>
    <s v="theater/musical"/>
    <n v="12"/>
    <n v="24.46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59"/>
    <n v="53.08"/>
    <x v="1"/>
    <x v="40"/>
  </r>
  <r>
    <x v="2"/>
    <x v="0"/>
    <s v="USD"/>
    <n v="1438437600"/>
    <n v="1433254875"/>
    <b v="0"/>
    <n v="6"/>
    <b v="0"/>
    <s v="theater/musical"/>
    <n v="0"/>
    <n v="300"/>
    <x v="1"/>
    <x v="40"/>
  </r>
  <r>
    <x v="2"/>
    <x v="10"/>
    <s v="NOK"/>
    <n v="1423050618"/>
    <n v="1420458618"/>
    <b v="0"/>
    <n v="4"/>
    <b v="0"/>
    <s v="theater/musical"/>
    <n v="11"/>
    <n v="286.25"/>
    <x v="1"/>
    <x v="40"/>
  </r>
  <r>
    <x v="2"/>
    <x v="8"/>
    <s v="DKK"/>
    <n v="1424081477"/>
    <n v="1420798277"/>
    <b v="0"/>
    <n v="3"/>
    <b v="0"/>
    <s v="theater/musical"/>
    <n v="0"/>
    <n v="36.67"/>
    <x v="1"/>
    <x v="40"/>
  </r>
  <r>
    <x v="2"/>
    <x v="0"/>
    <s v="USD"/>
    <n v="1410037200"/>
    <n v="1407435418"/>
    <b v="0"/>
    <n v="53"/>
    <b v="0"/>
    <s v="theater/musical"/>
    <n v="52"/>
    <n v="49.21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1"/>
    <n v="12.5"/>
    <x v="1"/>
    <x v="40"/>
  </r>
  <r>
    <x v="2"/>
    <x v="0"/>
    <s v="USD"/>
    <n v="1450072740"/>
    <n v="1445027346"/>
    <b v="0"/>
    <n v="25"/>
    <b v="0"/>
    <s v="theater/musical"/>
    <n v="55"/>
    <n v="109.04"/>
    <x v="1"/>
    <x v="40"/>
  </r>
  <r>
    <x v="2"/>
    <x v="0"/>
    <s v="USD"/>
    <n v="1443224622"/>
    <n v="1440632622"/>
    <b v="0"/>
    <n v="6"/>
    <b v="0"/>
    <s v="theater/musical"/>
    <n v="25"/>
    <n v="41.67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46"/>
    <n v="70.83"/>
    <x v="1"/>
    <x v="40"/>
  </r>
  <r>
    <x v="0"/>
    <x v="0"/>
    <s v="USD"/>
    <n v="1406557877"/>
    <n v="1404743477"/>
    <b v="1"/>
    <n v="82"/>
    <b v="1"/>
    <s v="theater/plays"/>
    <n v="104"/>
    <n v="63.11"/>
    <x v="1"/>
    <x v="6"/>
  </r>
  <r>
    <x v="0"/>
    <x v="0"/>
    <s v="USD"/>
    <n v="1403305200"/>
    <n v="1400512658"/>
    <b v="1"/>
    <n v="226"/>
    <b v="1"/>
    <s v="theater/plays"/>
    <n v="119"/>
    <n v="50.16"/>
    <x v="1"/>
    <x v="6"/>
  </r>
  <r>
    <x v="0"/>
    <x v="0"/>
    <s v="USD"/>
    <n v="1338523140"/>
    <n v="1334442519"/>
    <b v="1"/>
    <n v="60"/>
    <b v="1"/>
    <s v="theater/plays"/>
    <n v="126"/>
    <n v="62.88"/>
    <x v="1"/>
    <x v="6"/>
  </r>
  <r>
    <x v="0"/>
    <x v="0"/>
    <s v="USD"/>
    <n v="1408068000"/>
    <n v="1405346680"/>
    <b v="1"/>
    <n v="322"/>
    <b v="1"/>
    <s v="theater/plays"/>
    <n v="120"/>
    <n v="85.53"/>
    <x v="1"/>
    <x v="6"/>
  </r>
  <r>
    <x v="0"/>
    <x v="0"/>
    <s v="USD"/>
    <n v="1407524751"/>
    <n v="1404932751"/>
    <b v="1"/>
    <n v="94"/>
    <b v="1"/>
    <s v="theater/plays"/>
    <n v="126"/>
    <n v="53.72"/>
    <x v="1"/>
    <x v="6"/>
  </r>
  <r>
    <x v="0"/>
    <x v="1"/>
    <s v="GBP"/>
    <n v="1437934759"/>
    <n v="1434478759"/>
    <b v="1"/>
    <n v="47"/>
    <b v="1"/>
    <s v="theater/plays"/>
    <n v="100"/>
    <n v="127.81"/>
    <x v="1"/>
    <x v="6"/>
  </r>
  <r>
    <x v="0"/>
    <x v="1"/>
    <s v="GBP"/>
    <n v="1452038100"/>
    <n v="1448823673"/>
    <b v="1"/>
    <n v="115"/>
    <b v="1"/>
    <s v="theater/plays"/>
    <n v="102"/>
    <n v="106.57"/>
    <x v="1"/>
    <x v="6"/>
  </r>
  <r>
    <x v="0"/>
    <x v="0"/>
    <s v="USD"/>
    <n v="1441857540"/>
    <n v="1438617471"/>
    <b v="1"/>
    <n v="134"/>
    <b v="1"/>
    <s v="theater/plays"/>
    <n v="100"/>
    <n v="262.11"/>
    <x v="1"/>
    <x v="6"/>
  </r>
  <r>
    <x v="0"/>
    <x v="1"/>
    <s v="GBP"/>
    <n v="1436625000"/>
    <n v="1433934371"/>
    <b v="1"/>
    <n v="35"/>
    <b v="1"/>
    <s v="theater/plays"/>
    <n v="100"/>
    <n v="57.17"/>
    <x v="1"/>
    <x v="6"/>
  </r>
  <r>
    <x v="0"/>
    <x v="0"/>
    <s v="USD"/>
    <n v="1478264784"/>
    <n v="1475672784"/>
    <b v="1"/>
    <n v="104"/>
    <b v="1"/>
    <s v="theater/plays"/>
    <n v="116"/>
    <n v="50.2"/>
    <x v="1"/>
    <x v="6"/>
  </r>
  <r>
    <x v="0"/>
    <x v="1"/>
    <s v="GBP"/>
    <n v="1419984000"/>
    <n v="1417132986"/>
    <b v="1"/>
    <n v="184"/>
    <b v="1"/>
    <s v="theater/plays"/>
    <n v="102"/>
    <n v="66.59"/>
    <x v="1"/>
    <x v="6"/>
  </r>
  <r>
    <x v="0"/>
    <x v="0"/>
    <s v="USD"/>
    <n v="1427063747"/>
    <n v="1424043347"/>
    <b v="1"/>
    <n v="119"/>
    <b v="1"/>
    <s v="theater/plays"/>
    <n v="100"/>
    <n v="168.25"/>
    <x v="1"/>
    <x v="6"/>
  </r>
  <r>
    <x v="0"/>
    <x v="0"/>
    <s v="USD"/>
    <n v="1489352400"/>
    <n v="1486411204"/>
    <b v="1"/>
    <n v="59"/>
    <b v="1"/>
    <s v="theater/plays"/>
    <n v="101"/>
    <n v="256.37"/>
    <x v="1"/>
    <x v="6"/>
  </r>
  <r>
    <x v="0"/>
    <x v="1"/>
    <s v="GBP"/>
    <n v="1436114603"/>
    <n v="1433090603"/>
    <b v="1"/>
    <n v="113"/>
    <b v="1"/>
    <s v="theater/plays"/>
    <n v="103"/>
    <n v="36.61"/>
    <x v="1"/>
    <x v="6"/>
  </r>
  <r>
    <x v="0"/>
    <x v="0"/>
    <s v="USD"/>
    <n v="1445722140"/>
    <n v="1443016697"/>
    <b v="1"/>
    <n v="84"/>
    <b v="1"/>
    <s v="theater/plays"/>
    <n v="125"/>
    <n v="37.14"/>
    <x v="1"/>
    <x v="6"/>
  </r>
  <r>
    <x v="0"/>
    <x v="0"/>
    <s v="USD"/>
    <n v="1440100976"/>
    <n v="1437508976"/>
    <b v="1"/>
    <n v="74"/>
    <b v="1"/>
    <s v="theater/plays"/>
    <n v="110"/>
    <n v="45.88"/>
    <x v="1"/>
    <x v="6"/>
  </r>
  <r>
    <x v="0"/>
    <x v="0"/>
    <s v="USD"/>
    <n v="1484024400"/>
    <n v="1479932713"/>
    <b v="1"/>
    <n v="216"/>
    <b v="1"/>
    <s v="theater/plays"/>
    <n v="102"/>
    <n v="141.71"/>
    <x v="1"/>
    <x v="6"/>
  </r>
  <r>
    <x v="0"/>
    <x v="0"/>
    <s v="USD"/>
    <n v="1464987600"/>
    <n v="1463145938"/>
    <b v="1"/>
    <n v="39"/>
    <b v="1"/>
    <s v="theater/plays"/>
    <n v="102"/>
    <n v="52.49"/>
    <x v="1"/>
    <x v="6"/>
  </r>
  <r>
    <x v="0"/>
    <x v="1"/>
    <s v="GBP"/>
    <n v="1446213612"/>
    <n v="1443621612"/>
    <b v="1"/>
    <n v="21"/>
    <b v="1"/>
    <s v="theater/plays"/>
    <n v="104"/>
    <n v="59.52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"/>
    <n v="193.62"/>
    <x v="1"/>
    <x v="6"/>
  </r>
  <r>
    <x v="0"/>
    <x v="0"/>
    <s v="USD"/>
    <n v="1416470398"/>
    <n v="1413874798"/>
    <b v="1"/>
    <n v="202"/>
    <b v="1"/>
    <s v="theater/plays"/>
    <n v="108"/>
    <n v="106.8"/>
    <x v="1"/>
    <x v="6"/>
  </r>
  <r>
    <x v="0"/>
    <x v="0"/>
    <s v="USD"/>
    <n v="1412135940"/>
    <n v="1410840126"/>
    <b v="1"/>
    <n v="37"/>
    <b v="1"/>
    <s v="theater/plays"/>
    <n v="110"/>
    <n v="77.22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"/>
    <n v="50.46"/>
    <x v="1"/>
    <x v="6"/>
  </r>
  <r>
    <x v="0"/>
    <x v="0"/>
    <s v="USD"/>
    <n v="1488482355"/>
    <n v="1485890355"/>
    <b v="0"/>
    <n v="61"/>
    <b v="1"/>
    <s v="theater/plays"/>
    <n v="119"/>
    <n v="97.38"/>
    <x v="1"/>
    <x v="6"/>
  </r>
  <r>
    <x v="0"/>
    <x v="1"/>
    <s v="GBP"/>
    <n v="1485991860"/>
    <n v="1483124208"/>
    <b v="0"/>
    <n v="115"/>
    <b v="1"/>
    <s v="theater/plays"/>
    <n v="100"/>
    <n v="34.92"/>
    <x v="1"/>
    <x v="6"/>
  </r>
  <r>
    <x v="0"/>
    <x v="0"/>
    <s v="USD"/>
    <n v="1467361251"/>
    <n v="1464769251"/>
    <b v="1"/>
    <n v="181"/>
    <b v="1"/>
    <s v="theater/plays"/>
    <n v="103"/>
    <n v="85.53"/>
    <x v="1"/>
    <x v="6"/>
  </r>
  <r>
    <x v="0"/>
    <x v="0"/>
    <s v="USD"/>
    <n v="1482962433"/>
    <n v="1480370433"/>
    <b v="0"/>
    <n v="110"/>
    <b v="1"/>
    <s v="theater/plays"/>
    <n v="101"/>
    <n v="182.91"/>
    <x v="1"/>
    <x v="6"/>
  </r>
  <r>
    <x v="0"/>
    <x v="0"/>
    <s v="USD"/>
    <n v="1443499140"/>
    <n v="1441452184"/>
    <b v="1"/>
    <n v="269"/>
    <b v="1"/>
    <s v="theater/plays"/>
    <n v="101"/>
    <n v="131.13999999999999"/>
    <x v="1"/>
    <x v="6"/>
  </r>
  <r>
    <x v="0"/>
    <x v="1"/>
    <s v="GBP"/>
    <n v="1435752898"/>
    <n v="1433160898"/>
    <b v="1"/>
    <n v="79"/>
    <b v="1"/>
    <s v="theater/plays"/>
    <n v="112"/>
    <n v="39.81"/>
    <x v="1"/>
    <x v="6"/>
  </r>
  <r>
    <x v="0"/>
    <x v="1"/>
    <s v="GBP"/>
    <n v="1445817540"/>
    <n v="1443665293"/>
    <b v="1"/>
    <n v="104"/>
    <b v="1"/>
    <s v="theater/plays"/>
    <n v="106"/>
    <n v="59.7"/>
    <x v="1"/>
    <x v="6"/>
  </r>
  <r>
    <x v="0"/>
    <x v="1"/>
    <s v="GBP"/>
    <n v="1487286000"/>
    <n v="1484843948"/>
    <b v="0"/>
    <n v="34"/>
    <b v="1"/>
    <s v="theater/plays"/>
    <n v="101"/>
    <n v="88.74"/>
    <x v="1"/>
    <x v="6"/>
  </r>
  <r>
    <x v="0"/>
    <x v="0"/>
    <s v="USD"/>
    <n v="1413269940"/>
    <n v="1410421670"/>
    <b v="1"/>
    <n v="167"/>
    <b v="1"/>
    <s v="theater/plays"/>
    <n v="115"/>
    <n v="58.69"/>
    <x v="1"/>
    <x v="6"/>
  </r>
  <r>
    <x v="0"/>
    <x v="0"/>
    <s v="USD"/>
    <n v="1411150092"/>
    <n v="1408558092"/>
    <b v="1"/>
    <n v="183"/>
    <b v="1"/>
    <s v="theater/plays"/>
    <n v="127"/>
    <n v="69.569999999999993"/>
    <x v="1"/>
    <x v="6"/>
  </r>
  <r>
    <x v="0"/>
    <x v="0"/>
    <s v="USD"/>
    <n v="1444348800"/>
    <n v="1442283562"/>
    <b v="1"/>
    <n v="71"/>
    <b v="1"/>
    <s v="theater/plays"/>
    <n v="103"/>
    <n v="115.87"/>
    <x v="1"/>
    <x v="6"/>
  </r>
  <r>
    <x v="0"/>
    <x v="1"/>
    <s v="GBP"/>
    <n v="1480613982"/>
    <n v="1478018382"/>
    <b v="0"/>
    <n v="69"/>
    <b v="1"/>
    <s v="theater/plays"/>
    <n v="103"/>
    <n v="23.87"/>
    <x v="1"/>
    <x v="6"/>
  </r>
  <r>
    <x v="0"/>
    <x v="0"/>
    <s v="USD"/>
    <n v="1434074400"/>
    <n v="1431354258"/>
    <b v="0"/>
    <n v="270"/>
    <b v="1"/>
    <s v="theater/plays"/>
    <n v="104"/>
    <n v="81.13"/>
    <x v="1"/>
    <x v="6"/>
  </r>
  <r>
    <x v="0"/>
    <x v="0"/>
    <s v="USD"/>
    <n v="1442030340"/>
    <n v="1439551200"/>
    <b v="1"/>
    <n v="193"/>
    <b v="1"/>
    <s v="theater/plays"/>
    <n v="111"/>
    <n v="57.63"/>
    <x v="1"/>
    <x v="6"/>
  </r>
  <r>
    <x v="0"/>
    <x v="1"/>
    <s v="GBP"/>
    <n v="1436696712"/>
    <n v="1434104712"/>
    <b v="1"/>
    <n v="57"/>
    <b v="1"/>
    <s v="theater/plays"/>
    <n v="106"/>
    <n v="46.43"/>
    <x v="1"/>
    <x v="6"/>
  </r>
  <r>
    <x v="0"/>
    <x v="0"/>
    <s v="USD"/>
    <n v="1428178757"/>
    <n v="1425590357"/>
    <b v="1"/>
    <n v="200"/>
    <b v="1"/>
    <s v="theater/plays"/>
    <n v="101"/>
    <n v="60.48"/>
    <x v="1"/>
    <x v="6"/>
  </r>
  <r>
    <x v="0"/>
    <x v="0"/>
    <s v="USD"/>
    <n v="1434822914"/>
    <n v="1432230914"/>
    <b v="1"/>
    <n v="88"/>
    <b v="1"/>
    <s v="theater/plays"/>
    <n v="105"/>
    <n v="65.58"/>
    <x v="1"/>
    <x v="6"/>
  </r>
  <r>
    <x v="0"/>
    <x v="0"/>
    <s v="USD"/>
    <n v="1415213324"/>
    <n v="1412617724"/>
    <b v="1"/>
    <n v="213"/>
    <b v="1"/>
    <s v="theater/plays"/>
    <n v="102"/>
    <n v="119.19"/>
    <x v="1"/>
    <x v="6"/>
  </r>
  <r>
    <x v="0"/>
    <x v="0"/>
    <s v="USD"/>
    <n v="1434907966"/>
    <n v="1432315966"/>
    <b v="1"/>
    <n v="20"/>
    <b v="1"/>
    <s v="theater/plays"/>
    <n v="111"/>
    <n v="83.05"/>
    <x v="1"/>
    <x v="6"/>
  </r>
  <r>
    <x v="0"/>
    <x v="1"/>
    <s v="GBP"/>
    <n v="1473247240"/>
    <n v="1470655240"/>
    <b v="1"/>
    <n v="50"/>
    <b v="1"/>
    <s v="theater/plays"/>
    <n v="128"/>
    <n v="57.52"/>
    <x v="1"/>
    <x v="6"/>
  </r>
  <r>
    <x v="0"/>
    <x v="0"/>
    <s v="USD"/>
    <n v="1473306300"/>
    <n v="1471701028"/>
    <b v="1"/>
    <n v="115"/>
    <b v="1"/>
    <s v="theater/plays"/>
    <n v="102"/>
    <n v="177.09"/>
    <x v="1"/>
    <x v="6"/>
  </r>
  <r>
    <x v="0"/>
    <x v="1"/>
    <s v="GBP"/>
    <n v="1427331809"/>
    <n v="1424743409"/>
    <b v="1"/>
    <n v="186"/>
    <b v="1"/>
    <s v="theater/plays"/>
    <n v="101"/>
    <n v="70.77"/>
    <x v="1"/>
    <x v="6"/>
  </r>
  <r>
    <x v="0"/>
    <x v="1"/>
    <s v="GBP"/>
    <n v="1412706375"/>
    <n v="1410114375"/>
    <b v="1"/>
    <n v="18"/>
    <b v="1"/>
    <s v="theater/plays"/>
    <n v="175"/>
    <n v="29.17"/>
    <x v="1"/>
    <x v="6"/>
  </r>
  <r>
    <x v="0"/>
    <x v="0"/>
    <s v="USD"/>
    <n v="1433995140"/>
    <n v="1432129577"/>
    <b v="1"/>
    <n v="176"/>
    <b v="1"/>
    <s v="theater/plays"/>
    <n v="128"/>
    <n v="72.760000000000005"/>
    <x v="1"/>
    <x v="6"/>
  </r>
  <r>
    <x v="0"/>
    <x v="1"/>
    <s v="GBP"/>
    <n v="1487769952"/>
    <n v="1485177952"/>
    <b v="0"/>
    <n v="41"/>
    <b v="1"/>
    <s v="theater/plays"/>
    <n v="106"/>
    <n v="51.85"/>
    <x v="1"/>
    <x v="6"/>
  </r>
  <r>
    <x v="0"/>
    <x v="0"/>
    <s v="USD"/>
    <n v="1420751861"/>
    <n v="1418159861"/>
    <b v="1"/>
    <n v="75"/>
    <b v="1"/>
    <s v="theater/plays"/>
    <n v="105"/>
    <n v="98.2"/>
    <x v="1"/>
    <x v="6"/>
  </r>
  <r>
    <x v="0"/>
    <x v="0"/>
    <s v="USD"/>
    <n v="1475294340"/>
    <n v="1472753745"/>
    <b v="1"/>
    <n v="97"/>
    <b v="1"/>
    <s v="theater/plays"/>
    <n v="106"/>
    <n v="251.74"/>
    <x v="1"/>
    <x v="6"/>
  </r>
  <r>
    <x v="0"/>
    <x v="0"/>
    <s v="USD"/>
    <n v="1448903318"/>
    <n v="1445875718"/>
    <b v="1"/>
    <n v="73"/>
    <b v="1"/>
    <s v="theater/plays"/>
    <n v="109"/>
    <n v="74.819999999999993"/>
    <x v="1"/>
    <x v="6"/>
  </r>
  <r>
    <x v="0"/>
    <x v="0"/>
    <s v="USD"/>
    <n v="1437067476"/>
    <n v="1434475476"/>
    <b v="1"/>
    <n v="49"/>
    <b v="1"/>
    <s v="theater/plays"/>
    <n v="100"/>
    <n v="67.650000000000006"/>
    <x v="1"/>
    <x v="6"/>
  </r>
  <r>
    <x v="0"/>
    <x v="0"/>
    <s v="USD"/>
    <n v="1419220800"/>
    <n v="1416555262"/>
    <b v="1"/>
    <n v="134"/>
    <b v="1"/>
    <s v="theater/plays"/>
    <n v="103"/>
    <n v="93.81"/>
    <x v="1"/>
    <x v="6"/>
  </r>
  <r>
    <x v="0"/>
    <x v="0"/>
    <s v="USD"/>
    <n v="1446238800"/>
    <n v="1444220588"/>
    <b v="1"/>
    <n v="68"/>
    <b v="1"/>
    <s v="theater/plays"/>
    <n v="112"/>
    <n v="41.24"/>
    <x v="1"/>
    <x v="6"/>
  </r>
  <r>
    <x v="0"/>
    <x v="0"/>
    <s v="USD"/>
    <n v="1422482400"/>
    <n v="1421089938"/>
    <b v="1"/>
    <n v="49"/>
    <b v="1"/>
    <s v="theater/plays"/>
    <n v="103"/>
    <n v="52.55"/>
    <x v="1"/>
    <x v="6"/>
  </r>
  <r>
    <x v="0"/>
    <x v="17"/>
    <s v="EUR"/>
    <n v="1449162000"/>
    <n v="1446570315"/>
    <b v="1"/>
    <n v="63"/>
    <b v="1"/>
    <s v="theater/plays"/>
    <n v="164"/>
    <n v="70.290000000000006"/>
    <x v="1"/>
    <x v="6"/>
  </r>
  <r>
    <x v="0"/>
    <x v="0"/>
    <s v="USD"/>
    <n v="1434142800"/>
    <n v="1431435122"/>
    <b v="1"/>
    <n v="163"/>
    <b v="1"/>
    <s v="theater/plays"/>
    <n v="131"/>
    <n v="48.33"/>
    <x v="1"/>
    <x v="6"/>
  </r>
  <r>
    <x v="0"/>
    <x v="0"/>
    <s v="USD"/>
    <n v="1437156660"/>
    <n v="1434564660"/>
    <b v="1"/>
    <n v="288"/>
    <b v="1"/>
    <s v="theater/plays"/>
    <n v="102"/>
    <n v="53.18"/>
    <x v="1"/>
    <x v="6"/>
  </r>
  <r>
    <x v="0"/>
    <x v="0"/>
    <s v="USD"/>
    <n v="1472074928"/>
    <n v="1470692528"/>
    <b v="1"/>
    <n v="42"/>
    <b v="1"/>
    <s v="theater/plays"/>
    <n v="128"/>
    <n v="60.95"/>
    <x v="1"/>
    <x v="6"/>
  </r>
  <r>
    <x v="0"/>
    <x v="1"/>
    <s v="GBP"/>
    <n v="1434452400"/>
    <n v="1431509397"/>
    <b v="1"/>
    <n v="70"/>
    <b v="1"/>
    <s v="theater/plays"/>
    <n v="102"/>
    <n v="116"/>
    <x v="1"/>
    <x v="6"/>
  </r>
  <r>
    <x v="0"/>
    <x v="1"/>
    <s v="GBP"/>
    <n v="1436705265"/>
    <n v="1434113265"/>
    <b v="1"/>
    <n v="30"/>
    <b v="1"/>
    <s v="theater/plays"/>
    <n v="102"/>
    <n v="61"/>
    <x v="1"/>
    <x v="6"/>
  </r>
  <r>
    <x v="0"/>
    <x v="1"/>
    <s v="GBP"/>
    <n v="1414927775"/>
    <n v="1412332175"/>
    <b v="1"/>
    <n v="51"/>
    <b v="1"/>
    <s v="theater/plays"/>
    <n v="130"/>
    <n v="38.24"/>
    <x v="1"/>
    <x v="6"/>
  </r>
  <r>
    <x v="0"/>
    <x v="0"/>
    <s v="USD"/>
    <n v="1446814809"/>
    <n v="1444219209"/>
    <b v="1"/>
    <n v="145"/>
    <b v="1"/>
    <s v="theater/plays"/>
    <n v="154"/>
    <n v="106.5"/>
    <x v="1"/>
    <x v="6"/>
  </r>
  <r>
    <x v="0"/>
    <x v="0"/>
    <s v="USD"/>
    <n v="1473879600"/>
    <n v="1472498042"/>
    <b v="1"/>
    <n v="21"/>
    <b v="1"/>
    <s v="theater/plays"/>
    <n v="107"/>
    <n v="204.57"/>
    <x v="1"/>
    <x v="6"/>
  </r>
  <r>
    <x v="0"/>
    <x v="0"/>
    <s v="USD"/>
    <n v="1458075600"/>
    <n v="1454259272"/>
    <b v="1"/>
    <n v="286"/>
    <b v="1"/>
    <s v="theater/plays"/>
    <n v="101"/>
    <n v="54.91"/>
    <x v="1"/>
    <x v="6"/>
  </r>
  <r>
    <x v="0"/>
    <x v="0"/>
    <s v="USD"/>
    <n v="1423456200"/>
    <n v="1421183271"/>
    <b v="1"/>
    <n v="12"/>
    <b v="1"/>
    <s v="theater/plays"/>
    <n v="100"/>
    <n v="150.41999999999999"/>
    <x v="1"/>
    <x v="6"/>
  </r>
  <r>
    <x v="0"/>
    <x v="5"/>
    <s v="CAD"/>
    <n v="1459483140"/>
    <n v="1456526879"/>
    <b v="1"/>
    <n v="100"/>
    <b v="1"/>
    <s v="theater/plays"/>
    <n v="117"/>
    <n v="52.58"/>
    <x v="1"/>
    <x v="6"/>
  </r>
  <r>
    <x v="0"/>
    <x v="1"/>
    <s v="GBP"/>
    <n v="1416331406"/>
    <n v="1413735806"/>
    <b v="1"/>
    <n v="100"/>
    <b v="1"/>
    <s v="theater/plays"/>
    <n v="109"/>
    <n v="54.3"/>
    <x v="1"/>
    <x v="6"/>
  </r>
  <r>
    <x v="0"/>
    <x v="1"/>
    <s v="GBP"/>
    <n v="1433017303"/>
    <n v="1430425303"/>
    <b v="1"/>
    <n v="34"/>
    <b v="1"/>
    <s v="theater/plays"/>
    <n v="103"/>
    <n v="76.03"/>
    <x v="1"/>
    <x v="6"/>
  </r>
  <r>
    <x v="0"/>
    <x v="0"/>
    <s v="USD"/>
    <n v="1459474059"/>
    <n v="1456885659"/>
    <b v="0"/>
    <n v="63"/>
    <b v="1"/>
    <s v="theater/plays"/>
    <n v="114"/>
    <n v="105.21"/>
    <x v="1"/>
    <x v="6"/>
  </r>
  <r>
    <x v="0"/>
    <x v="0"/>
    <s v="USD"/>
    <n v="1433134800"/>
    <n v="1430158198"/>
    <b v="0"/>
    <n v="30"/>
    <b v="1"/>
    <s v="theater/plays"/>
    <n v="103"/>
    <n v="68.67"/>
    <x v="1"/>
    <x v="6"/>
  </r>
  <r>
    <x v="0"/>
    <x v="0"/>
    <s v="USD"/>
    <n v="1441153705"/>
    <n v="1438561705"/>
    <b v="0"/>
    <n v="47"/>
    <b v="1"/>
    <s v="theater/plays"/>
    <n v="122"/>
    <n v="129.36000000000001"/>
    <x v="1"/>
    <x v="6"/>
  </r>
  <r>
    <x v="0"/>
    <x v="0"/>
    <s v="USD"/>
    <n v="1461904788"/>
    <n v="1458103188"/>
    <b v="0"/>
    <n v="237"/>
    <b v="1"/>
    <s v="theater/plays"/>
    <n v="103"/>
    <n v="134.26"/>
    <x v="1"/>
    <x v="6"/>
  </r>
  <r>
    <x v="0"/>
    <x v="1"/>
    <s v="GBP"/>
    <n v="1455138000"/>
    <n v="1452448298"/>
    <b v="0"/>
    <n v="47"/>
    <b v="1"/>
    <s v="theater/plays"/>
    <n v="105"/>
    <n v="17.829999999999998"/>
    <x v="1"/>
    <x v="6"/>
  </r>
  <r>
    <x v="0"/>
    <x v="0"/>
    <s v="USD"/>
    <n v="1454047140"/>
    <n v="1452546853"/>
    <b v="0"/>
    <n v="15"/>
    <b v="1"/>
    <s v="theater/plays"/>
    <n v="102"/>
    <n v="203.2"/>
    <x v="1"/>
    <x v="6"/>
  </r>
  <r>
    <x v="0"/>
    <x v="0"/>
    <s v="USD"/>
    <n v="1488258000"/>
    <n v="1485556626"/>
    <b v="0"/>
    <n v="81"/>
    <b v="1"/>
    <s v="theater/plays"/>
    <n v="112"/>
    <n v="69.19"/>
    <x v="1"/>
    <x v="6"/>
  </r>
  <r>
    <x v="0"/>
    <x v="0"/>
    <s v="USD"/>
    <n v="1471291782"/>
    <n v="1468699782"/>
    <b v="0"/>
    <n v="122"/>
    <b v="1"/>
    <s v="theater/plays"/>
    <n v="102"/>
    <n v="125.12"/>
    <x v="1"/>
    <x v="6"/>
  </r>
  <r>
    <x v="0"/>
    <x v="5"/>
    <s v="CAD"/>
    <n v="1448733628"/>
    <n v="1446573628"/>
    <b v="0"/>
    <n v="34"/>
    <b v="1"/>
    <s v="theater/plays"/>
    <n v="100"/>
    <n v="73.53"/>
    <x v="1"/>
    <x v="6"/>
  </r>
  <r>
    <x v="0"/>
    <x v="1"/>
    <s v="GBP"/>
    <n v="1466463600"/>
    <n v="1463337315"/>
    <b v="0"/>
    <n v="207"/>
    <b v="1"/>
    <s v="theater/plays"/>
    <n v="100"/>
    <n v="48.44"/>
    <x v="1"/>
    <x v="6"/>
  </r>
  <r>
    <x v="0"/>
    <x v="1"/>
    <s v="GBP"/>
    <n v="1487580602"/>
    <n v="1485161402"/>
    <b v="0"/>
    <n v="25"/>
    <b v="1"/>
    <s v="theater/plays"/>
    <n v="133"/>
    <n v="26.61"/>
    <x v="1"/>
    <x v="6"/>
  </r>
  <r>
    <x v="0"/>
    <x v="1"/>
    <s v="GBP"/>
    <n v="1489234891"/>
    <n v="1486642891"/>
    <b v="0"/>
    <n v="72"/>
    <b v="1"/>
    <s v="theater/plays"/>
    <n v="121"/>
    <n v="33.67"/>
    <x v="1"/>
    <x v="6"/>
  </r>
  <r>
    <x v="0"/>
    <x v="0"/>
    <s v="USD"/>
    <n v="1442462340"/>
    <n v="1439743900"/>
    <b v="0"/>
    <n v="14"/>
    <b v="1"/>
    <s v="theater/plays"/>
    <n v="114"/>
    <n v="40.71"/>
    <x v="1"/>
    <x v="6"/>
  </r>
  <r>
    <x v="0"/>
    <x v="1"/>
    <s v="GBP"/>
    <n v="1449257348"/>
    <n v="1444069748"/>
    <b v="0"/>
    <n v="15"/>
    <b v="1"/>
    <s v="theater/plays"/>
    <n v="286"/>
    <n v="19.27"/>
    <x v="1"/>
    <x v="6"/>
  </r>
  <r>
    <x v="0"/>
    <x v="4"/>
    <s v="NZD"/>
    <n v="1488622352"/>
    <n v="1486030352"/>
    <b v="0"/>
    <n v="91"/>
    <b v="1"/>
    <s v="theater/plays"/>
    <n v="170"/>
    <n v="84.29"/>
    <x v="1"/>
    <x v="6"/>
  </r>
  <r>
    <x v="0"/>
    <x v="1"/>
    <s v="GBP"/>
    <n v="1434459554"/>
    <n v="1431867554"/>
    <b v="0"/>
    <n v="24"/>
    <b v="1"/>
    <s v="theater/plays"/>
    <n v="118"/>
    <n v="29.58"/>
    <x v="1"/>
    <x v="6"/>
  </r>
  <r>
    <x v="0"/>
    <x v="1"/>
    <s v="GBP"/>
    <n v="1474886229"/>
    <n v="1472294229"/>
    <b v="0"/>
    <n v="27"/>
    <b v="1"/>
    <s v="theater/plays"/>
    <n v="103"/>
    <n v="26.67"/>
    <x v="1"/>
    <x v="6"/>
  </r>
  <r>
    <x v="0"/>
    <x v="1"/>
    <s v="GBP"/>
    <n v="1448229600"/>
    <n v="1446401372"/>
    <b v="0"/>
    <n v="47"/>
    <b v="1"/>
    <s v="theater/plays"/>
    <n v="144"/>
    <n v="45.98"/>
    <x v="1"/>
    <x v="6"/>
  </r>
  <r>
    <x v="0"/>
    <x v="1"/>
    <s v="GBP"/>
    <n v="1438037940"/>
    <n v="1436380256"/>
    <b v="0"/>
    <n v="44"/>
    <b v="1"/>
    <s v="theater/plays"/>
    <n v="100"/>
    <n v="125.09"/>
    <x v="1"/>
    <x v="6"/>
  </r>
  <r>
    <x v="0"/>
    <x v="0"/>
    <s v="USD"/>
    <n v="1442102400"/>
    <n v="1440370768"/>
    <b v="0"/>
    <n v="72"/>
    <b v="1"/>
    <s v="theater/plays"/>
    <n v="102"/>
    <n v="141.29"/>
    <x v="1"/>
    <x v="6"/>
  </r>
  <r>
    <x v="0"/>
    <x v="0"/>
    <s v="USD"/>
    <n v="1444860063"/>
    <n v="1442268063"/>
    <b v="0"/>
    <n v="63"/>
    <b v="1"/>
    <s v="theater/plays"/>
    <n v="116"/>
    <n v="55.33"/>
    <x v="1"/>
    <x v="6"/>
  </r>
  <r>
    <x v="0"/>
    <x v="0"/>
    <s v="USD"/>
    <n v="1430329862"/>
    <n v="1428515462"/>
    <b v="0"/>
    <n v="88"/>
    <b v="1"/>
    <s v="theater/plays"/>
    <n v="136"/>
    <n v="46.42"/>
    <x v="1"/>
    <x v="6"/>
  </r>
  <r>
    <x v="0"/>
    <x v="0"/>
    <s v="USD"/>
    <n v="1470034740"/>
    <n v="1466185176"/>
    <b v="0"/>
    <n v="70"/>
    <b v="1"/>
    <s v="theater/plays"/>
    <n v="133"/>
    <n v="57.2"/>
    <x v="1"/>
    <x v="6"/>
  </r>
  <r>
    <x v="0"/>
    <x v="3"/>
    <s v="EUR"/>
    <n v="1481099176"/>
    <n v="1478507176"/>
    <b v="0"/>
    <n v="50"/>
    <b v="1"/>
    <s v="theater/plays"/>
    <n v="103"/>
    <n v="173.7"/>
    <x v="1"/>
    <x v="6"/>
  </r>
  <r>
    <x v="0"/>
    <x v="0"/>
    <s v="USD"/>
    <n v="1427553484"/>
    <n v="1424533084"/>
    <b v="0"/>
    <n v="35"/>
    <b v="1"/>
    <s v="theater/plays"/>
    <n v="116"/>
    <n v="59.6"/>
    <x v="1"/>
    <x v="6"/>
  </r>
  <r>
    <x v="0"/>
    <x v="0"/>
    <s v="USD"/>
    <n v="1482418752"/>
    <n v="1479826752"/>
    <b v="0"/>
    <n v="175"/>
    <b v="1"/>
    <s v="theater/plays"/>
    <n v="105"/>
    <n v="89.59"/>
    <x v="1"/>
    <x v="6"/>
  </r>
  <r>
    <x v="0"/>
    <x v="0"/>
    <s v="USD"/>
    <n v="1438374748"/>
    <n v="1435782748"/>
    <b v="0"/>
    <n v="20"/>
    <b v="1"/>
    <s v="theater/plays"/>
    <n v="102"/>
    <n v="204.05"/>
    <x v="1"/>
    <x v="6"/>
  </r>
  <r>
    <x v="0"/>
    <x v="0"/>
    <s v="USD"/>
    <n v="1465527600"/>
    <n v="1462252542"/>
    <b v="0"/>
    <n v="54"/>
    <b v="1"/>
    <s v="theater/plays"/>
    <n v="175"/>
    <n v="48.7"/>
    <x v="1"/>
    <x v="6"/>
  </r>
  <r>
    <x v="0"/>
    <x v="0"/>
    <s v="USD"/>
    <n v="1463275339"/>
    <n v="1460683339"/>
    <b v="0"/>
    <n v="20"/>
    <b v="1"/>
    <s v="theater/plays"/>
    <n v="107"/>
    <n v="53.34"/>
    <x v="1"/>
    <x v="6"/>
  </r>
  <r>
    <x v="0"/>
    <x v="0"/>
    <s v="USD"/>
    <n v="1460581365"/>
    <n v="1458766965"/>
    <b v="0"/>
    <n v="57"/>
    <b v="1"/>
    <s v="theater/plays"/>
    <n v="122"/>
    <n v="75.09"/>
    <x v="1"/>
    <x v="6"/>
  </r>
  <r>
    <x v="0"/>
    <x v="1"/>
    <s v="GBP"/>
    <n v="1476632178"/>
    <n v="1473953778"/>
    <b v="0"/>
    <n v="31"/>
    <b v="1"/>
    <s v="theater/plays"/>
    <n v="159"/>
    <n v="18"/>
    <x v="1"/>
    <x v="6"/>
  </r>
  <r>
    <x v="0"/>
    <x v="0"/>
    <s v="USD"/>
    <n v="1444169825"/>
    <n v="1441577825"/>
    <b v="0"/>
    <n v="31"/>
    <b v="1"/>
    <s v="theater/plays"/>
    <n v="100"/>
    <n v="209.84"/>
    <x v="1"/>
    <x v="6"/>
  </r>
  <r>
    <x v="0"/>
    <x v="0"/>
    <s v="USD"/>
    <n v="1445065210"/>
    <n v="1442473210"/>
    <b v="0"/>
    <n v="45"/>
    <b v="1"/>
    <s v="theater/plays"/>
    <n v="110"/>
    <n v="61.02"/>
    <x v="1"/>
    <x v="6"/>
  </r>
  <r>
    <x v="0"/>
    <x v="0"/>
    <s v="USD"/>
    <n v="1478901600"/>
    <n v="1477077946"/>
    <b v="0"/>
    <n v="41"/>
    <b v="1"/>
    <s v="theater/plays"/>
    <n v="100"/>
    <n v="61"/>
    <x v="1"/>
    <x v="6"/>
  </r>
  <r>
    <x v="0"/>
    <x v="0"/>
    <s v="USD"/>
    <n v="1453856400"/>
    <n v="1452664317"/>
    <b v="0"/>
    <n v="29"/>
    <b v="1"/>
    <s v="theater/plays"/>
    <n v="116"/>
    <n v="80.03"/>
    <x v="1"/>
    <x v="6"/>
  </r>
  <r>
    <x v="0"/>
    <x v="1"/>
    <s v="GBP"/>
    <n v="1431115500"/>
    <n v="1428733511"/>
    <b v="0"/>
    <n v="58"/>
    <b v="1"/>
    <s v="theater/plays"/>
    <n v="211"/>
    <n v="29.07"/>
    <x v="1"/>
    <x v="6"/>
  </r>
  <r>
    <x v="0"/>
    <x v="1"/>
    <s v="GBP"/>
    <n v="1462519041"/>
    <n v="1459927041"/>
    <b v="0"/>
    <n v="89"/>
    <b v="1"/>
    <s v="theater/plays"/>
    <n v="110"/>
    <n v="49.44"/>
    <x v="1"/>
    <x v="6"/>
  </r>
  <r>
    <x v="0"/>
    <x v="0"/>
    <s v="USD"/>
    <n v="1407506040"/>
    <n v="1404680075"/>
    <b v="0"/>
    <n v="125"/>
    <b v="1"/>
    <s v="theater/plays"/>
    <n v="100"/>
    <n v="93.98"/>
    <x v="1"/>
    <x v="6"/>
  </r>
  <r>
    <x v="0"/>
    <x v="0"/>
    <s v="USD"/>
    <n v="1465347424"/>
    <n v="1462755424"/>
    <b v="0"/>
    <n v="18"/>
    <b v="1"/>
    <s v="theater/plays"/>
    <n v="106"/>
    <n v="61.94"/>
    <x v="1"/>
    <x v="6"/>
  </r>
  <r>
    <x v="0"/>
    <x v="5"/>
    <s v="CAD"/>
    <n v="1460341800"/>
    <n v="1456902893"/>
    <b v="0"/>
    <n v="32"/>
    <b v="1"/>
    <s v="theater/plays"/>
    <n v="12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5"/>
    <x v="1"/>
    <x v="6"/>
  </r>
  <r>
    <x v="0"/>
    <x v="0"/>
    <s v="USD"/>
    <n v="1413431940"/>
    <n v="1412216665"/>
    <b v="0"/>
    <n v="15"/>
    <b v="1"/>
    <s v="theater/plays"/>
    <n v="107"/>
    <n v="35.799999999999997"/>
    <x v="1"/>
    <x v="6"/>
  </r>
  <r>
    <x v="0"/>
    <x v="0"/>
    <s v="USD"/>
    <n v="1466567700"/>
    <n v="1464653696"/>
    <b v="0"/>
    <n v="23"/>
    <b v="1"/>
    <s v="theater/plays"/>
    <n v="102"/>
    <n v="145.65"/>
    <x v="1"/>
    <x v="6"/>
  </r>
  <r>
    <x v="0"/>
    <x v="1"/>
    <s v="GBP"/>
    <n v="1474793208"/>
    <n v="1472201208"/>
    <b v="0"/>
    <n v="49"/>
    <b v="1"/>
    <s v="theater/plays"/>
    <n v="126"/>
    <n v="25.69"/>
    <x v="1"/>
    <x v="6"/>
  </r>
  <r>
    <x v="0"/>
    <x v="17"/>
    <s v="EUR"/>
    <n v="1465135190"/>
    <n v="1463925590"/>
    <b v="0"/>
    <n v="10"/>
    <b v="1"/>
    <s v="theater/plays"/>
    <n v="102"/>
    <n v="152.5"/>
    <x v="1"/>
    <x v="6"/>
  </r>
  <r>
    <x v="0"/>
    <x v="1"/>
    <s v="GBP"/>
    <n v="1428256277"/>
    <n v="1425235877"/>
    <b v="0"/>
    <n v="15"/>
    <b v="1"/>
    <s v="theater/plays"/>
    <n v="113"/>
    <n v="30"/>
    <x v="1"/>
    <x v="6"/>
  </r>
  <r>
    <x v="0"/>
    <x v="0"/>
    <s v="USD"/>
    <n v="1425830905"/>
    <n v="1423242505"/>
    <b v="0"/>
    <n v="57"/>
    <b v="1"/>
    <s v="theater/plays"/>
    <n v="101"/>
    <n v="142.28"/>
    <x v="1"/>
    <x v="6"/>
  </r>
  <r>
    <x v="0"/>
    <x v="1"/>
    <s v="GBP"/>
    <n v="1462697966"/>
    <n v="1460105966"/>
    <b v="0"/>
    <n v="33"/>
    <b v="1"/>
    <s v="theater/plays"/>
    <n v="101"/>
    <n v="24.55"/>
    <x v="1"/>
    <x v="6"/>
  </r>
  <r>
    <x v="0"/>
    <x v="0"/>
    <s v="USD"/>
    <n v="1404522000"/>
    <n v="1404308883"/>
    <b v="0"/>
    <n v="9"/>
    <b v="1"/>
    <s v="theater/plays"/>
    <n v="146"/>
    <n v="292.77999999999997"/>
    <x v="1"/>
    <x v="6"/>
  </r>
  <r>
    <x v="0"/>
    <x v="1"/>
    <s v="GBP"/>
    <n v="1406502000"/>
    <n v="1405583108"/>
    <b v="0"/>
    <n v="26"/>
    <b v="1"/>
    <s v="theater/plays"/>
    <n v="117"/>
    <n v="44.92"/>
    <x v="1"/>
    <x v="6"/>
  </r>
  <r>
    <x v="0"/>
    <x v="1"/>
    <s v="GBP"/>
    <n v="1427919468"/>
    <n v="1425331068"/>
    <b v="0"/>
    <n v="69"/>
    <b v="1"/>
    <s v="theater/plays"/>
    <n v="106"/>
    <n v="23.1"/>
    <x v="1"/>
    <x v="6"/>
  </r>
  <r>
    <x v="0"/>
    <x v="0"/>
    <s v="USD"/>
    <n v="1444149886"/>
    <n v="1441125886"/>
    <b v="0"/>
    <n v="65"/>
    <b v="1"/>
    <s v="theater/plays"/>
    <n v="105"/>
    <n v="80.400000000000006"/>
    <x v="1"/>
    <x v="6"/>
  </r>
  <r>
    <x v="0"/>
    <x v="0"/>
    <s v="USD"/>
    <n v="1405802330"/>
    <n v="1403210330"/>
    <b v="0"/>
    <n v="83"/>
    <b v="1"/>
    <s v="theater/plays"/>
    <n v="100"/>
    <n v="72.290000000000006"/>
    <x v="1"/>
    <x v="6"/>
  </r>
  <r>
    <x v="0"/>
    <x v="0"/>
    <s v="USD"/>
    <n v="1434384880"/>
    <n v="1432484080"/>
    <b v="0"/>
    <n v="111"/>
    <b v="1"/>
    <s v="theater/plays"/>
    <n v="105"/>
    <n v="32.97"/>
    <x v="1"/>
    <x v="6"/>
  </r>
  <r>
    <x v="0"/>
    <x v="0"/>
    <s v="USD"/>
    <n v="1438259422"/>
    <n v="1435667422"/>
    <b v="0"/>
    <n v="46"/>
    <b v="1"/>
    <s v="theater/plays"/>
    <n v="139"/>
    <n v="116.65"/>
    <x v="1"/>
    <x v="6"/>
  </r>
  <r>
    <x v="0"/>
    <x v="1"/>
    <s v="GBP"/>
    <n v="1407106800"/>
    <n v="1404749446"/>
    <b v="0"/>
    <n v="63"/>
    <b v="1"/>
    <s v="theater/plays"/>
    <n v="100"/>
    <n v="79.62"/>
    <x v="1"/>
    <x v="6"/>
  </r>
  <r>
    <x v="0"/>
    <x v="1"/>
    <s v="GBP"/>
    <n v="1459845246"/>
    <n v="1457429646"/>
    <b v="0"/>
    <n v="9"/>
    <b v="1"/>
    <s v="theater/plays"/>
    <n v="100"/>
    <n v="27.78"/>
    <x v="1"/>
    <x v="6"/>
  </r>
  <r>
    <x v="0"/>
    <x v="1"/>
    <s v="GBP"/>
    <n v="1412974800"/>
    <n v="1411109167"/>
    <b v="0"/>
    <n v="34"/>
    <b v="1"/>
    <s v="theater/plays"/>
    <n v="110"/>
    <n v="81.03"/>
    <x v="1"/>
    <x v="6"/>
  </r>
  <r>
    <x v="0"/>
    <x v="0"/>
    <s v="USD"/>
    <n v="1487944080"/>
    <n v="1486129680"/>
    <b v="0"/>
    <n v="112"/>
    <b v="1"/>
    <s v="theater/plays"/>
    <n v="102"/>
    <n v="136.85"/>
    <x v="1"/>
    <x v="6"/>
  </r>
  <r>
    <x v="0"/>
    <x v="0"/>
    <s v="USD"/>
    <n v="1469721518"/>
    <n v="1467129518"/>
    <b v="0"/>
    <n v="47"/>
    <b v="1"/>
    <s v="theater/plays"/>
    <n v="104"/>
    <n v="177.62"/>
    <x v="1"/>
    <x v="6"/>
  </r>
  <r>
    <x v="0"/>
    <x v="0"/>
    <s v="USD"/>
    <n v="1481066554"/>
    <n v="1478906554"/>
    <b v="0"/>
    <n v="38"/>
    <b v="1"/>
    <s v="theater/plays"/>
    <n v="138"/>
    <n v="109.08"/>
    <x v="1"/>
    <x v="6"/>
  </r>
  <r>
    <x v="0"/>
    <x v="1"/>
    <s v="GBP"/>
    <n v="1465750800"/>
    <n v="1463771421"/>
    <b v="0"/>
    <n v="28"/>
    <b v="1"/>
    <s v="theater/plays"/>
    <n v="100"/>
    <n v="119.64"/>
    <x v="1"/>
    <x v="6"/>
  </r>
  <r>
    <x v="0"/>
    <x v="0"/>
    <s v="USD"/>
    <n v="1427864340"/>
    <n v="1425020810"/>
    <b v="0"/>
    <n v="78"/>
    <b v="1"/>
    <s v="theater/plays"/>
    <n v="102"/>
    <n v="78.209999999999994"/>
    <x v="1"/>
    <x v="6"/>
  </r>
  <r>
    <x v="0"/>
    <x v="1"/>
    <s v="GBP"/>
    <n v="1460553480"/>
    <n v="1458770384"/>
    <b v="0"/>
    <n v="23"/>
    <b v="1"/>
    <s v="theater/plays"/>
    <n v="171"/>
    <n v="52.17"/>
    <x v="1"/>
    <x v="6"/>
  </r>
  <r>
    <x v="0"/>
    <x v="0"/>
    <s v="USD"/>
    <n v="1409374093"/>
    <n v="1406782093"/>
    <b v="0"/>
    <n v="40"/>
    <b v="1"/>
    <s v="theater/plays"/>
    <n v="101"/>
    <n v="114.13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7"/>
    <x v="1"/>
    <x v="6"/>
  </r>
  <r>
    <x v="0"/>
    <x v="1"/>
    <s v="GBP"/>
    <n v="1462741200"/>
    <n v="1461503654"/>
    <b v="0"/>
    <n v="22"/>
    <b v="1"/>
    <s v="theater/plays"/>
    <n v="119"/>
    <n v="108.59"/>
    <x v="1"/>
    <x v="6"/>
  </r>
  <r>
    <x v="0"/>
    <x v="0"/>
    <s v="USD"/>
    <n v="1461988740"/>
    <n v="1459949080"/>
    <b v="0"/>
    <n v="79"/>
    <b v="1"/>
    <s v="theater/plays"/>
    <n v="100"/>
    <n v="69.819999999999993"/>
    <x v="1"/>
    <x v="6"/>
  </r>
  <r>
    <x v="0"/>
    <x v="0"/>
    <s v="USD"/>
    <n v="1465837200"/>
    <n v="1463971172"/>
    <b v="0"/>
    <n v="14"/>
    <b v="1"/>
    <s v="theater/plays"/>
    <n v="153"/>
    <n v="109.57"/>
    <x v="1"/>
    <x v="6"/>
  </r>
  <r>
    <x v="0"/>
    <x v="19"/>
    <s v="EUR"/>
    <n v="1448838000"/>
    <n v="1445791811"/>
    <b v="0"/>
    <n v="51"/>
    <b v="1"/>
    <s v="theater/plays"/>
    <n v="104"/>
    <n v="71.67"/>
    <x v="1"/>
    <x v="6"/>
  </r>
  <r>
    <x v="0"/>
    <x v="1"/>
    <s v="GBP"/>
    <n v="1406113200"/>
    <n v="1402910965"/>
    <b v="0"/>
    <n v="54"/>
    <b v="1"/>
    <s v="theater/plays"/>
    <n v="101"/>
    <n v="93.61"/>
    <x v="1"/>
    <x v="6"/>
  </r>
  <r>
    <x v="0"/>
    <x v="1"/>
    <s v="GBP"/>
    <n v="1467414000"/>
    <n v="1462492178"/>
    <b v="0"/>
    <n v="70"/>
    <b v="1"/>
    <s v="theater/plays"/>
    <n v="108"/>
    <n v="76.8"/>
    <x v="1"/>
    <x v="6"/>
  </r>
  <r>
    <x v="0"/>
    <x v="1"/>
    <s v="GBP"/>
    <n v="1462230000"/>
    <n v="1461061350"/>
    <b v="0"/>
    <n v="44"/>
    <b v="1"/>
    <s v="theater/plays"/>
    <n v="315"/>
    <n v="35.799999999999997"/>
    <x v="1"/>
    <x v="6"/>
  </r>
  <r>
    <x v="0"/>
    <x v="0"/>
    <s v="USD"/>
    <n v="1446091260"/>
    <n v="1443029206"/>
    <b v="0"/>
    <n v="55"/>
    <b v="1"/>
    <s v="theater/plays"/>
    <n v="102"/>
    <n v="55.6"/>
    <x v="1"/>
    <x v="6"/>
  </r>
  <r>
    <x v="0"/>
    <x v="1"/>
    <s v="GBP"/>
    <n v="1462879020"/>
    <n v="1461941527"/>
    <b v="0"/>
    <n v="15"/>
    <b v="1"/>
    <s v="theater/plays"/>
    <n v="126"/>
    <n v="147.33000000000001"/>
    <x v="1"/>
    <x v="6"/>
  </r>
  <r>
    <x v="0"/>
    <x v="1"/>
    <s v="GBP"/>
    <n v="1468611272"/>
    <n v="1466019272"/>
    <b v="0"/>
    <n v="27"/>
    <b v="1"/>
    <s v="theater/plays"/>
    <n v="101"/>
    <n v="56.33"/>
    <x v="1"/>
    <x v="6"/>
  </r>
  <r>
    <x v="0"/>
    <x v="1"/>
    <s v="GBP"/>
    <n v="1406887310"/>
    <n v="1404295310"/>
    <b v="0"/>
    <n v="21"/>
    <b v="1"/>
    <s v="theater/plays"/>
    <n v="101"/>
    <n v="96.19"/>
    <x v="1"/>
    <x v="6"/>
  </r>
  <r>
    <x v="0"/>
    <x v="0"/>
    <s v="USD"/>
    <n v="1416385679"/>
    <n v="1413790079"/>
    <b v="0"/>
    <n v="162"/>
    <b v="1"/>
    <s v="theater/plays"/>
    <n v="103"/>
    <n v="63.57"/>
    <x v="1"/>
    <x v="6"/>
  </r>
  <r>
    <x v="0"/>
    <x v="0"/>
    <s v="USD"/>
    <n v="1487985734"/>
    <n v="1484097734"/>
    <b v="0"/>
    <n v="23"/>
    <b v="1"/>
    <s v="theater/plays"/>
    <n v="106"/>
    <n v="184.78"/>
    <x v="1"/>
    <x v="6"/>
  </r>
  <r>
    <x v="0"/>
    <x v="20"/>
    <s v="SGD"/>
    <n v="1481731140"/>
    <n v="1479866343"/>
    <b v="0"/>
    <n v="72"/>
    <b v="1"/>
    <s v="theater/plays"/>
    <n v="101"/>
    <n v="126.72"/>
    <x v="1"/>
    <x v="6"/>
  </r>
  <r>
    <x v="0"/>
    <x v="0"/>
    <s v="USD"/>
    <n v="1409587140"/>
    <n v="1408062990"/>
    <b v="0"/>
    <n v="68"/>
    <b v="1"/>
    <s v="theater/plays"/>
    <n v="113"/>
    <n v="83.43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"/>
    <n v="302.31"/>
    <x v="1"/>
    <x v="6"/>
  </r>
  <r>
    <x v="0"/>
    <x v="1"/>
    <s v="GBP"/>
    <n v="1458075600"/>
    <n v="1456183649"/>
    <b v="0"/>
    <n v="72"/>
    <b v="1"/>
    <s v="theater/plays"/>
    <n v="106"/>
    <n v="44.14"/>
    <x v="1"/>
    <x v="6"/>
  </r>
  <r>
    <x v="0"/>
    <x v="0"/>
    <s v="USD"/>
    <n v="1449973592"/>
    <n v="1447381592"/>
    <b v="0"/>
    <n v="3"/>
    <b v="1"/>
    <s v="theater/plays"/>
    <n v="104"/>
    <n v="866.67"/>
    <x v="1"/>
    <x v="6"/>
  </r>
  <r>
    <x v="0"/>
    <x v="0"/>
    <s v="USD"/>
    <n v="1431481037"/>
    <n v="1428889037"/>
    <b v="0"/>
    <n v="18"/>
    <b v="1"/>
    <s v="theater/plays"/>
    <n v="221"/>
    <n v="61.39"/>
    <x v="1"/>
    <x v="6"/>
  </r>
  <r>
    <x v="0"/>
    <x v="1"/>
    <s v="GBP"/>
    <n v="1438467894"/>
    <n v="1436307894"/>
    <b v="0"/>
    <n v="30"/>
    <b v="1"/>
    <s v="theater/plays"/>
    <n v="119"/>
    <n v="29.67"/>
    <x v="1"/>
    <x v="6"/>
  </r>
  <r>
    <x v="0"/>
    <x v="0"/>
    <s v="USD"/>
    <n v="1420088400"/>
    <n v="1416977259"/>
    <b v="0"/>
    <n v="23"/>
    <b v="1"/>
    <s v="theater/plays"/>
    <n v="105"/>
    <n v="45.48"/>
    <x v="1"/>
    <x v="6"/>
  </r>
  <r>
    <x v="0"/>
    <x v="17"/>
    <s v="EUR"/>
    <n v="1484441980"/>
    <n v="1479257980"/>
    <b v="0"/>
    <n v="54"/>
    <b v="1"/>
    <s v="theater/plays"/>
    <n v="104"/>
    <n v="96.2"/>
    <x v="1"/>
    <x v="6"/>
  </r>
  <r>
    <x v="0"/>
    <x v="0"/>
    <s v="USD"/>
    <n v="1481961600"/>
    <n v="1479283285"/>
    <b v="0"/>
    <n v="26"/>
    <b v="1"/>
    <s v="theater/plays"/>
    <n v="118"/>
    <n v="67.92"/>
    <x v="1"/>
    <x v="6"/>
  </r>
  <r>
    <x v="0"/>
    <x v="0"/>
    <s v="USD"/>
    <n v="1449089965"/>
    <n v="1446670765"/>
    <b v="0"/>
    <n v="9"/>
    <b v="1"/>
    <s v="theater/plays"/>
    <n v="139"/>
    <n v="30.78"/>
    <x v="1"/>
    <x v="6"/>
  </r>
  <r>
    <x v="0"/>
    <x v="0"/>
    <s v="USD"/>
    <n v="1408942740"/>
    <n v="1407157756"/>
    <b v="0"/>
    <n v="27"/>
    <b v="1"/>
    <s v="theater/plays"/>
    <n v="104"/>
    <n v="38.33"/>
    <x v="1"/>
    <x v="6"/>
  </r>
  <r>
    <x v="0"/>
    <x v="1"/>
    <s v="GBP"/>
    <n v="1437235200"/>
    <n v="1435177840"/>
    <b v="0"/>
    <n v="30"/>
    <b v="1"/>
    <s v="theater/plays"/>
    <n v="100"/>
    <n v="66.83"/>
    <x v="1"/>
    <x v="6"/>
  </r>
  <r>
    <x v="0"/>
    <x v="5"/>
    <s v="CAD"/>
    <n v="1446053616"/>
    <n v="1443461616"/>
    <b v="0"/>
    <n v="52"/>
    <b v="1"/>
    <s v="theater/plays"/>
    <n v="107"/>
    <n v="71.73"/>
    <x v="1"/>
    <x v="6"/>
  </r>
  <r>
    <x v="0"/>
    <x v="1"/>
    <s v="GBP"/>
    <n v="1400423973"/>
    <n v="1399387173"/>
    <b v="0"/>
    <n v="17"/>
    <b v="1"/>
    <s v="theater/plays"/>
    <n v="100"/>
    <n v="176.47"/>
    <x v="1"/>
    <x v="6"/>
  </r>
  <r>
    <x v="0"/>
    <x v="0"/>
    <s v="USD"/>
    <n v="1429976994"/>
    <n v="1424796594"/>
    <b v="0"/>
    <n v="19"/>
    <b v="1"/>
    <s v="theater/plays"/>
    <n v="100"/>
    <n v="421.11"/>
    <x v="1"/>
    <x v="6"/>
  </r>
  <r>
    <x v="0"/>
    <x v="1"/>
    <s v="GBP"/>
    <n v="1426870560"/>
    <n v="1424280899"/>
    <b v="0"/>
    <n v="77"/>
    <b v="1"/>
    <s v="theater/plays"/>
    <n v="101"/>
    <n v="104.99"/>
    <x v="1"/>
    <x v="6"/>
  </r>
  <r>
    <x v="0"/>
    <x v="1"/>
    <s v="GBP"/>
    <n v="1409490480"/>
    <n v="1407400306"/>
    <b v="0"/>
    <n v="21"/>
    <b v="1"/>
    <s v="theater/plays"/>
    <n v="108"/>
    <n v="28.19"/>
    <x v="1"/>
    <x v="6"/>
  </r>
  <r>
    <x v="0"/>
    <x v="1"/>
    <s v="GBP"/>
    <n v="1440630000"/>
    <n v="1439122800"/>
    <b v="0"/>
    <n v="38"/>
    <b v="1"/>
    <s v="theater/plays"/>
    <n v="104"/>
    <n v="54.55"/>
    <x v="1"/>
    <x v="6"/>
  </r>
  <r>
    <x v="0"/>
    <x v="0"/>
    <s v="USD"/>
    <n v="1417305178"/>
    <n v="1414277578"/>
    <b v="0"/>
    <n v="28"/>
    <b v="1"/>
    <s v="theater/plays"/>
    <n v="104"/>
    <n v="111.89"/>
    <x v="1"/>
    <x v="6"/>
  </r>
  <r>
    <x v="0"/>
    <x v="0"/>
    <s v="USD"/>
    <n v="1426044383"/>
    <n v="1423455983"/>
    <b v="0"/>
    <n v="48"/>
    <b v="1"/>
    <s v="theater/plays"/>
    <n v="102"/>
    <n v="85.21"/>
    <x v="1"/>
    <x v="6"/>
  </r>
  <r>
    <x v="0"/>
    <x v="1"/>
    <s v="GBP"/>
    <n v="1470092340"/>
    <n v="1467973256"/>
    <b v="0"/>
    <n v="46"/>
    <b v="1"/>
    <s v="theater/plays"/>
    <n v="101"/>
    <n v="76.650000000000006"/>
    <x v="1"/>
    <x v="6"/>
  </r>
  <r>
    <x v="0"/>
    <x v="0"/>
    <s v="USD"/>
    <n v="1466707620"/>
    <n v="1464979620"/>
    <b v="0"/>
    <n v="30"/>
    <b v="1"/>
    <s v="theater/plays"/>
    <n v="112"/>
    <n v="65.17"/>
    <x v="1"/>
    <x v="6"/>
  </r>
  <r>
    <x v="0"/>
    <x v="0"/>
    <s v="USD"/>
    <n v="1448074800"/>
    <n v="1444874768"/>
    <b v="0"/>
    <n v="64"/>
    <b v="1"/>
    <s v="theater/plays"/>
    <n v="100"/>
    <n v="93.76"/>
    <x v="1"/>
    <x v="6"/>
  </r>
  <r>
    <x v="0"/>
    <x v="0"/>
    <s v="USD"/>
    <n v="1418244552"/>
    <n v="1415652552"/>
    <b v="0"/>
    <n v="15"/>
    <b v="1"/>
    <s v="theater/plays"/>
    <n v="100"/>
    <n v="133.33000000000001"/>
    <x v="1"/>
    <x v="6"/>
  </r>
  <r>
    <x v="0"/>
    <x v="0"/>
    <s v="USD"/>
    <n v="1417620506"/>
    <n v="1415028506"/>
    <b v="0"/>
    <n v="41"/>
    <b v="1"/>
    <s v="theater/plays"/>
    <n v="105"/>
    <n v="51.22"/>
    <x v="1"/>
    <x v="6"/>
  </r>
  <r>
    <x v="0"/>
    <x v="0"/>
    <s v="USD"/>
    <n v="1418581088"/>
    <n v="1415125088"/>
    <b v="0"/>
    <n v="35"/>
    <b v="1"/>
    <s v="theater/plays"/>
    <n v="117"/>
    <n v="100.17"/>
    <x v="1"/>
    <x v="6"/>
  </r>
  <r>
    <x v="0"/>
    <x v="1"/>
    <s v="GBP"/>
    <n v="1434625441"/>
    <n v="1432033441"/>
    <b v="0"/>
    <n v="45"/>
    <b v="1"/>
    <s v="theater/plays"/>
    <n v="104"/>
    <n v="34.6"/>
    <x v="1"/>
    <x v="6"/>
  </r>
  <r>
    <x v="0"/>
    <x v="0"/>
    <s v="USD"/>
    <n v="1464960682"/>
    <n v="1462368682"/>
    <b v="0"/>
    <n v="62"/>
    <b v="1"/>
    <s v="theater/plays"/>
    <n v="115"/>
    <n v="184.68"/>
    <x v="1"/>
    <x v="6"/>
  </r>
  <r>
    <x v="0"/>
    <x v="0"/>
    <s v="USD"/>
    <n v="1405017345"/>
    <n v="1403721345"/>
    <b v="0"/>
    <n v="22"/>
    <b v="1"/>
    <s v="theater/plays"/>
    <n v="102"/>
    <n v="69.819999999999993"/>
    <x v="1"/>
    <x v="6"/>
  </r>
  <r>
    <x v="0"/>
    <x v="0"/>
    <s v="USD"/>
    <n v="1407536880"/>
    <n v="1404997548"/>
    <b v="0"/>
    <n v="18"/>
    <b v="1"/>
    <s v="theater/plays"/>
    <n v="223"/>
    <n v="61.94"/>
    <x v="1"/>
    <x v="6"/>
  </r>
  <r>
    <x v="0"/>
    <x v="1"/>
    <s v="GBP"/>
    <n v="1462565855"/>
    <n v="1458245855"/>
    <b v="0"/>
    <n v="12"/>
    <b v="1"/>
    <s v="theater/plays"/>
    <n v="100"/>
    <n v="41.67"/>
    <x v="1"/>
    <x v="6"/>
  </r>
  <r>
    <x v="0"/>
    <x v="0"/>
    <s v="USD"/>
    <n v="1415234760"/>
    <n v="1413065230"/>
    <b v="0"/>
    <n v="44"/>
    <b v="1"/>
    <s v="theater/plays"/>
    <n v="106"/>
    <n v="36.07"/>
    <x v="1"/>
    <x v="6"/>
  </r>
  <r>
    <x v="0"/>
    <x v="1"/>
    <s v="GBP"/>
    <n v="1406470645"/>
    <n v="1403878645"/>
    <b v="0"/>
    <n v="27"/>
    <b v="1"/>
    <s v="theater/plays"/>
    <n v="142"/>
    <n v="29"/>
    <x v="1"/>
    <x v="6"/>
  </r>
  <r>
    <x v="0"/>
    <x v="1"/>
    <s v="GBP"/>
    <n v="1433009400"/>
    <n v="1431795944"/>
    <b v="0"/>
    <n v="38"/>
    <b v="1"/>
    <s v="theater/plays"/>
    <n v="184"/>
    <n v="24.21"/>
    <x v="1"/>
    <x v="6"/>
  </r>
  <r>
    <x v="0"/>
    <x v="0"/>
    <s v="USD"/>
    <n v="1401595140"/>
    <n v="1399286589"/>
    <b v="0"/>
    <n v="28"/>
    <b v="1"/>
    <s v="theater/plays"/>
    <n v="104"/>
    <n v="55.89"/>
    <x v="1"/>
    <x v="6"/>
  </r>
  <r>
    <x v="0"/>
    <x v="1"/>
    <s v="GBP"/>
    <n v="1455832800"/>
    <n v="1452338929"/>
    <b v="0"/>
    <n v="24"/>
    <b v="1"/>
    <s v="theater/plays"/>
    <n v="112"/>
    <n v="11.67"/>
    <x v="1"/>
    <x v="6"/>
  </r>
  <r>
    <x v="0"/>
    <x v="0"/>
    <s v="USD"/>
    <n v="1416589200"/>
    <n v="1414605776"/>
    <b v="0"/>
    <n v="65"/>
    <b v="1"/>
    <s v="theater/plays"/>
    <n v="111"/>
    <n v="68.349999999999994"/>
    <x v="1"/>
    <x v="6"/>
  </r>
  <r>
    <x v="0"/>
    <x v="1"/>
    <s v="GBP"/>
    <n v="1424556325"/>
    <n v="1421964325"/>
    <b v="0"/>
    <n v="46"/>
    <b v="1"/>
    <s v="theater/plays"/>
    <n v="104"/>
    <n v="27.07"/>
    <x v="1"/>
    <x v="6"/>
  </r>
  <r>
    <x v="0"/>
    <x v="0"/>
    <s v="USD"/>
    <n v="1409266414"/>
    <n v="1405378414"/>
    <b v="0"/>
    <n v="85"/>
    <b v="1"/>
    <s v="theater/plays"/>
    <n v="100"/>
    <n v="118.13"/>
    <x v="1"/>
    <x v="6"/>
  </r>
  <r>
    <x v="0"/>
    <x v="1"/>
    <s v="GBP"/>
    <n v="1438968146"/>
    <n v="1436376146"/>
    <b v="0"/>
    <n v="66"/>
    <b v="1"/>
    <s v="theater/plays"/>
    <n v="102"/>
    <n v="44.76"/>
    <x v="1"/>
    <x v="6"/>
  </r>
  <r>
    <x v="0"/>
    <x v="0"/>
    <s v="USD"/>
    <n v="1447295460"/>
    <n v="1444747843"/>
    <b v="0"/>
    <n v="165"/>
    <b v="1"/>
    <s v="theater/plays"/>
    <n v="110"/>
    <n v="99.79"/>
    <x v="1"/>
    <x v="6"/>
  </r>
  <r>
    <x v="0"/>
    <x v="1"/>
    <s v="GBP"/>
    <n v="1435230324"/>
    <n v="1432638324"/>
    <b v="0"/>
    <n v="17"/>
    <b v="1"/>
    <s v="theater/plays"/>
    <n v="100"/>
    <n v="117.65"/>
    <x v="1"/>
    <x v="6"/>
  </r>
  <r>
    <x v="0"/>
    <x v="0"/>
    <s v="USD"/>
    <n v="1434542702"/>
    <n v="1432814702"/>
    <b v="0"/>
    <n v="3"/>
    <b v="1"/>
    <s v="theater/plays"/>
    <n v="122"/>
    <n v="203.33"/>
    <x v="1"/>
    <x v="6"/>
  </r>
  <r>
    <x v="0"/>
    <x v="1"/>
    <s v="GBP"/>
    <n v="1456876740"/>
    <n v="1455063886"/>
    <b v="0"/>
    <n v="17"/>
    <b v="1"/>
    <s v="theater/plays"/>
    <n v="138"/>
    <n v="28.32"/>
    <x v="1"/>
    <x v="6"/>
  </r>
  <r>
    <x v="0"/>
    <x v="0"/>
    <s v="USD"/>
    <n v="1405511376"/>
    <n v="1401623376"/>
    <b v="0"/>
    <n v="91"/>
    <b v="1"/>
    <s v="theater/plays"/>
    <n v="100"/>
    <n v="110.23"/>
    <x v="1"/>
    <x v="6"/>
  </r>
  <r>
    <x v="0"/>
    <x v="1"/>
    <s v="GBP"/>
    <n v="1404641289"/>
    <n v="1402049289"/>
    <b v="0"/>
    <n v="67"/>
    <b v="1"/>
    <s v="theater/plays"/>
    <n v="107"/>
    <n v="31.97"/>
    <x v="1"/>
    <x v="6"/>
  </r>
  <r>
    <x v="0"/>
    <x v="0"/>
    <s v="USD"/>
    <n v="1405727304"/>
    <n v="1403135304"/>
    <b v="0"/>
    <n v="18"/>
    <b v="1"/>
    <s v="theater/plays"/>
    <n v="211"/>
    <n v="58.61"/>
    <x v="1"/>
    <x v="6"/>
  </r>
  <r>
    <x v="0"/>
    <x v="1"/>
    <s v="GBP"/>
    <n v="1469998680"/>
    <n v="1466710358"/>
    <b v="0"/>
    <n v="21"/>
    <b v="1"/>
    <s v="theater/plays"/>
    <n v="124"/>
    <n v="29.43"/>
    <x v="1"/>
    <x v="6"/>
  </r>
  <r>
    <x v="0"/>
    <x v="0"/>
    <s v="USD"/>
    <n v="1465196400"/>
    <n v="1462841990"/>
    <b v="0"/>
    <n v="40"/>
    <b v="1"/>
    <s v="theater/plays"/>
    <n v="109"/>
    <n v="81.38"/>
    <x v="1"/>
    <x v="6"/>
  </r>
  <r>
    <x v="0"/>
    <x v="0"/>
    <s v="USD"/>
    <n v="1444264372"/>
    <n v="1442536372"/>
    <b v="0"/>
    <n v="78"/>
    <b v="1"/>
    <s v="theater/plays"/>
    <n v="104"/>
    <n v="199.17"/>
    <x v="1"/>
    <x v="6"/>
  </r>
  <r>
    <x v="0"/>
    <x v="1"/>
    <s v="GBP"/>
    <n v="1411858862"/>
    <n v="1409266862"/>
    <b v="0"/>
    <n v="26"/>
    <b v="1"/>
    <s v="theater/plays"/>
    <n v="100"/>
    <n v="115.38"/>
    <x v="1"/>
    <x v="6"/>
  </r>
  <r>
    <x v="0"/>
    <x v="0"/>
    <s v="USD"/>
    <n v="1425099540"/>
    <n v="1424280938"/>
    <b v="0"/>
    <n v="14"/>
    <b v="1"/>
    <s v="theater/plays"/>
    <n v="130"/>
    <n v="46.43"/>
    <x v="1"/>
    <x v="6"/>
  </r>
  <r>
    <x v="0"/>
    <x v="0"/>
    <s v="USD"/>
    <n v="1480579140"/>
    <n v="1478030325"/>
    <b v="0"/>
    <n v="44"/>
    <b v="1"/>
    <s v="theater/plays"/>
    <n v="104"/>
    <n v="70.569999999999993"/>
    <x v="1"/>
    <x v="6"/>
  </r>
  <r>
    <x v="0"/>
    <x v="0"/>
    <s v="USD"/>
    <n v="1460935800"/>
    <n v="1459999656"/>
    <b v="0"/>
    <n v="9"/>
    <b v="1"/>
    <s v="theater/plays"/>
    <n v="100"/>
    <n v="22.22"/>
    <x v="1"/>
    <x v="6"/>
  </r>
  <r>
    <x v="0"/>
    <x v="1"/>
    <s v="GBP"/>
    <n v="1429813800"/>
    <n v="1427363645"/>
    <b v="0"/>
    <n v="30"/>
    <b v="1"/>
    <s v="theater/plays"/>
    <n v="120"/>
    <n v="159.47"/>
    <x v="1"/>
    <x v="6"/>
  </r>
  <r>
    <x v="0"/>
    <x v="0"/>
    <s v="USD"/>
    <n v="1414284180"/>
    <n v="1410558948"/>
    <b v="0"/>
    <n v="45"/>
    <b v="1"/>
    <s v="theater/plays"/>
    <n v="100"/>
    <n v="37.78"/>
    <x v="1"/>
    <x v="6"/>
  </r>
  <r>
    <x v="0"/>
    <x v="0"/>
    <s v="USD"/>
    <n v="1400875307"/>
    <n v="1398283307"/>
    <b v="0"/>
    <n v="56"/>
    <b v="1"/>
    <s v="theater/plays"/>
    <n v="101"/>
    <n v="72.05"/>
    <x v="1"/>
    <x v="6"/>
  </r>
  <r>
    <x v="0"/>
    <x v="17"/>
    <s v="EUR"/>
    <n v="1459978200"/>
    <n v="1458416585"/>
    <b v="0"/>
    <n v="46"/>
    <b v="1"/>
    <s v="theater/plays"/>
    <n v="107"/>
    <n v="63.7"/>
    <x v="1"/>
    <x v="6"/>
  </r>
  <r>
    <x v="0"/>
    <x v="1"/>
    <s v="GBP"/>
    <n v="1455408000"/>
    <n v="1454638202"/>
    <b v="0"/>
    <n v="34"/>
    <b v="1"/>
    <s v="theater/plays"/>
    <n v="138"/>
    <n v="28.41"/>
    <x v="1"/>
    <x v="6"/>
  </r>
  <r>
    <x v="0"/>
    <x v="0"/>
    <s v="USD"/>
    <n v="1425495563"/>
    <n v="1422903563"/>
    <b v="0"/>
    <n v="98"/>
    <b v="1"/>
    <s v="theater/plays"/>
    <n v="101"/>
    <n v="103.21"/>
    <x v="1"/>
    <x v="6"/>
  </r>
  <r>
    <x v="0"/>
    <x v="1"/>
    <s v="GBP"/>
    <n v="1450051200"/>
    <n v="1447594176"/>
    <b v="0"/>
    <n v="46"/>
    <b v="1"/>
    <s v="theater/plays"/>
    <n v="109"/>
    <n v="71.150000000000006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4"/>
    <n v="81.78"/>
    <x v="1"/>
    <x v="6"/>
  </r>
  <r>
    <x v="0"/>
    <x v="0"/>
    <s v="USD"/>
    <n v="1412434136"/>
    <n v="1409669336"/>
    <b v="0"/>
    <n v="104"/>
    <b v="1"/>
    <s v="theater/plays"/>
    <n v="103"/>
    <n v="297.02999999999997"/>
    <x v="1"/>
    <x v="6"/>
  </r>
  <r>
    <x v="0"/>
    <x v="0"/>
    <s v="USD"/>
    <n v="1411264800"/>
    <n v="1409620903"/>
    <b v="0"/>
    <n v="87"/>
    <b v="1"/>
    <s v="theater/plays"/>
    <n v="108"/>
    <n v="46.61"/>
    <x v="1"/>
    <x v="6"/>
  </r>
  <r>
    <x v="0"/>
    <x v="1"/>
    <s v="GBP"/>
    <n v="1404314952"/>
    <n v="1401722952"/>
    <b v="0"/>
    <n v="29"/>
    <b v="1"/>
    <s v="theater/plays"/>
    <n v="100"/>
    <n v="51.72"/>
    <x v="1"/>
    <x v="6"/>
  </r>
  <r>
    <x v="0"/>
    <x v="1"/>
    <s v="GBP"/>
    <n v="1425142800"/>
    <n v="1422983847"/>
    <b v="0"/>
    <n v="51"/>
    <b v="1"/>
    <s v="theater/plays"/>
    <n v="103"/>
    <n v="40.29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9"/>
    <n v="30.15"/>
    <x v="1"/>
    <x v="6"/>
  </r>
  <r>
    <x v="0"/>
    <x v="0"/>
    <s v="USD"/>
    <n v="1408383153"/>
    <n v="1405791153"/>
    <b v="0"/>
    <n v="21"/>
    <b v="1"/>
    <s v="theater/plays"/>
    <n v="100"/>
    <n v="95.24"/>
    <x v="1"/>
    <x v="6"/>
  </r>
  <r>
    <x v="0"/>
    <x v="0"/>
    <s v="USD"/>
    <n v="1454709600"/>
    <n v="1452520614"/>
    <b v="0"/>
    <n v="42"/>
    <b v="1"/>
    <s v="theater/plays"/>
    <n v="110"/>
    <n v="52.21"/>
    <x v="1"/>
    <x v="6"/>
  </r>
  <r>
    <x v="0"/>
    <x v="0"/>
    <s v="USD"/>
    <n v="1402974000"/>
    <n v="1400290255"/>
    <b v="0"/>
    <n v="71"/>
    <b v="1"/>
    <s v="theater/plays"/>
    <n v="100"/>
    <n v="134.15"/>
    <x v="1"/>
    <x v="6"/>
  </r>
  <r>
    <x v="0"/>
    <x v="0"/>
    <s v="USD"/>
    <n v="1404983269"/>
    <n v="1402391269"/>
    <b v="0"/>
    <n v="168"/>
    <b v="1"/>
    <s v="theater/plays"/>
    <n v="106"/>
    <n v="62.83"/>
    <x v="1"/>
    <x v="6"/>
  </r>
  <r>
    <x v="0"/>
    <x v="0"/>
    <s v="USD"/>
    <n v="1470538800"/>
    <n v="1469112493"/>
    <b v="0"/>
    <n v="19"/>
    <b v="1"/>
    <s v="theater/plays"/>
    <n v="112"/>
    <n v="58.95"/>
    <x v="1"/>
    <x v="6"/>
  </r>
  <r>
    <x v="0"/>
    <x v="0"/>
    <s v="USD"/>
    <n v="1408638480"/>
    <n v="1406811593"/>
    <b v="0"/>
    <n v="37"/>
    <b v="1"/>
    <s v="theater/plays"/>
    <n v="106"/>
    <n v="143.11000000000001"/>
    <x v="1"/>
    <x v="6"/>
  </r>
  <r>
    <x v="0"/>
    <x v="0"/>
    <s v="USD"/>
    <n v="1440003820"/>
    <n v="1437411820"/>
    <b v="0"/>
    <n v="36"/>
    <b v="1"/>
    <s v="theater/plays"/>
    <n v="101"/>
    <n v="84.17"/>
    <x v="1"/>
    <x v="6"/>
  </r>
  <r>
    <x v="0"/>
    <x v="1"/>
    <s v="GBP"/>
    <n v="1430600400"/>
    <n v="1428358567"/>
    <b v="0"/>
    <n v="14"/>
    <b v="1"/>
    <s v="theater/plays"/>
    <n v="104"/>
    <n v="186.07"/>
    <x v="1"/>
    <x v="6"/>
  </r>
  <r>
    <x v="0"/>
    <x v="0"/>
    <s v="USD"/>
    <n v="1453179540"/>
    <n v="1452030730"/>
    <b v="0"/>
    <n v="18"/>
    <b v="1"/>
    <s v="theater/plays"/>
    <n v="135"/>
    <n v="89.79"/>
    <x v="1"/>
    <x v="6"/>
  </r>
  <r>
    <x v="0"/>
    <x v="0"/>
    <s v="USD"/>
    <n v="1405095300"/>
    <n v="1403146628"/>
    <b v="0"/>
    <n v="82"/>
    <b v="1"/>
    <s v="theater/plays"/>
    <n v="105"/>
    <n v="64.16"/>
    <x v="1"/>
    <x v="6"/>
  </r>
  <r>
    <x v="0"/>
    <x v="0"/>
    <s v="USD"/>
    <n v="1447445820"/>
    <n v="1445077121"/>
    <b v="0"/>
    <n v="43"/>
    <b v="1"/>
    <s v="theater/plays"/>
    <n v="103"/>
    <n v="59.65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6"/>
    <n v="41.22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2"/>
    <x v="1"/>
    <x v="6"/>
  </r>
  <r>
    <x v="0"/>
    <x v="1"/>
    <s v="GBP"/>
    <n v="1423138800"/>
    <n v="1421092725"/>
    <b v="0"/>
    <n v="25"/>
    <b v="1"/>
    <s v="theater/plays"/>
    <n v="108"/>
    <n v="43.28"/>
    <x v="1"/>
    <x v="6"/>
  </r>
  <r>
    <x v="0"/>
    <x v="0"/>
    <s v="USD"/>
    <n v="1458332412"/>
    <n v="1454448012"/>
    <b v="0"/>
    <n v="14"/>
    <b v="1"/>
    <s v="theater/plays"/>
    <n v="108"/>
    <n v="77"/>
    <x v="1"/>
    <x v="6"/>
  </r>
  <r>
    <x v="0"/>
    <x v="0"/>
    <s v="USD"/>
    <n v="1418784689"/>
    <n v="1416192689"/>
    <b v="0"/>
    <n v="45"/>
    <b v="1"/>
    <s v="theater/plays"/>
    <n v="110"/>
    <n v="51.22"/>
    <x v="1"/>
    <x v="6"/>
  </r>
  <r>
    <x v="0"/>
    <x v="0"/>
    <s v="USD"/>
    <n v="1468036800"/>
    <n v="1465607738"/>
    <b v="0"/>
    <n v="20"/>
    <b v="1"/>
    <s v="theater/plays"/>
    <n v="171"/>
    <n v="68.25"/>
    <x v="1"/>
    <x v="6"/>
  </r>
  <r>
    <x v="0"/>
    <x v="1"/>
    <s v="GBP"/>
    <n v="1427990071"/>
    <n v="1422809671"/>
    <b v="0"/>
    <n v="39"/>
    <b v="1"/>
    <s v="theater/plays"/>
    <n v="152"/>
    <n v="19.489999999999998"/>
    <x v="1"/>
    <x v="6"/>
  </r>
  <r>
    <x v="0"/>
    <x v="0"/>
    <s v="USD"/>
    <n v="1429636927"/>
    <n v="1427304127"/>
    <b v="0"/>
    <n v="16"/>
    <b v="1"/>
    <s v="theater/plays"/>
    <n v="101"/>
    <n v="41.13"/>
    <x v="1"/>
    <x v="6"/>
  </r>
  <r>
    <x v="0"/>
    <x v="0"/>
    <s v="USD"/>
    <n v="1406087940"/>
    <n v="1404141626"/>
    <b v="0"/>
    <n v="37"/>
    <b v="1"/>
    <s v="theater/plays"/>
    <n v="153"/>
    <n v="41.41"/>
    <x v="1"/>
    <x v="6"/>
  </r>
  <r>
    <x v="0"/>
    <x v="1"/>
    <s v="GBP"/>
    <n v="1471130956"/>
    <n v="1465946956"/>
    <b v="0"/>
    <n v="14"/>
    <b v="1"/>
    <s v="theater/plays"/>
    <n v="128"/>
    <n v="27.5"/>
    <x v="1"/>
    <x v="6"/>
  </r>
  <r>
    <x v="0"/>
    <x v="1"/>
    <s v="GBP"/>
    <n v="1406825159"/>
    <n v="1404233159"/>
    <b v="0"/>
    <n v="21"/>
    <b v="1"/>
    <s v="theater/plays"/>
    <n v="101"/>
    <n v="33.57"/>
    <x v="1"/>
    <x v="6"/>
  </r>
  <r>
    <x v="0"/>
    <x v="0"/>
    <s v="USD"/>
    <n v="1476381627"/>
    <n v="1473789627"/>
    <b v="0"/>
    <n v="69"/>
    <b v="1"/>
    <s v="theater/plays"/>
    <n v="101"/>
    <n v="145.87"/>
    <x v="1"/>
    <x v="6"/>
  </r>
  <r>
    <x v="0"/>
    <x v="0"/>
    <s v="USD"/>
    <n v="1406876340"/>
    <n v="1404190567"/>
    <b v="0"/>
    <n v="16"/>
    <b v="1"/>
    <s v="theater/plays"/>
    <n v="191"/>
    <n v="358.69"/>
    <x v="1"/>
    <x v="6"/>
  </r>
  <r>
    <x v="0"/>
    <x v="0"/>
    <s v="USD"/>
    <n v="1423720740"/>
    <n v="1421081857"/>
    <b v="0"/>
    <n v="55"/>
    <b v="1"/>
    <s v="theater/plays"/>
    <n v="140"/>
    <n v="50.98"/>
    <x v="1"/>
    <x v="6"/>
  </r>
  <r>
    <x v="0"/>
    <x v="0"/>
    <s v="USD"/>
    <n v="1422937620"/>
    <n v="1420606303"/>
    <b v="0"/>
    <n v="27"/>
    <b v="1"/>
    <s v="theater/plays"/>
    <n v="124"/>
    <n v="45.04"/>
    <x v="1"/>
    <x v="6"/>
  </r>
  <r>
    <x v="0"/>
    <x v="1"/>
    <s v="GBP"/>
    <n v="1463743860"/>
    <n v="1461151860"/>
    <b v="0"/>
    <n v="36"/>
    <b v="1"/>
    <s v="theater/plays"/>
    <n v="126"/>
    <n v="17.53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2"/>
    <x v="1"/>
    <x v="6"/>
  </r>
  <r>
    <x v="0"/>
    <x v="0"/>
    <s v="USD"/>
    <n v="1436551200"/>
    <n v="1435181628"/>
    <b v="0"/>
    <n v="17"/>
    <b v="1"/>
    <s v="theater/plays"/>
    <n v="202"/>
    <n v="29.71"/>
    <x v="1"/>
    <x v="6"/>
  </r>
  <r>
    <x v="0"/>
    <x v="5"/>
    <s v="CAD"/>
    <n v="1476158340"/>
    <n v="1472594585"/>
    <b v="0"/>
    <n v="114"/>
    <b v="1"/>
    <s v="theater/plays"/>
    <n v="103"/>
    <n v="90.68"/>
    <x v="1"/>
    <x v="6"/>
  </r>
  <r>
    <x v="0"/>
    <x v="0"/>
    <s v="USD"/>
    <n v="1471921637"/>
    <n v="1469329637"/>
    <b v="0"/>
    <n v="93"/>
    <b v="1"/>
    <s v="theater/plays"/>
    <n v="102"/>
    <n v="55.01"/>
    <x v="1"/>
    <x v="6"/>
  </r>
  <r>
    <x v="0"/>
    <x v="1"/>
    <s v="GBP"/>
    <n v="1439136000"/>
    <n v="1436972472"/>
    <b v="0"/>
    <n v="36"/>
    <b v="1"/>
    <s v="theater/plays"/>
    <n v="103"/>
    <n v="57.22"/>
    <x v="1"/>
    <x v="6"/>
  </r>
  <r>
    <x v="0"/>
    <x v="0"/>
    <s v="USD"/>
    <n v="1461108450"/>
    <n v="1455928050"/>
    <b v="0"/>
    <n v="61"/>
    <b v="1"/>
    <s v="theater/plays"/>
    <n v="127"/>
    <n v="72.95"/>
    <x v="1"/>
    <x v="6"/>
  </r>
  <r>
    <x v="0"/>
    <x v="0"/>
    <s v="USD"/>
    <n v="1426864032"/>
    <n v="1424275632"/>
    <b v="0"/>
    <n v="47"/>
    <b v="1"/>
    <s v="theater/plays"/>
    <n v="101"/>
    <n v="64.47"/>
    <x v="1"/>
    <x v="6"/>
  </r>
  <r>
    <x v="0"/>
    <x v="0"/>
    <s v="USD"/>
    <n v="1474426800"/>
    <n v="1471976529"/>
    <b v="0"/>
    <n v="17"/>
    <b v="1"/>
    <s v="theater/plays"/>
    <n v="122"/>
    <n v="716.35"/>
    <x v="1"/>
    <x v="6"/>
  </r>
  <r>
    <x v="0"/>
    <x v="0"/>
    <s v="USD"/>
    <n v="1461857045"/>
    <n v="1459265045"/>
    <b v="0"/>
    <n v="63"/>
    <b v="1"/>
    <s v="theater/plays"/>
    <n v="113"/>
    <n v="50.4"/>
    <x v="1"/>
    <x v="6"/>
  </r>
  <r>
    <x v="0"/>
    <x v="0"/>
    <s v="USD"/>
    <n v="1468618680"/>
    <n v="1465345902"/>
    <b v="0"/>
    <n v="9"/>
    <b v="1"/>
    <s v="theater/plays"/>
    <n v="150"/>
    <n v="41.67"/>
    <x v="1"/>
    <x v="6"/>
  </r>
  <r>
    <x v="0"/>
    <x v="1"/>
    <s v="GBP"/>
    <n v="1409515200"/>
    <n v="1405971690"/>
    <b v="0"/>
    <n v="30"/>
    <b v="1"/>
    <s v="theater/plays"/>
    <n v="215"/>
    <n v="35.770000000000003"/>
    <x v="1"/>
    <x v="6"/>
  </r>
  <r>
    <x v="0"/>
    <x v="0"/>
    <s v="USD"/>
    <n v="1415253540"/>
    <n v="1413432331"/>
    <b v="0"/>
    <n v="23"/>
    <b v="1"/>
    <s v="theater/plays"/>
    <n v="102"/>
    <n v="88.74"/>
    <x v="1"/>
    <x v="6"/>
  </r>
  <r>
    <x v="0"/>
    <x v="0"/>
    <s v="USD"/>
    <n v="1426883220"/>
    <n v="1425067296"/>
    <b v="0"/>
    <n v="33"/>
    <b v="1"/>
    <s v="theater/plays"/>
    <n v="100"/>
    <n v="148.47999999999999"/>
    <x v="1"/>
    <x v="6"/>
  </r>
  <r>
    <x v="0"/>
    <x v="1"/>
    <s v="GBP"/>
    <n v="1469016131"/>
    <n v="1466424131"/>
    <b v="0"/>
    <n v="39"/>
    <b v="1"/>
    <s v="theater/plays"/>
    <n v="101"/>
    <n v="51.79"/>
    <x v="1"/>
    <x v="6"/>
  </r>
  <r>
    <x v="0"/>
    <x v="1"/>
    <s v="GBP"/>
    <n v="1414972800"/>
    <n v="1412629704"/>
    <b v="0"/>
    <n v="17"/>
    <b v="1"/>
    <s v="theater/plays"/>
    <n v="11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"/>
    <n v="53.23"/>
    <x v="1"/>
    <x v="6"/>
  </r>
  <r>
    <x v="0"/>
    <x v="0"/>
    <s v="USD"/>
    <n v="1426539600"/>
    <n v="1424296822"/>
    <b v="0"/>
    <n v="57"/>
    <b v="1"/>
    <s v="theater/plays"/>
    <n v="113"/>
    <n v="39.6"/>
    <x v="1"/>
    <x v="6"/>
  </r>
  <r>
    <x v="0"/>
    <x v="1"/>
    <s v="GBP"/>
    <n v="1403382680"/>
    <n v="1400790680"/>
    <b v="0"/>
    <n v="56"/>
    <b v="1"/>
    <s v="theater/plays"/>
    <n v="128"/>
    <n v="34.25"/>
    <x v="1"/>
    <x v="6"/>
  </r>
  <r>
    <x v="0"/>
    <x v="0"/>
    <s v="USD"/>
    <n v="1436562000"/>
    <n v="1434440227"/>
    <b v="0"/>
    <n v="13"/>
    <b v="1"/>
    <s v="theater/plays"/>
    <n v="143"/>
    <n v="164.62"/>
    <x v="1"/>
    <x v="6"/>
  </r>
  <r>
    <x v="0"/>
    <x v="2"/>
    <s v="AUD"/>
    <n v="1420178188"/>
    <n v="1418709388"/>
    <b v="0"/>
    <n v="95"/>
    <b v="1"/>
    <s v="theater/plays"/>
    <n v="119"/>
    <n v="125.05"/>
    <x v="1"/>
    <x v="6"/>
  </r>
  <r>
    <x v="0"/>
    <x v="1"/>
    <s v="GBP"/>
    <n v="1404671466"/>
    <n v="1402079466"/>
    <b v="0"/>
    <n v="80"/>
    <b v="1"/>
    <s v="theater/plays"/>
    <n v="138"/>
    <n v="51.88"/>
    <x v="1"/>
    <x v="6"/>
  </r>
  <r>
    <x v="0"/>
    <x v="0"/>
    <s v="USD"/>
    <n v="1404403381"/>
    <n v="1401811381"/>
    <b v="0"/>
    <n v="133"/>
    <b v="1"/>
    <s v="theater/plays"/>
    <n v="160"/>
    <n v="40.29"/>
    <x v="1"/>
    <x v="6"/>
  </r>
  <r>
    <x v="0"/>
    <x v="0"/>
    <s v="USD"/>
    <n v="1466014499"/>
    <n v="1463422499"/>
    <b v="0"/>
    <n v="44"/>
    <b v="1"/>
    <s v="theater/plays"/>
    <n v="114"/>
    <n v="64.91"/>
    <x v="1"/>
    <x v="6"/>
  </r>
  <r>
    <x v="0"/>
    <x v="0"/>
    <s v="USD"/>
    <n v="1454431080"/>
    <n v="1451839080"/>
    <b v="0"/>
    <n v="30"/>
    <b v="1"/>
    <s v="theater/plays"/>
    <n v="101"/>
    <n v="55.33"/>
    <x v="1"/>
    <x v="6"/>
  </r>
  <r>
    <x v="0"/>
    <x v="0"/>
    <s v="USD"/>
    <n v="1433314740"/>
    <n v="1430600401"/>
    <b v="0"/>
    <n v="56"/>
    <b v="1"/>
    <s v="theater/plays"/>
    <n v="155"/>
    <n v="83.14"/>
    <x v="1"/>
    <x v="6"/>
  </r>
  <r>
    <x v="0"/>
    <x v="1"/>
    <s v="GBP"/>
    <n v="1435185252"/>
    <n v="1432593252"/>
    <b v="0"/>
    <n v="66"/>
    <b v="1"/>
    <s v="theater/plays"/>
    <n v="128"/>
    <n v="38.71"/>
    <x v="1"/>
    <x v="6"/>
  </r>
  <r>
    <x v="0"/>
    <x v="0"/>
    <s v="USD"/>
    <n v="1429286400"/>
    <n v="1427221560"/>
    <b v="0"/>
    <n v="29"/>
    <b v="1"/>
    <s v="theater/plays"/>
    <n v="121"/>
    <n v="125.38"/>
    <x v="1"/>
    <x v="6"/>
  </r>
  <r>
    <x v="0"/>
    <x v="1"/>
    <s v="GBP"/>
    <n v="1400965200"/>
    <n v="1398352531"/>
    <b v="0"/>
    <n v="72"/>
    <b v="1"/>
    <s v="theater/plays"/>
    <n v="113"/>
    <n v="78.260000000000005"/>
    <x v="1"/>
    <x v="6"/>
  </r>
  <r>
    <x v="0"/>
    <x v="0"/>
    <s v="USD"/>
    <n v="1460574924"/>
    <n v="1457982924"/>
    <b v="0"/>
    <n v="27"/>
    <b v="1"/>
    <s v="theater/plays"/>
    <n v="128"/>
    <n v="47.22"/>
    <x v="1"/>
    <x v="6"/>
  </r>
  <r>
    <x v="0"/>
    <x v="0"/>
    <s v="USD"/>
    <n v="1431928784"/>
    <n v="1430114384"/>
    <b v="0"/>
    <n v="10"/>
    <b v="1"/>
    <s v="theater/plays"/>
    <n v="158"/>
    <n v="79.099999999999994"/>
    <x v="1"/>
    <x v="6"/>
  </r>
  <r>
    <x v="0"/>
    <x v="0"/>
    <s v="USD"/>
    <n v="1445818397"/>
    <n v="1442794397"/>
    <b v="0"/>
    <n v="35"/>
    <b v="1"/>
    <s v="theater/plays"/>
    <n v="105"/>
    <n v="114.29"/>
    <x v="1"/>
    <x v="6"/>
  </r>
  <r>
    <x v="0"/>
    <x v="0"/>
    <s v="USD"/>
    <n v="1408252260"/>
    <n v="1406580436"/>
    <b v="0"/>
    <n v="29"/>
    <b v="1"/>
    <s v="theater/plays"/>
    <n v="100"/>
    <n v="51.72"/>
    <x v="1"/>
    <x v="6"/>
  </r>
  <r>
    <x v="0"/>
    <x v="0"/>
    <s v="USD"/>
    <n v="1480140000"/>
    <n v="1479186575"/>
    <b v="0"/>
    <n v="13"/>
    <b v="1"/>
    <s v="theater/plays"/>
    <n v="100"/>
    <n v="30.77"/>
    <x v="1"/>
    <x v="6"/>
  </r>
  <r>
    <x v="0"/>
    <x v="5"/>
    <s v="CAD"/>
    <n v="1414862280"/>
    <n v="1412360309"/>
    <b v="0"/>
    <n v="72"/>
    <b v="1"/>
    <s v="theater/plays"/>
    <n v="107"/>
    <n v="74.209999999999994"/>
    <x v="1"/>
    <x v="6"/>
  </r>
  <r>
    <x v="0"/>
    <x v="0"/>
    <s v="USD"/>
    <n v="1473625166"/>
    <n v="1470169166"/>
    <b v="0"/>
    <n v="78"/>
    <b v="1"/>
    <s v="theater/plays"/>
    <n v="124"/>
    <n v="47.85"/>
    <x v="1"/>
    <x v="6"/>
  </r>
  <r>
    <x v="0"/>
    <x v="0"/>
    <s v="USD"/>
    <n v="1464904800"/>
    <n v="1463852904"/>
    <b v="0"/>
    <n v="49"/>
    <b v="1"/>
    <s v="theater/plays"/>
    <n v="109"/>
    <n v="34.409999999999997"/>
    <x v="1"/>
    <x v="6"/>
  </r>
  <r>
    <x v="0"/>
    <x v="5"/>
    <s v="CAD"/>
    <n v="1464471840"/>
    <n v="1459309704"/>
    <b v="0"/>
    <n v="42"/>
    <b v="1"/>
    <s v="theater/plays"/>
    <n v="102"/>
    <n v="40.24"/>
    <x v="1"/>
    <x v="6"/>
  </r>
  <r>
    <x v="0"/>
    <x v="0"/>
    <s v="USD"/>
    <n v="1435733940"/>
    <n v="1431046325"/>
    <b v="0"/>
    <n v="35"/>
    <b v="1"/>
    <s v="theater/plays"/>
    <n v="106"/>
    <n v="60.29"/>
    <x v="1"/>
    <x v="6"/>
  </r>
  <r>
    <x v="0"/>
    <x v="0"/>
    <s v="USD"/>
    <n v="1457326740"/>
    <n v="1455919438"/>
    <b v="0"/>
    <n v="42"/>
    <b v="1"/>
    <s v="theater/plays"/>
    <n v="106"/>
    <n v="25.31"/>
    <x v="1"/>
    <x v="6"/>
  </r>
  <r>
    <x v="0"/>
    <x v="1"/>
    <s v="GBP"/>
    <n v="1441995595"/>
    <n v="1439835595"/>
    <b v="0"/>
    <n v="42"/>
    <b v="1"/>
    <s v="theater/plays"/>
    <n v="101"/>
    <n v="35.950000000000003"/>
    <x v="1"/>
    <x v="6"/>
  </r>
  <r>
    <x v="0"/>
    <x v="0"/>
    <s v="USD"/>
    <n v="1458100740"/>
    <n v="1456862924"/>
    <b v="0"/>
    <n v="31"/>
    <b v="1"/>
    <s v="theater/plays"/>
    <n v="105"/>
    <n v="136"/>
    <x v="1"/>
    <x v="6"/>
  </r>
  <r>
    <x v="0"/>
    <x v="1"/>
    <s v="GBP"/>
    <n v="1469359728"/>
    <n v="1466767728"/>
    <b v="0"/>
    <n v="38"/>
    <b v="1"/>
    <s v="theater/plays"/>
    <n v="108"/>
    <n v="70.76000000000000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4"/>
    <n v="66.510000000000005"/>
    <x v="1"/>
    <x v="6"/>
  </r>
  <r>
    <x v="0"/>
    <x v="0"/>
    <s v="USD"/>
    <n v="1408815440"/>
    <n v="1404927440"/>
    <b v="0"/>
    <n v="29"/>
    <b v="1"/>
    <s v="theater/plays"/>
    <n v="102"/>
    <n v="105"/>
    <x v="1"/>
    <x v="6"/>
  </r>
  <r>
    <x v="0"/>
    <x v="0"/>
    <s v="USD"/>
    <n v="1464732537"/>
    <n v="1462140537"/>
    <b v="0"/>
    <n v="72"/>
    <b v="1"/>
    <s v="theater/plays"/>
    <n v="10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"/>
    <n v="96.67"/>
    <x v="1"/>
    <x v="6"/>
  </r>
  <r>
    <x v="0"/>
    <x v="0"/>
    <s v="USD"/>
    <n v="1404312846"/>
    <n v="1402584846"/>
    <b v="0"/>
    <n v="15"/>
    <b v="1"/>
    <s v="theater/plays"/>
    <n v="101"/>
    <n v="60.33"/>
    <x v="1"/>
    <x v="6"/>
  </r>
  <r>
    <x v="0"/>
    <x v="1"/>
    <s v="GBP"/>
    <n v="1415385000"/>
    <n v="1413406695"/>
    <b v="0"/>
    <n v="19"/>
    <b v="1"/>
    <s v="theater/plays"/>
    <n v="101"/>
    <n v="79.89"/>
    <x v="1"/>
    <x v="6"/>
  </r>
  <r>
    <x v="0"/>
    <x v="1"/>
    <s v="GBP"/>
    <n v="1429789992"/>
    <n v="1424609592"/>
    <b v="0"/>
    <n v="17"/>
    <b v="1"/>
    <s v="theater/plays"/>
    <n v="100"/>
    <n v="58.82"/>
    <x v="1"/>
    <x v="6"/>
  </r>
  <r>
    <x v="0"/>
    <x v="0"/>
    <s v="USD"/>
    <n v="1401857940"/>
    <n v="1400725112"/>
    <b v="0"/>
    <n v="44"/>
    <b v="1"/>
    <s v="theater/plays"/>
    <n v="118"/>
    <n v="75.34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3"/>
    <n v="66.959999999999994"/>
    <x v="1"/>
    <x v="6"/>
  </r>
  <r>
    <x v="0"/>
    <x v="0"/>
    <s v="USD"/>
    <n v="1410145200"/>
    <n v="1407197670"/>
    <b v="0"/>
    <n v="11"/>
    <b v="1"/>
    <s v="theater/plays"/>
    <n v="100"/>
    <n v="227.27"/>
    <x v="1"/>
    <x v="6"/>
  </r>
  <r>
    <x v="0"/>
    <x v="1"/>
    <s v="GBP"/>
    <n v="1404471600"/>
    <n v="1401910634"/>
    <b v="0"/>
    <n v="13"/>
    <b v="1"/>
    <s v="theater/plays"/>
    <n v="100"/>
    <n v="307.69"/>
    <x v="1"/>
    <x v="6"/>
  </r>
  <r>
    <x v="0"/>
    <x v="0"/>
    <s v="USD"/>
    <n v="1412259660"/>
    <n v="1410461299"/>
    <b v="0"/>
    <n v="33"/>
    <b v="1"/>
    <s v="theater/plays"/>
    <n v="110"/>
    <n v="50.02"/>
    <x v="1"/>
    <x v="6"/>
  </r>
  <r>
    <x v="0"/>
    <x v="1"/>
    <s v="GBP"/>
    <n v="1425478950"/>
    <n v="1422886950"/>
    <b v="0"/>
    <n v="28"/>
    <b v="1"/>
    <s v="theater/plays"/>
    <n v="101"/>
    <n v="72.39"/>
    <x v="1"/>
    <x v="6"/>
  </r>
  <r>
    <x v="0"/>
    <x v="1"/>
    <s v="GBP"/>
    <n v="1441547220"/>
    <n v="1439322412"/>
    <b v="0"/>
    <n v="21"/>
    <b v="1"/>
    <s v="theater/plays"/>
    <n v="101"/>
    <n v="95.95"/>
    <x v="1"/>
    <x v="6"/>
  </r>
  <r>
    <x v="0"/>
    <x v="0"/>
    <s v="USD"/>
    <n v="1411980020"/>
    <n v="1409388020"/>
    <b v="0"/>
    <n v="13"/>
    <b v="1"/>
    <s v="theater/plays"/>
    <n v="169"/>
    <n v="45.62"/>
    <x v="1"/>
    <x v="6"/>
  </r>
  <r>
    <x v="0"/>
    <x v="1"/>
    <s v="GBP"/>
    <n v="1442311560"/>
    <n v="1439924246"/>
    <b v="0"/>
    <n v="34"/>
    <b v="1"/>
    <s v="theater/plays"/>
    <n v="100"/>
    <n v="41.03"/>
    <x v="1"/>
    <x v="6"/>
  </r>
  <r>
    <x v="0"/>
    <x v="1"/>
    <s v="GBP"/>
    <n v="1474844400"/>
    <n v="1469871148"/>
    <b v="0"/>
    <n v="80"/>
    <b v="1"/>
    <s v="theater/plays"/>
    <n v="114"/>
    <n v="56.83"/>
    <x v="1"/>
    <x v="6"/>
  </r>
  <r>
    <x v="0"/>
    <x v="0"/>
    <s v="USD"/>
    <n v="1410580800"/>
    <n v="1409336373"/>
    <b v="0"/>
    <n v="74"/>
    <b v="1"/>
    <s v="theater/plays"/>
    <n v="102"/>
    <n v="137.24"/>
    <x v="1"/>
    <x v="6"/>
  </r>
  <r>
    <x v="0"/>
    <x v="0"/>
    <s v="USD"/>
    <n v="1439136000"/>
    <n v="1438188106"/>
    <b v="0"/>
    <n v="7"/>
    <b v="1"/>
    <s v="theater/plays"/>
    <n v="106"/>
    <n v="75.709999999999994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7"/>
    <n v="81.569999999999993"/>
    <x v="1"/>
    <x v="6"/>
  </r>
  <r>
    <x v="0"/>
    <x v="1"/>
    <s v="GBP"/>
    <n v="1484740918"/>
    <n v="1483012918"/>
    <b v="0"/>
    <n v="37"/>
    <b v="1"/>
    <s v="theater/plays"/>
    <n v="101"/>
    <n v="45.11"/>
    <x v="1"/>
    <x v="6"/>
  </r>
  <r>
    <x v="0"/>
    <x v="0"/>
    <s v="USD"/>
    <n v="1436749200"/>
    <n v="1434997018"/>
    <b v="0"/>
    <n v="18"/>
    <b v="1"/>
    <s v="theater/plays"/>
    <n v="132"/>
    <n v="36.67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"/>
    <x v="1"/>
    <x v="6"/>
  </r>
  <r>
    <x v="0"/>
    <x v="0"/>
    <s v="USD"/>
    <n v="1411012740"/>
    <n v="1409667827"/>
    <b v="0"/>
    <n v="27"/>
    <b v="1"/>
    <s v="theater/plays"/>
    <n v="119"/>
    <n v="42.3"/>
    <x v="1"/>
    <x v="6"/>
  </r>
  <r>
    <x v="0"/>
    <x v="0"/>
    <s v="USD"/>
    <n v="1447269367"/>
    <n v="1444673767"/>
    <b v="0"/>
    <n v="8"/>
    <b v="1"/>
    <s v="theater/plays"/>
    <n v="126"/>
    <n v="78.88"/>
    <x v="1"/>
    <x v="6"/>
  </r>
  <r>
    <x v="0"/>
    <x v="0"/>
    <s v="USD"/>
    <n v="1443711623"/>
    <n v="1440687623"/>
    <b v="0"/>
    <n v="204"/>
    <b v="1"/>
    <s v="theater/plays"/>
    <n v="156"/>
    <n v="38.28"/>
    <x v="1"/>
    <x v="6"/>
  </r>
  <r>
    <x v="0"/>
    <x v="1"/>
    <s v="GBP"/>
    <n v="1443808800"/>
    <n v="1441120910"/>
    <b v="0"/>
    <n v="46"/>
    <b v="1"/>
    <s v="theater/plays"/>
    <n v="103"/>
    <n v="44.85"/>
    <x v="1"/>
    <x v="6"/>
  </r>
  <r>
    <x v="0"/>
    <x v="1"/>
    <s v="GBP"/>
    <n v="1450612740"/>
    <n v="1448040425"/>
    <b v="0"/>
    <n v="17"/>
    <b v="1"/>
    <s v="theater/plays"/>
    <n v="153"/>
    <n v="13.53"/>
    <x v="1"/>
    <x v="6"/>
  </r>
  <r>
    <x v="0"/>
    <x v="5"/>
    <s v="CAD"/>
    <n v="1416211140"/>
    <n v="1413016216"/>
    <b v="0"/>
    <n v="28"/>
    <b v="1"/>
    <s v="theater/plays"/>
    <n v="180"/>
    <n v="43.5"/>
    <x v="1"/>
    <x v="6"/>
  </r>
  <r>
    <x v="0"/>
    <x v="1"/>
    <s v="GBP"/>
    <n v="1471428340"/>
    <n v="1469009140"/>
    <b v="0"/>
    <n v="83"/>
    <b v="1"/>
    <s v="theater/plays"/>
    <n v="128"/>
    <n v="30.95"/>
    <x v="1"/>
    <x v="6"/>
  </r>
  <r>
    <x v="0"/>
    <x v="0"/>
    <s v="USD"/>
    <n v="1473358122"/>
    <n v="1471543722"/>
    <b v="0"/>
    <n v="13"/>
    <b v="1"/>
    <s v="theater/plays"/>
    <n v="120"/>
    <n v="55.23"/>
    <x v="1"/>
    <x v="6"/>
  </r>
  <r>
    <x v="0"/>
    <x v="1"/>
    <s v="GBP"/>
    <n v="1466899491"/>
    <n v="1464307491"/>
    <b v="0"/>
    <n v="8"/>
    <b v="1"/>
    <s v="theater/plays"/>
    <n v="123"/>
    <n v="46.13"/>
    <x v="1"/>
    <x v="6"/>
  </r>
  <r>
    <x v="0"/>
    <x v="1"/>
    <s v="GBP"/>
    <n v="1441042275"/>
    <n v="1438882275"/>
    <b v="0"/>
    <n v="32"/>
    <b v="1"/>
    <s v="theater/plays"/>
    <n v="105"/>
    <n v="39.380000000000003"/>
    <x v="1"/>
    <x v="6"/>
  </r>
  <r>
    <x v="0"/>
    <x v="0"/>
    <s v="USD"/>
    <n v="1410099822"/>
    <n v="1404915822"/>
    <b v="0"/>
    <n v="85"/>
    <b v="1"/>
    <s v="theater/plays"/>
    <n v="102"/>
    <n v="66.150000000000006"/>
    <x v="1"/>
    <x v="6"/>
  </r>
  <r>
    <x v="0"/>
    <x v="12"/>
    <s v="EUR"/>
    <n v="1435255659"/>
    <n v="1432663659"/>
    <b v="0"/>
    <n v="29"/>
    <b v="1"/>
    <s v="theater/plays"/>
    <n v="105"/>
    <n v="54.14"/>
    <x v="1"/>
    <x v="6"/>
  </r>
  <r>
    <x v="0"/>
    <x v="0"/>
    <s v="USD"/>
    <n v="1425758257"/>
    <n v="1423166257"/>
    <b v="0"/>
    <n v="24"/>
    <b v="1"/>
    <s v="theater/plays"/>
    <n v="100"/>
    <n v="104.17"/>
    <x v="1"/>
    <x v="6"/>
  </r>
  <r>
    <x v="0"/>
    <x v="0"/>
    <s v="USD"/>
    <n v="1428780159"/>
    <n v="1426188159"/>
    <b v="0"/>
    <n v="8"/>
    <b v="1"/>
    <s v="theater/plays"/>
    <n v="100"/>
    <n v="31.38"/>
    <x v="1"/>
    <x v="6"/>
  </r>
  <r>
    <x v="0"/>
    <x v="0"/>
    <s v="USD"/>
    <n v="1427860740"/>
    <n v="1426002684"/>
    <b v="0"/>
    <n v="19"/>
    <b v="1"/>
    <s v="theater/plays"/>
    <n v="102"/>
    <n v="59.21"/>
    <x v="1"/>
    <x v="6"/>
  </r>
  <r>
    <x v="0"/>
    <x v="0"/>
    <s v="USD"/>
    <n v="1463198340"/>
    <n v="1461117201"/>
    <b v="0"/>
    <n v="336"/>
    <b v="1"/>
    <s v="theater/plays"/>
    <n v="114"/>
    <n v="119.18"/>
    <x v="1"/>
    <x v="6"/>
  </r>
  <r>
    <x v="0"/>
    <x v="0"/>
    <s v="USD"/>
    <n v="1457139600"/>
    <n v="1455230214"/>
    <b v="0"/>
    <n v="13"/>
    <b v="1"/>
    <s v="theater/plays"/>
    <n v="102"/>
    <n v="164.62"/>
    <x v="1"/>
    <x v="6"/>
  </r>
  <r>
    <x v="0"/>
    <x v="1"/>
    <s v="GBP"/>
    <n v="1441358873"/>
    <n v="1438939673"/>
    <b v="0"/>
    <n v="42"/>
    <b v="1"/>
    <s v="theater/plays"/>
    <n v="102"/>
    <n v="24.29"/>
    <x v="1"/>
    <x v="6"/>
  </r>
  <r>
    <x v="0"/>
    <x v="1"/>
    <s v="GBP"/>
    <n v="1462224398"/>
    <n v="1459632398"/>
    <b v="0"/>
    <n v="64"/>
    <b v="1"/>
    <s v="theater/plays"/>
    <n v="105"/>
    <n v="40.94"/>
    <x v="1"/>
    <x v="6"/>
  </r>
  <r>
    <x v="0"/>
    <x v="0"/>
    <s v="USD"/>
    <n v="1400796420"/>
    <n v="1398342170"/>
    <b v="0"/>
    <n v="25"/>
    <b v="1"/>
    <s v="theater/plays"/>
    <n v="102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"/>
    <n v="56.2"/>
    <x v="1"/>
    <x v="6"/>
  </r>
  <r>
    <x v="0"/>
    <x v="0"/>
    <s v="USD"/>
    <n v="1423674000"/>
    <n v="1421025159"/>
    <b v="0"/>
    <n v="53"/>
    <b v="1"/>
    <s v="theater/plays"/>
    <n v="113"/>
    <n v="107"/>
    <x v="1"/>
    <x v="6"/>
  </r>
  <r>
    <x v="0"/>
    <x v="13"/>
    <s v="EUR"/>
    <n v="1479382594"/>
    <n v="1476786994"/>
    <b v="0"/>
    <n v="14"/>
    <b v="1"/>
    <s v="theater/plays"/>
    <n v="100"/>
    <n v="171.43"/>
    <x v="1"/>
    <x v="6"/>
  </r>
  <r>
    <x v="0"/>
    <x v="1"/>
    <s v="GBP"/>
    <n v="1408289724"/>
    <n v="1403105724"/>
    <b v="0"/>
    <n v="20"/>
    <b v="1"/>
    <s v="theater/plays"/>
    <n v="100"/>
    <n v="110.5"/>
    <x v="1"/>
    <x v="6"/>
  </r>
  <r>
    <x v="0"/>
    <x v="0"/>
    <s v="USD"/>
    <n v="1399271911"/>
    <n v="1396334311"/>
    <b v="0"/>
    <n v="558"/>
    <b v="1"/>
    <s v="theater/plays"/>
    <n v="100"/>
    <n v="179.28"/>
    <x v="1"/>
    <x v="6"/>
  </r>
  <r>
    <x v="0"/>
    <x v="1"/>
    <s v="GBP"/>
    <n v="1435352400"/>
    <n v="1431718575"/>
    <b v="0"/>
    <n v="22"/>
    <b v="1"/>
    <s v="theater/plays"/>
    <n v="144"/>
    <n v="22.91"/>
    <x v="1"/>
    <x v="6"/>
  </r>
  <r>
    <x v="0"/>
    <x v="2"/>
    <s v="AUD"/>
    <n v="1438333080"/>
    <n v="1436408308"/>
    <b v="0"/>
    <n v="24"/>
    <b v="1"/>
    <s v="theater/plays"/>
    <n v="104"/>
    <n v="43.13"/>
    <x v="1"/>
    <x v="6"/>
  </r>
  <r>
    <x v="0"/>
    <x v="5"/>
    <s v="CAD"/>
    <n v="1432694700"/>
    <n v="1429651266"/>
    <b v="0"/>
    <n v="74"/>
    <b v="1"/>
    <s v="theater/plays"/>
    <n v="108"/>
    <n v="46.89"/>
    <x v="1"/>
    <x v="6"/>
  </r>
  <r>
    <x v="0"/>
    <x v="0"/>
    <s v="USD"/>
    <n v="1438799760"/>
    <n v="1437236378"/>
    <b v="0"/>
    <n v="54"/>
    <b v="1"/>
    <s v="theater/plays"/>
    <n v="102"/>
    <n v="47.41"/>
    <x v="1"/>
    <x v="6"/>
  </r>
  <r>
    <x v="0"/>
    <x v="1"/>
    <s v="GBP"/>
    <n v="1457906400"/>
    <n v="1457115427"/>
    <b v="0"/>
    <n v="31"/>
    <b v="1"/>
    <s v="theater/plays"/>
    <n v="149"/>
    <n v="15.13"/>
    <x v="1"/>
    <x v="6"/>
  </r>
  <r>
    <x v="0"/>
    <x v="1"/>
    <s v="GBP"/>
    <n v="1470078000"/>
    <n v="1467648456"/>
    <b v="0"/>
    <n v="25"/>
    <b v="1"/>
    <s v="theater/plays"/>
    <n v="105"/>
    <n v="21.1"/>
    <x v="1"/>
    <x v="6"/>
  </r>
  <r>
    <x v="0"/>
    <x v="1"/>
    <s v="GBP"/>
    <n v="1444060800"/>
    <n v="1440082649"/>
    <b v="0"/>
    <n v="17"/>
    <b v="1"/>
    <s v="theater/plays"/>
    <n v="101"/>
    <n v="59.12"/>
    <x v="1"/>
    <x v="6"/>
  </r>
  <r>
    <x v="0"/>
    <x v="0"/>
    <s v="USD"/>
    <n v="1420048208"/>
    <n v="1417456208"/>
    <b v="0"/>
    <n v="12"/>
    <b v="1"/>
    <s v="theater/plays"/>
    <n v="131"/>
    <n v="97.92"/>
    <x v="1"/>
    <x v="6"/>
  </r>
  <r>
    <x v="0"/>
    <x v="1"/>
    <s v="GBP"/>
    <n v="1422015083"/>
    <n v="1419423083"/>
    <b v="0"/>
    <n v="38"/>
    <b v="1"/>
    <s v="theater/plays"/>
    <n v="105"/>
    <n v="55.13"/>
    <x v="1"/>
    <x v="6"/>
  </r>
  <r>
    <x v="0"/>
    <x v="1"/>
    <s v="GBP"/>
    <n v="1433964444"/>
    <n v="1431372444"/>
    <b v="0"/>
    <n v="41"/>
    <b v="1"/>
    <s v="theater/plays"/>
    <n v="109"/>
    <n v="26.54"/>
    <x v="1"/>
    <x v="6"/>
  </r>
  <r>
    <x v="0"/>
    <x v="0"/>
    <s v="USD"/>
    <n v="1410975994"/>
    <n v="1408383994"/>
    <b v="0"/>
    <n v="19"/>
    <b v="1"/>
    <s v="theater/plays"/>
    <n v="111"/>
    <n v="58.42"/>
    <x v="1"/>
    <x v="6"/>
  </r>
  <r>
    <x v="0"/>
    <x v="0"/>
    <s v="USD"/>
    <n v="1420734696"/>
    <n v="1418142696"/>
    <b v="0"/>
    <n v="41"/>
    <b v="1"/>
    <s v="theater/plays"/>
    <n v="100"/>
    <n v="122.54"/>
    <x v="1"/>
    <x v="6"/>
  </r>
  <r>
    <x v="0"/>
    <x v="0"/>
    <s v="USD"/>
    <n v="1420009200"/>
    <n v="1417593483"/>
    <b v="0"/>
    <n v="26"/>
    <b v="1"/>
    <s v="theater/plays"/>
    <n v="114"/>
    <n v="87.96"/>
    <x v="1"/>
    <x v="6"/>
  </r>
  <r>
    <x v="0"/>
    <x v="1"/>
    <s v="GBP"/>
    <n v="1414701413"/>
    <n v="1412109413"/>
    <b v="0"/>
    <n v="25"/>
    <b v="1"/>
    <s v="theater/plays"/>
    <n v="122"/>
    <n v="73.239999999999995"/>
    <x v="1"/>
    <x v="6"/>
  </r>
  <r>
    <x v="0"/>
    <x v="1"/>
    <s v="GBP"/>
    <n v="1434894082"/>
    <n v="1432302082"/>
    <b v="0"/>
    <n v="9"/>
    <b v="1"/>
    <s v="theater/plays"/>
    <n v="100"/>
    <n v="55.56"/>
    <x v="1"/>
    <x v="6"/>
  </r>
  <r>
    <x v="0"/>
    <x v="1"/>
    <s v="GBP"/>
    <n v="1415440846"/>
    <n v="1412845246"/>
    <b v="0"/>
    <n v="78"/>
    <b v="1"/>
    <s v="theater/plays"/>
    <n v="103"/>
    <n v="39.54"/>
    <x v="1"/>
    <x v="6"/>
  </r>
  <r>
    <x v="0"/>
    <x v="0"/>
    <s v="USD"/>
    <n v="1415921848"/>
    <n v="1413326248"/>
    <b v="0"/>
    <n v="45"/>
    <b v="1"/>
    <s v="theater/plays"/>
    <n v="106"/>
    <n v="136.78"/>
    <x v="1"/>
    <x v="6"/>
  </r>
  <r>
    <x v="0"/>
    <x v="0"/>
    <s v="USD"/>
    <n v="1470887940"/>
    <n v="1468176527"/>
    <b v="0"/>
    <n v="102"/>
    <b v="1"/>
    <s v="theater/plays"/>
    <n v="101"/>
    <n v="99.34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9"/>
    <x v="1"/>
    <x v="6"/>
  </r>
  <r>
    <x v="0"/>
    <x v="1"/>
    <s v="GBP"/>
    <n v="1462037777"/>
    <n v="1459445777"/>
    <b v="0"/>
    <n v="37"/>
    <b v="1"/>
    <s v="theater/plays"/>
    <n v="100"/>
    <n v="40.549999999999997"/>
    <x v="1"/>
    <x v="6"/>
  </r>
  <r>
    <x v="0"/>
    <x v="1"/>
    <s v="GBP"/>
    <n v="1459444656"/>
    <n v="1456856256"/>
    <b v="0"/>
    <n v="14"/>
    <b v="1"/>
    <s v="theater/plays"/>
    <n v="100"/>
    <n v="35.71"/>
    <x v="1"/>
    <x v="6"/>
  </r>
  <r>
    <x v="0"/>
    <x v="0"/>
    <s v="USD"/>
    <n v="1425185940"/>
    <n v="1421900022"/>
    <b v="0"/>
    <n v="27"/>
    <b v="1"/>
    <s v="theater/plays"/>
    <n v="114"/>
    <n v="37.96"/>
    <x v="1"/>
    <x v="6"/>
  </r>
  <r>
    <x v="0"/>
    <x v="1"/>
    <s v="GBP"/>
    <n v="1406719110"/>
    <n v="1405509510"/>
    <b v="0"/>
    <n v="45"/>
    <b v="1"/>
    <s v="theater/plays"/>
    <n v="100"/>
    <n v="33.33"/>
    <x v="1"/>
    <x v="6"/>
  </r>
  <r>
    <x v="0"/>
    <x v="0"/>
    <s v="USD"/>
    <n v="1459822682"/>
    <n v="1458613082"/>
    <b v="0"/>
    <n v="49"/>
    <b v="1"/>
    <s v="theater/plays"/>
    <n v="287"/>
    <n v="58.57"/>
    <x v="1"/>
    <x v="6"/>
  </r>
  <r>
    <x v="0"/>
    <x v="0"/>
    <s v="USD"/>
    <n v="1460970805"/>
    <n v="1455790405"/>
    <b v="0"/>
    <n v="24"/>
    <b v="1"/>
    <s v="theater/plays"/>
    <n v="109"/>
    <n v="135.63"/>
    <x v="1"/>
    <x v="6"/>
  </r>
  <r>
    <x v="0"/>
    <x v="1"/>
    <s v="GBP"/>
    <n v="1436772944"/>
    <n v="1434180944"/>
    <b v="0"/>
    <n v="112"/>
    <b v="1"/>
    <s v="theater/plays"/>
    <n v="116"/>
    <n v="30.94"/>
    <x v="1"/>
    <x v="6"/>
  </r>
  <r>
    <x v="0"/>
    <x v="0"/>
    <s v="USD"/>
    <n v="1419181890"/>
    <n v="1416589890"/>
    <b v="0"/>
    <n v="23"/>
    <b v="1"/>
    <s v="theater/plays"/>
    <n v="119"/>
    <n v="176.09"/>
    <x v="1"/>
    <x v="6"/>
  </r>
  <r>
    <x v="0"/>
    <x v="0"/>
    <s v="USD"/>
    <n v="1474649070"/>
    <n v="1469465070"/>
    <b v="0"/>
    <n v="54"/>
    <b v="1"/>
    <s v="theater/plays"/>
    <n v="109"/>
    <n v="151.97999999999999"/>
    <x v="1"/>
    <x v="6"/>
  </r>
  <r>
    <x v="0"/>
    <x v="1"/>
    <s v="GBP"/>
    <n v="1467054000"/>
    <n v="1463144254"/>
    <b v="0"/>
    <n v="28"/>
    <b v="1"/>
    <s v="theater/plays"/>
    <n v="127"/>
    <n v="22.61"/>
    <x v="1"/>
    <x v="6"/>
  </r>
  <r>
    <x v="0"/>
    <x v="1"/>
    <s v="GBP"/>
    <n v="1430348400"/>
    <n v="1428436410"/>
    <b v="0"/>
    <n v="11"/>
    <b v="1"/>
    <s v="theater/plays"/>
    <n v="101"/>
    <n v="18.27"/>
    <x v="1"/>
    <x v="6"/>
  </r>
  <r>
    <x v="0"/>
    <x v="0"/>
    <s v="USD"/>
    <n v="1432654347"/>
    <n v="1430494347"/>
    <b v="0"/>
    <n v="62"/>
    <b v="1"/>
    <s v="theater/plays"/>
    <n v="128"/>
    <n v="82.26"/>
    <x v="1"/>
    <x v="6"/>
  </r>
  <r>
    <x v="0"/>
    <x v="1"/>
    <s v="GBP"/>
    <n v="1413792034"/>
    <n v="1411200034"/>
    <b v="0"/>
    <n v="73"/>
    <b v="1"/>
    <s v="theater/plays"/>
    <n v="100"/>
    <n v="68.53"/>
    <x v="1"/>
    <x v="6"/>
  </r>
  <r>
    <x v="0"/>
    <x v="0"/>
    <s v="USD"/>
    <n v="1422075540"/>
    <n v="1419979544"/>
    <b v="0"/>
    <n v="18"/>
    <b v="1"/>
    <s v="theater/plays"/>
    <n v="175"/>
    <n v="68.06"/>
    <x v="1"/>
    <x v="6"/>
  </r>
  <r>
    <x v="0"/>
    <x v="0"/>
    <s v="USD"/>
    <n v="1423630740"/>
    <n v="1418673307"/>
    <b v="0"/>
    <n v="35"/>
    <b v="1"/>
    <s v="theater/plays"/>
    <n v="127"/>
    <n v="72.709999999999994"/>
    <x v="1"/>
    <x v="6"/>
  </r>
  <r>
    <x v="0"/>
    <x v="0"/>
    <s v="USD"/>
    <n v="1420489560"/>
    <n v="1417469639"/>
    <b v="0"/>
    <n v="43"/>
    <b v="1"/>
    <s v="theater/plays"/>
    <n v="111"/>
    <n v="77.19"/>
    <x v="1"/>
    <x v="6"/>
  </r>
  <r>
    <x v="0"/>
    <x v="0"/>
    <s v="USD"/>
    <n v="1472952982"/>
    <n v="1470792982"/>
    <b v="0"/>
    <n v="36"/>
    <b v="1"/>
    <s v="theater/plays"/>
    <n v="126"/>
    <n v="55.97"/>
    <x v="1"/>
    <x v="6"/>
  </r>
  <r>
    <x v="0"/>
    <x v="0"/>
    <s v="USD"/>
    <n v="1426229940"/>
    <n v="1423959123"/>
    <b v="0"/>
    <n v="62"/>
    <b v="1"/>
    <s v="theater/plays"/>
    <n v="119"/>
    <n v="49.69"/>
    <x v="1"/>
    <x v="6"/>
  </r>
  <r>
    <x v="0"/>
    <x v="5"/>
    <s v="CAD"/>
    <n v="1409072982"/>
    <n v="1407258582"/>
    <b v="0"/>
    <n v="15"/>
    <b v="1"/>
    <s v="theater/plays"/>
    <n v="108"/>
    <n v="79"/>
    <x v="1"/>
    <x v="6"/>
  </r>
  <r>
    <x v="0"/>
    <x v="0"/>
    <s v="USD"/>
    <n v="1456984740"/>
    <n v="1455717790"/>
    <b v="0"/>
    <n v="33"/>
    <b v="1"/>
    <s v="theater/plays"/>
    <n v="103"/>
    <n v="77.73"/>
    <x v="1"/>
    <x v="6"/>
  </r>
  <r>
    <x v="0"/>
    <x v="0"/>
    <s v="USD"/>
    <n v="1409720340"/>
    <n v="1408129822"/>
    <b v="0"/>
    <n v="27"/>
    <b v="1"/>
    <s v="theater/plays"/>
    <n v="110"/>
    <n v="40.78"/>
    <x v="1"/>
    <x v="6"/>
  </r>
  <r>
    <x v="0"/>
    <x v="0"/>
    <s v="USD"/>
    <n v="1440892800"/>
    <n v="1438715077"/>
    <b v="0"/>
    <n v="17"/>
    <b v="1"/>
    <s v="theater/plays"/>
    <n v="202"/>
    <n v="59.41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"/>
    <n v="39.380000000000003"/>
    <x v="1"/>
    <x v="6"/>
  </r>
  <r>
    <x v="0"/>
    <x v="0"/>
    <s v="USD"/>
    <n v="1463520479"/>
    <n v="1458336479"/>
    <b v="0"/>
    <n v="49"/>
    <b v="1"/>
    <s v="theater/plays"/>
    <n v="100"/>
    <n v="81.67"/>
    <x v="1"/>
    <x v="6"/>
  </r>
  <r>
    <x v="0"/>
    <x v="0"/>
    <s v="USD"/>
    <n v="1446759880"/>
    <n v="1444164280"/>
    <b v="0"/>
    <n v="57"/>
    <b v="1"/>
    <s v="theater/plays"/>
    <n v="171"/>
    <n v="44.91"/>
    <x v="1"/>
    <x v="6"/>
  </r>
  <r>
    <x v="0"/>
    <x v="0"/>
    <s v="USD"/>
    <n v="1461913140"/>
    <n v="1461370956"/>
    <b v="0"/>
    <n v="69"/>
    <b v="1"/>
    <s v="theater/plays"/>
    <n v="113"/>
    <n v="49.06"/>
    <x v="1"/>
    <x v="6"/>
  </r>
  <r>
    <x v="0"/>
    <x v="1"/>
    <s v="GBP"/>
    <n v="1455390126"/>
    <n v="1452798126"/>
    <b v="0"/>
    <n v="15"/>
    <b v="1"/>
    <s v="theater/plays"/>
    <n v="184"/>
    <n v="30.67"/>
    <x v="1"/>
    <x v="6"/>
  </r>
  <r>
    <x v="0"/>
    <x v="1"/>
    <s v="GBP"/>
    <n v="1471185057"/>
    <n v="1468593057"/>
    <b v="0"/>
    <n v="64"/>
    <b v="1"/>
    <s v="theater/plays"/>
    <n v="130"/>
    <n v="61.06"/>
    <x v="1"/>
    <x v="6"/>
  </r>
  <r>
    <x v="0"/>
    <x v="1"/>
    <s v="GBP"/>
    <n v="1450137600"/>
    <n v="1448924882"/>
    <b v="0"/>
    <n v="20"/>
    <b v="1"/>
    <s v="theater/plays"/>
    <n v="105"/>
    <n v="29"/>
    <x v="1"/>
    <x v="6"/>
  </r>
  <r>
    <x v="0"/>
    <x v="1"/>
    <s v="GBP"/>
    <n v="1466172000"/>
    <n v="1463418090"/>
    <b v="0"/>
    <n v="27"/>
    <b v="1"/>
    <s v="theater/plays"/>
    <n v="100"/>
    <n v="29.63"/>
    <x v="1"/>
    <x v="6"/>
  </r>
  <r>
    <x v="0"/>
    <x v="1"/>
    <s v="GBP"/>
    <n v="1459378085"/>
    <n v="1456789685"/>
    <b v="0"/>
    <n v="21"/>
    <b v="1"/>
    <s v="theater/plays"/>
    <n v="153"/>
    <n v="143.1"/>
    <x v="1"/>
    <x v="6"/>
  </r>
  <r>
    <x v="0"/>
    <x v="1"/>
    <s v="GBP"/>
    <n v="1439806936"/>
    <n v="1437214936"/>
    <b v="0"/>
    <n v="31"/>
    <b v="1"/>
    <s v="theater/plays"/>
    <n v="162"/>
    <n v="52.35"/>
    <x v="1"/>
    <x v="6"/>
  </r>
  <r>
    <x v="0"/>
    <x v="1"/>
    <s v="GBP"/>
    <n v="1428483201"/>
    <n v="1425891201"/>
    <b v="0"/>
    <n v="51"/>
    <b v="1"/>
    <s v="theater/plays"/>
    <n v="136"/>
    <n v="66.67"/>
    <x v="1"/>
    <x v="6"/>
  </r>
  <r>
    <x v="0"/>
    <x v="5"/>
    <s v="CAD"/>
    <n v="1402334811"/>
    <n v="1401470811"/>
    <b v="0"/>
    <n v="57"/>
    <b v="1"/>
    <s v="theater/plays"/>
    <n v="144"/>
    <n v="126.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1"/>
    <n v="35.49"/>
    <x v="1"/>
    <x v="6"/>
  </r>
  <r>
    <x v="0"/>
    <x v="1"/>
    <s v="GBP"/>
    <n v="1449756896"/>
    <n v="1447164896"/>
    <b v="0"/>
    <n v="72"/>
    <b v="1"/>
    <s v="theater/plays"/>
    <n v="107"/>
    <n v="37.08"/>
    <x v="1"/>
    <x v="6"/>
  </r>
  <r>
    <x v="0"/>
    <x v="1"/>
    <s v="GBP"/>
    <n v="1426801664"/>
    <n v="1424213264"/>
    <b v="0"/>
    <n v="45"/>
    <b v="1"/>
    <s v="theater/plays"/>
    <n v="125"/>
    <n v="69.33"/>
    <x v="1"/>
    <x v="6"/>
  </r>
  <r>
    <x v="0"/>
    <x v="1"/>
    <s v="GBP"/>
    <n v="1488240000"/>
    <n v="1486996729"/>
    <b v="0"/>
    <n v="51"/>
    <b v="1"/>
    <s v="theater/plays"/>
    <n v="119"/>
    <n v="17.25"/>
    <x v="1"/>
    <x v="6"/>
  </r>
  <r>
    <x v="0"/>
    <x v="1"/>
    <s v="GBP"/>
    <n v="1433343850"/>
    <n v="1430751850"/>
    <b v="0"/>
    <n v="56"/>
    <b v="1"/>
    <s v="theater/plays"/>
    <n v="101"/>
    <n v="36.07"/>
    <x v="1"/>
    <x v="6"/>
  </r>
  <r>
    <x v="0"/>
    <x v="0"/>
    <s v="USD"/>
    <n v="1479592800"/>
    <n v="1476760226"/>
    <b v="0"/>
    <n v="17"/>
    <b v="1"/>
    <s v="theater/plays"/>
    <n v="113"/>
    <n v="66.47"/>
    <x v="1"/>
    <x v="6"/>
  </r>
  <r>
    <x v="0"/>
    <x v="0"/>
    <s v="USD"/>
    <n v="1425528000"/>
    <n v="1422916261"/>
    <b v="0"/>
    <n v="197"/>
    <b v="1"/>
    <s v="theater/plays"/>
    <n v="105"/>
    <n v="56.07"/>
    <x v="1"/>
    <x v="6"/>
  </r>
  <r>
    <x v="0"/>
    <x v="0"/>
    <s v="USD"/>
    <n v="1475269200"/>
    <n v="1473200844"/>
    <b v="0"/>
    <n v="70"/>
    <b v="1"/>
    <s v="theater/plays"/>
    <n v="110"/>
    <n v="47.03"/>
    <x v="1"/>
    <x v="6"/>
  </r>
  <r>
    <x v="0"/>
    <x v="0"/>
    <s v="USD"/>
    <n v="1411874580"/>
    <n v="1409030371"/>
    <b v="0"/>
    <n v="21"/>
    <b v="1"/>
    <s v="theater/plays"/>
    <n v="100"/>
    <n v="47.67"/>
    <x v="1"/>
    <x v="6"/>
  </r>
  <r>
    <x v="0"/>
    <x v="0"/>
    <s v="USD"/>
    <n v="1406358000"/>
    <n v="1404841270"/>
    <b v="0"/>
    <n v="34"/>
    <b v="1"/>
    <s v="theater/plays"/>
    <n v="120"/>
    <n v="88.24"/>
    <x v="1"/>
    <x v="6"/>
  </r>
  <r>
    <x v="0"/>
    <x v="0"/>
    <s v="USD"/>
    <n v="1471977290"/>
    <n v="1466793290"/>
    <b v="0"/>
    <n v="39"/>
    <b v="1"/>
    <s v="theater/plays"/>
    <n v="105"/>
    <n v="80.72"/>
    <x v="1"/>
    <x v="6"/>
  </r>
  <r>
    <x v="0"/>
    <x v="1"/>
    <s v="GBP"/>
    <n v="1435851577"/>
    <n v="1433259577"/>
    <b v="0"/>
    <n v="78"/>
    <b v="1"/>
    <s v="theater/plays"/>
    <n v="103"/>
    <n v="39.49"/>
    <x v="1"/>
    <x v="6"/>
  </r>
  <r>
    <x v="0"/>
    <x v="1"/>
    <s v="GBP"/>
    <n v="1408204857"/>
    <n v="1406390457"/>
    <b v="0"/>
    <n v="48"/>
    <b v="1"/>
    <s v="theater/plays"/>
    <n v="102"/>
    <n v="84.85"/>
    <x v="1"/>
    <x v="6"/>
  </r>
  <r>
    <x v="0"/>
    <x v="0"/>
    <s v="USD"/>
    <n v="1463803140"/>
    <n v="1459446487"/>
    <b v="0"/>
    <n v="29"/>
    <b v="1"/>
    <s v="theater/plays"/>
    <n v="100"/>
    <n v="68.9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"/>
    <n v="1"/>
    <x v="1"/>
    <x v="40"/>
  </r>
  <r>
    <x v="2"/>
    <x v="0"/>
    <s v="USD"/>
    <n v="1411444740"/>
    <n v="1409335497"/>
    <b v="0"/>
    <n v="59"/>
    <b v="0"/>
    <s v="theater/musical"/>
    <n v="51"/>
    <n v="147.8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"/>
    <n v="56.84"/>
    <x v="1"/>
    <x v="40"/>
  </r>
  <r>
    <x v="2"/>
    <x v="5"/>
    <s v="CAD"/>
    <n v="1484366340"/>
    <n v="1480219174"/>
    <b v="0"/>
    <n v="18"/>
    <b v="0"/>
    <s v="theater/musical"/>
    <n v="4"/>
    <n v="176.94"/>
    <x v="1"/>
    <x v="40"/>
  </r>
  <r>
    <x v="2"/>
    <x v="0"/>
    <s v="USD"/>
    <n v="1461186676"/>
    <n v="1458594676"/>
    <b v="0"/>
    <n v="10"/>
    <b v="0"/>
    <s v="theater/musical"/>
    <n v="36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31"/>
    <n v="66.14"/>
    <x v="1"/>
    <x v="40"/>
  </r>
  <r>
    <x v="2"/>
    <x v="5"/>
    <s v="CAD"/>
    <n v="1429456132"/>
    <n v="1424275732"/>
    <b v="0"/>
    <n v="2"/>
    <b v="0"/>
    <s v="theater/musical"/>
    <n v="7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6"/>
    <n v="18.329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16"/>
    <n v="68.42"/>
    <x v="1"/>
    <x v="40"/>
  </r>
  <r>
    <x v="2"/>
    <x v="5"/>
    <s v="CAD"/>
    <n v="1479773838"/>
    <n v="1477178238"/>
    <b v="0"/>
    <n v="1"/>
    <b v="0"/>
    <s v="theater/musical"/>
    <n v="0"/>
    <n v="1"/>
    <x v="1"/>
    <x v="40"/>
  </r>
  <r>
    <x v="2"/>
    <x v="0"/>
    <s v="USD"/>
    <n v="1434497400"/>
    <n v="1431770802"/>
    <b v="0"/>
    <n v="8"/>
    <b v="0"/>
    <s v="theater/musical"/>
    <n v="5"/>
    <n v="60.13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"/>
    <n v="550.04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"/>
    <x v="1"/>
    <x v="6"/>
  </r>
  <r>
    <x v="0"/>
    <x v="0"/>
    <s v="USD"/>
    <n v="1407686340"/>
    <n v="1404833442"/>
    <b v="0"/>
    <n v="9"/>
    <b v="1"/>
    <s v="theater/plays"/>
    <n v="104"/>
    <n v="57.78"/>
    <x v="1"/>
    <x v="6"/>
  </r>
  <r>
    <x v="0"/>
    <x v="5"/>
    <s v="CAD"/>
    <n v="1472097540"/>
    <n v="1471188502"/>
    <b v="0"/>
    <n v="17"/>
    <b v="1"/>
    <s v="theater/plays"/>
    <n v="251"/>
    <n v="44.24"/>
    <x v="1"/>
    <x v="6"/>
  </r>
  <r>
    <x v="0"/>
    <x v="1"/>
    <s v="GBP"/>
    <n v="1438764207"/>
    <n v="1436172207"/>
    <b v="0"/>
    <n v="33"/>
    <b v="1"/>
    <s v="theater/plays"/>
    <n v="101"/>
    <n v="60.91"/>
    <x v="1"/>
    <x v="6"/>
  </r>
  <r>
    <x v="0"/>
    <x v="1"/>
    <s v="GBP"/>
    <n v="1459702800"/>
    <n v="1457690386"/>
    <b v="0"/>
    <n v="38"/>
    <b v="1"/>
    <s v="theater/plays"/>
    <n v="174"/>
    <n v="68.84"/>
    <x v="1"/>
    <x v="6"/>
  </r>
  <r>
    <x v="0"/>
    <x v="0"/>
    <s v="USD"/>
    <n v="1437202740"/>
    <n v="1434654998"/>
    <b v="0"/>
    <n v="79"/>
    <b v="1"/>
    <s v="theater/plays"/>
    <n v="116"/>
    <n v="73.58"/>
    <x v="1"/>
    <x v="6"/>
  </r>
  <r>
    <x v="0"/>
    <x v="16"/>
    <s v="CHF"/>
    <n v="1485989940"/>
    <n v="1483393836"/>
    <b v="0"/>
    <n v="46"/>
    <b v="1"/>
    <s v="theater/plays"/>
    <n v="106"/>
    <n v="115.02"/>
    <x v="1"/>
    <x v="6"/>
  </r>
  <r>
    <x v="0"/>
    <x v="8"/>
    <s v="DKK"/>
    <n v="1464817320"/>
    <n v="1462806419"/>
    <b v="0"/>
    <n v="20"/>
    <b v="1"/>
    <s v="theater/plays"/>
    <n v="111"/>
    <n v="110.75"/>
    <x v="1"/>
    <x v="6"/>
  </r>
  <r>
    <x v="0"/>
    <x v="0"/>
    <s v="USD"/>
    <n v="1404273540"/>
    <n v="1400272580"/>
    <b v="0"/>
    <n v="20"/>
    <b v="1"/>
    <s v="theater/plays"/>
    <n v="101"/>
    <n v="75.5"/>
    <x v="1"/>
    <x v="6"/>
  </r>
  <r>
    <x v="0"/>
    <x v="0"/>
    <s v="USD"/>
    <n v="1426775940"/>
    <n v="1424414350"/>
    <b v="0"/>
    <n v="13"/>
    <b v="1"/>
    <s v="theater/plays"/>
    <n v="102"/>
    <n v="235.46"/>
    <x v="1"/>
    <x v="6"/>
  </r>
  <r>
    <x v="0"/>
    <x v="1"/>
    <s v="GBP"/>
    <n v="1419368925"/>
    <n v="1417208925"/>
    <b v="0"/>
    <n v="22"/>
    <b v="1"/>
    <s v="theater/plays"/>
    <n v="100"/>
    <n v="11.36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"/>
    <n v="46.05"/>
    <x v="1"/>
    <x v="6"/>
  </r>
  <r>
    <x v="0"/>
    <x v="6"/>
    <s v="EUR"/>
    <n v="1446062040"/>
    <n v="1445109822"/>
    <b v="0"/>
    <n v="14"/>
    <b v="1"/>
    <s v="theater/plays"/>
    <n v="115"/>
    <n v="51"/>
    <x v="1"/>
    <x v="6"/>
  </r>
  <r>
    <x v="0"/>
    <x v="0"/>
    <s v="USD"/>
    <n v="1406185200"/>
    <n v="1404337382"/>
    <b v="0"/>
    <n v="38"/>
    <b v="1"/>
    <s v="theater/plays"/>
    <n v="100"/>
    <n v="31.58"/>
    <x v="1"/>
    <x v="6"/>
  </r>
  <r>
    <x v="0"/>
    <x v="1"/>
    <s v="GBP"/>
    <n v="1437261419"/>
    <n v="1434669419"/>
    <b v="0"/>
    <n v="58"/>
    <b v="1"/>
    <s v="theater/plays"/>
    <n v="103"/>
    <n v="53.36"/>
    <x v="1"/>
    <x v="6"/>
  </r>
  <r>
    <x v="0"/>
    <x v="0"/>
    <s v="USD"/>
    <n v="1437676380"/>
    <n v="1435670452"/>
    <b v="0"/>
    <n v="28"/>
    <b v="1"/>
    <s v="theater/plays"/>
    <n v="104"/>
    <n v="36.96"/>
    <x v="1"/>
    <x v="6"/>
  </r>
  <r>
    <x v="0"/>
    <x v="1"/>
    <s v="GBP"/>
    <n v="1434039137"/>
    <n v="1431447137"/>
    <b v="0"/>
    <n v="17"/>
    <b v="1"/>
    <s v="theater/plays"/>
    <n v="138"/>
    <n v="81.290000000000006"/>
    <x v="1"/>
    <x v="6"/>
  </r>
  <r>
    <x v="0"/>
    <x v="1"/>
    <s v="GBP"/>
    <n v="1433113200"/>
    <n v="1431951611"/>
    <b v="0"/>
    <n v="12"/>
    <b v="1"/>
    <s v="theater/plays"/>
    <n v="110"/>
    <n v="20.079999999999998"/>
    <x v="1"/>
    <x v="6"/>
  </r>
  <r>
    <x v="0"/>
    <x v="0"/>
    <s v="USD"/>
    <n v="1405915140"/>
    <n v="1404140667"/>
    <b v="0"/>
    <n v="40"/>
    <b v="1"/>
    <s v="theater/plays"/>
    <n v="101"/>
    <n v="88.25"/>
    <x v="1"/>
    <x v="6"/>
  </r>
  <r>
    <x v="0"/>
    <x v="1"/>
    <s v="GBP"/>
    <n v="1411771384"/>
    <n v="1409179384"/>
    <b v="0"/>
    <n v="57"/>
    <b v="1"/>
    <s v="theater/plays"/>
    <n v="102"/>
    <n v="53.44"/>
    <x v="1"/>
    <x v="6"/>
  </r>
  <r>
    <x v="0"/>
    <x v="1"/>
    <s v="GBP"/>
    <n v="1415191920"/>
    <n v="1412233497"/>
    <b v="0"/>
    <n v="114"/>
    <b v="1"/>
    <s v="theater/plays"/>
    <n v="114"/>
    <n v="39.869999999999997"/>
    <x v="1"/>
    <x v="6"/>
  </r>
  <r>
    <x v="0"/>
    <x v="12"/>
    <s v="EUR"/>
    <n v="1472936229"/>
    <n v="1467752229"/>
    <b v="0"/>
    <n v="31"/>
    <b v="1"/>
    <s v="theater/plays"/>
    <n v="100"/>
    <n v="145.16"/>
    <x v="1"/>
    <x v="6"/>
  </r>
  <r>
    <x v="0"/>
    <x v="1"/>
    <s v="GBP"/>
    <n v="1463353200"/>
    <n v="1462285182"/>
    <b v="0"/>
    <n v="3"/>
    <b v="1"/>
    <s v="theater/plays"/>
    <n v="140"/>
    <n v="23.33"/>
    <x v="1"/>
    <x v="6"/>
  </r>
  <r>
    <x v="0"/>
    <x v="0"/>
    <s v="USD"/>
    <n v="1410550484"/>
    <n v="1408995284"/>
    <b v="0"/>
    <n v="16"/>
    <b v="1"/>
    <s v="theater/plays"/>
    <n v="129"/>
    <n v="64.38"/>
    <x v="1"/>
    <x v="6"/>
  </r>
  <r>
    <x v="0"/>
    <x v="0"/>
    <s v="USD"/>
    <n v="1404359940"/>
    <n v="1402580818"/>
    <b v="0"/>
    <n v="199"/>
    <b v="1"/>
    <s v="theater/plays"/>
    <n v="103"/>
    <n v="62.05"/>
    <x v="1"/>
    <x v="6"/>
  </r>
  <r>
    <x v="0"/>
    <x v="1"/>
    <s v="GBP"/>
    <n v="1433076298"/>
    <n v="1430052298"/>
    <b v="0"/>
    <n v="31"/>
    <b v="1"/>
    <s v="theater/plays"/>
    <n v="103"/>
    <n v="66.13"/>
    <x v="1"/>
    <x v="6"/>
  </r>
  <r>
    <x v="0"/>
    <x v="0"/>
    <s v="USD"/>
    <n v="1404190740"/>
    <n v="1401214581"/>
    <b v="0"/>
    <n v="30"/>
    <b v="1"/>
    <s v="theater/plays"/>
    <n v="110"/>
    <n v="73.400000000000006"/>
    <x v="1"/>
    <x v="6"/>
  </r>
  <r>
    <x v="0"/>
    <x v="0"/>
    <s v="USD"/>
    <n v="1475664834"/>
    <n v="1473850434"/>
    <b v="0"/>
    <n v="34"/>
    <b v="1"/>
    <s v="theater/plays"/>
    <n v="113"/>
    <n v="99.5"/>
    <x v="1"/>
    <x v="6"/>
  </r>
  <r>
    <x v="0"/>
    <x v="0"/>
    <s v="USD"/>
    <n v="1452872290"/>
    <n v="1452008290"/>
    <b v="0"/>
    <n v="18"/>
    <b v="1"/>
    <s v="theater/plays"/>
    <n v="112"/>
    <n v="62.17"/>
    <x v="1"/>
    <x v="6"/>
  </r>
  <r>
    <x v="0"/>
    <x v="0"/>
    <s v="USD"/>
    <n v="1402901940"/>
    <n v="1399998418"/>
    <b v="0"/>
    <n v="67"/>
    <b v="1"/>
    <s v="theater/plays"/>
    <n v="139"/>
    <n v="62.33"/>
    <x v="1"/>
    <x v="6"/>
  </r>
  <r>
    <x v="0"/>
    <x v="0"/>
    <s v="USD"/>
    <n v="1476931696"/>
    <n v="1474339696"/>
    <b v="0"/>
    <n v="66"/>
    <b v="1"/>
    <s v="theater/plays"/>
    <n v="111"/>
    <n v="58.79"/>
    <x v="1"/>
    <x v="6"/>
  </r>
  <r>
    <x v="0"/>
    <x v="0"/>
    <s v="USD"/>
    <n v="1441167586"/>
    <n v="1438575586"/>
    <b v="0"/>
    <n v="23"/>
    <b v="1"/>
    <s v="theater/plays"/>
    <n v="139"/>
    <n v="45.35"/>
    <x v="1"/>
    <x v="6"/>
  </r>
  <r>
    <x v="0"/>
    <x v="0"/>
    <s v="USD"/>
    <n v="1400533200"/>
    <n v="1398348859"/>
    <b v="0"/>
    <n v="126"/>
    <b v="1"/>
    <s v="theater/plays"/>
    <n v="106"/>
    <n v="41.94"/>
    <x v="1"/>
    <x v="6"/>
  </r>
  <r>
    <x v="0"/>
    <x v="0"/>
    <s v="USD"/>
    <n v="1440820740"/>
    <n v="1439567660"/>
    <b v="0"/>
    <n v="6"/>
    <b v="1"/>
    <s v="theater/plays"/>
    <n v="101"/>
    <n v="59.17"/>
    <x v="1"/>
    <x v="6"/>
  </r>
  <r>
    <x v="0"/>
    <x v="0"/>
    <s v="USD"/>
    <n v="1403846055"/>
    <n v="1401254055"/>
    <b v="0"/>
    <n v="25"/>
    <b v="1"/>
    <s v="theater/plays"/>
    <n v="100"/>
    <n v="200.49"/>
    <x v="1"/>
    <x v="6"/>
  </r>
  <r>
    <x v="0"/>
    <x v="1"/>
    <s v="GBP"/>
    <n v="1407524004"/>
    <n v="1404932004"/>
    <b v="0"/>
    <n v="39"/>
    <b v="1"/>
    <s v="theater/plays"/>
    <n v="109"/>
    <n v="83.97"/>
    <x v="1"/>
    <x v="6"/>
  </r>
  <r>
    <x v="0"/>
    <x v="0"/>
    <s v="USD"/>
    <n v="1434925500"/>
    <n v="1432410639"/>
    <b v="0"/>
    <n v="62"/>
    <b v="1"/>
    <s v="theater/plays"/>
    <n v="118"/>
    <n v="57.26"/>
    <x v="1"/>
    <x v="6"/>
  </r>
  <r>
    <x v="0"/>
    <x v="0"/>
    <s v="USD"/>
    <n v="1417101683"/>
    <n v="1414506083"/>
    <b v="0"/>
    <n v="31"/>
    <b v="1"/>
    <s v="theater/plays"/>
    <n v="120"/>
    <n v="58.06"/>
    <x v="1"/>
    <x v="6"/>
  </r>
  <r>
    <x v="0"/>
    <x v="0"/>
    <s v="USD"/>
    <n v="1425272340"/>
    <n v="1421426929"/>
    <b v="0"/>
    <n v="274"/>
    <b v="1"/>
    <s v="theater/plays"/>
    <n v="128"/>
    <n v="186.8"/>
    <x v="1"/>
    <x v="6"/>
  </r>
  <r>
    <x v="0"/>
    <x v="0"/>
    <s v="USD"/>
    <n v="1411084800"/>
    <n v="1410304179"/>
    <b v="0"/>
    <n v="17"/>
    <b v="1"/>
    <s v="theater/plays"/>
    <n v="126"/>
    <n v="74.12"/>
    <x v="1"/>
    <x v="6"/>
  </r>
  <r>
    <x v="0"/>
    <x v="1"/>
    <s v="GBP"/>
    <n v="1448922600"/>
    <n v="1446352529"/>
    <b v="0"/>
    <n v="14"/>
    <b v="1"/>
    <s v="theater/plays"/>
    <n v="129"/>
    <n v="30.71"/>
    <x v="1"/>
    <x v="6"/>
  </r>
  <r>
    <x v="0"/>
    <x v="0"/>
    <s v="USD"/>
    <n v="1465178400"/>
    <n v="1461985967"/>
    <b v="0"/>
    <n v="60"/>
    <b v="1"/>
    <s v="theater/plays"/>
    <n v="107"/>
    <n v="62.67"/>
    <x v="1"/>
    <x v="6"/>
  </r>
  <r>
    <x v="0"/>
    <x v="0"/>
    <s v="USD"/>
    <n v="1421009610"/>
    <n v="1419281610"/>
    <b v="0"/>
    <n v="33"/>
    <b v="1"/>
    <s v="theater/plays"/>
    <n v="100"/>
    <n v="121.36"/>
    <x v="1"/>
    <x v="6"/>
  </r>
  <r>
    <x v="0"/>
    <x v="1"/>
    <s v="GBP"/>
    <n v="1423838916"/>
    <n v="1418654916"/>
    <b v="0"/>
    <n v="78"/>
    <b v="1"/>
    <s v="theater/plays"/>
    <n v="155"/>
    <n v="39.74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1"/>
    <n v="40.630000000000003"/>
    <x v="1"/>
    <x v="6"/>
  </r>
  <r>
    <x v="0"/>
    <x v="0"/>
    <s v="USD"/>
    <n v="1413383216"/>
    <n v="1410791216"/>
    <b v="0"/>
    <n v="40"/>
    <b v="1"/>
    <s v="theater/plays"/>
    <n v="101"/>
    <n v="63"/>
    <x v="1"/>
    <x v="6"/>
  </r>
  <r>
    <x v="0"/>
    <x v="0"/>
    <s v="USD"/>
    <n v="1412092800"/>
    <n v="1409493800"/>
    <b v="0"/>
    <n v="18"/>
    <b v="1"/>
    <s v="theater/plays"/>
    <n v="121"/>
    <n v="33.67"/>
    <x v="1"/>
    <x v="6"/>
  </r>
  <r>
    <x v="0"/>
    <x v="1"/>
    <s v="GBP"/>
    <n v="1433422793"/>
    <n v="1430830793"/>
    <b v="0"/>
    <n v="39"/>
    <b v="1"/>
    <s v="theater/plays"/>
    <n v="100"/>
    <n v="38.590000000000003"/>
    <x v="1"/>
    <x v="6"/>
  </r>
  <r>
    <x v="0"/>
    <x v="1"/>
    <s v="GBP"/>
    <n v="1468191540"/>
    <n v="1464958484"/>
    <b v="0"/>
    <n v="21"/>
    <b v="1"/>
    <s v="theater/plays"/>
    <n v="109"/>
    <n v="155.94999999999999"/>
    <x v="1"/>
    <x v="6"/>
  </r>
  <r>
    <x v="0"/>
    <x v="0"/>
    <s v="USD"/>
    <n v="1471071540"/>
    <n v="1467720388"/>
    <b v="0"/>
    <n v="30"/>
    <b v="1"/>
    <s v="theater/plays"/>
    <n v="123"/>
    <n v="43.2"/>
    <x v="1"/>
    <x v="6"/>
  </r>
  <r>
    <x v="0"/>
    <x v="1"/>
    <s v="GBP"/>
    <n v="1464712394"/>
    <n v="1459528394"/>
    <b v="0"/>
    <n v="27"/>
    <b v="1"/>
    <s v="theater/plays"/>
    <n v="136"/>
    <n v="15.15"/>
    <x v="1"/>
    <x v="6"/>
  </r>
  <r>
    <x v="0"/>
    <x v="0"/>
    <s v="USD"/>
    <n v="1403546400"/>
    <n v="1401714114"/>
    <b v="0"/>
    <n v="35"/>
    <b v="1"/>
    <s v="theater/plays"/>
    <n v="103"/>
    <n v="83.57"/>
    <x v="1"/>
    <x v="6"/>
  </r>
  <r>
    <x v="0"/>
    <x v="0"/>
    <s v="USD"/>
    <n v="1410558949"/>
    <n v="1409262949"/>
    <b v="0"/>
    <n v="13"/>
    <b v="1"/>
    <s v="theater/plays"/>
    <n v="121"/>
    <n v="140"/>
    <x v="1"/>
    <x v="6"/>
  </r>
  <r>
    <x v="0"/>
    <x v="0"/>
    <s v="USD"/>
    <n v="1469165160"/>
    <n v="1467335378"/>
    <b v="0"/>
    <n v="23"/>
    <b v="1"/>
    <s v="theater/plays"/>
    <n v="186"/>
    <n v="80.87"/>
    <x v="1"/>
    <x v="6"/>
  </r>
  <r>
    <x v="0"/>
    <x v="0"/>
    <s v="USD"/>
    <n v="1404444286"/>
    <n v="1403234686"/>
    <b v="0"/>
    <n v="39"/>
    <b v="1"/>
    <s v="theater/plays"/>
    <n v="300"/>
    <n v="53.85"/>
    <x v="1"/>
    <x v="6"/>
  </r>
  <r>
    <x v="0"/>
    <x v="1"/>
    <s v="GBP"/>
    <n v="1403715546"/>
    <n v="1401123546"/>
    <b v="0"/>
    <n v="35"/>
    <b v="1"/>
    <s v="theater/plays"/>
    <n v="108"/>
    <n v="30.93"/>
    <x v="1"/>
    <x v="6"/>
  </r>
  <r>
    <x v="0"/>
    <x v="0"/>
    <s v="USD"/>
    <n v="1428068988"/>
    <n v="1425908988"/>
    <b v="0"/>
    <n v="27"/>
    <b v="1"/>
    <s v="theater/plays"/>
    <n v="141"/>
    <n v="67.959999999999994"/>
    <x v="1"/>
    <x v="6"/>
  </r>
  <r>
    <x v="0"/>
    <x v="0"/>
    <s v="USD"/>
    <n v="1402848000"/>
    <n v="1400606573"/>
    <b v="0"/>
    <n v="21"/>
    <b v="1"/>
    <s v="theater/plays"/>
    <n v="114"/>
    <n v="27.14"/>
    <x v="1"/>
    <x v="6"/>
  </r>
  <r>
    <x v="0"/>
    <x v="0"/>
    <s v="USD"/>
    <n v="1433055540"/>
    <n v="1431230867"/>
    <b v="0"/>
    <n v="104"/>
    <b v="1"/>
    <s v="theater/plays"/>
    <n v="154"/>
    <n v="110.87"/>
    <x v="1"/>
    <x v="6"/>
  </r>
  <r>
    <x v="0"/>
    <x v="0"/>
    <s v="USD"/>
    <n v="1465062166"/>
    <n v="1463334166"/>
    <b v="0"/>
    <n v="19"/>
    <b v="1"/>
    <s v="theater/plays"/>
    <n v="102"/>
    <n v="106.84"/>
    <x v="1"/>
    <x v="6"/>
  </r>
  <r>
    <x v="0"/>
    <x v="0"/>
    <s v="USD"/>
    <n v="1432612740"/>
    <n v="1429881667"/>
    <b v="0"/>
    <n v="97"/>
    <b v="1"/>
    <s v="theater/plays"/>
    <n v="102"/>
    <n v="105.52"/>
    <x v="1"/>
    <x v="6"/>
  </r>
  <r>
    <x v="0"/>
    <x v="1"/>
    <s v="GBP"/>
    <n v="1427806320"/>
    <n v="1422834819"/>
    <b v="0"/>
    <n v="27"/>
    <b v="1"/>
    <s v="theater/plays"/>
    <n v="103"/>
    <n v="132.96"/>
    <x v="1"/>
    <x v="6"/>
  </r>
  <r>
    <x v="0"/>
    <x v="0"/>
    <s v="USD"/>
    <n v="1453411109"/>
    <n v="1450819109"/>
    <b v="0"/>
    <n v="24"/>
    <b v="1"/>
    <s v="theater/plays"/>
    <n v="156"/>
    <n v="51.92"/>
    <x v="1"/>
    <x v="6"/>
  </r>
  <r>
    <x v="0"/>
    <x v="1"/>
    <s v="GBP"/>
    <n v="1431204449"/>
    <n v="1428526049"/>
    <b v="0"/>
    <n v="13"/>
    <b v="1"/>
    <s v="theater/plays"/>
    <n v="101"/>
    <n v="310"/>
    <x v="1"/>
    <x v="6"/>
  </r>
  <r>
    <x v="0"/>
    <x v="1"/>
    <s v="GBP"/>
    <n v="1425057075"/>
    <n v="1422465075"/>
    <b v="0"/>
    <n v="46"/>
    <b v="1"/>
    <s v="theater/plays"/>
    <n v="239"/>
    <n v="26.02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5"/>
    <n v="86.23"/>
    <x v="1"/>
    <x v="6"/>
  </r>
  <r>
    <x v="0"/>
    <x v="0"/>
    <s v="USD"/>
    <n v="1415230084"/>
    <n v="1413412084"/>
    <b v="0"/>
    <n v="44"/>
    <b v="1"/>
    <s v="theater/plays"/>
    <n v="101"/>
    <n v="114.55"/>
    <x v="1"/>
    <x v="6"/>
  </r>
  <r>
    <x v="0"/>
    <x v="5"/>
    <s v="CAD"/>
    <n v="1455231540"/>
    <n v="1452614847"/>
    <b v="0"/>
    <n v="35"/>
    <b v="1"/>
    <s v="theater/plays"/>
    <n v="111"/>
    <n v="47.66"/>
    <x v="1"/>
    <x v="6"/>
  </r>
  <r>
    <x v="0"/>
    <x v="1"/>
    <s v="GBP"/>
    <n v="1417374262"/>
    <n v="1414778662"/>
    <b v="0"/>
    <n v="63"/>
    <b v="1"/>
    <s v="theater/plays"/>
    <n v="102"/>
    <n v="72.89"/>
    <x v="1"/>
    <x v="6"/>
  </r>
  <r>
    <x v="0"/>
    <x v="1"/>
    <s v="GBP"/>
    <n v="1462402800"/>
    <n v="1459856860"/>
    <b v="0"/>
    <n v="89"/>
    <b v="1"/>
    <s v="theater/plays"/>
    <n v="103"/>
    <n v="49.55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9"/>
    <n v="62.59"/>
    <x v="1"/>
    <x v="6"/>
  </r>
  <r>
    <x v="0"/>
    <x v="0"/>
    <s v="USD"/>
    <n v="1476939300"/>
    <n v="1474273294"/>
    <b v="0"/>
    <n v="33"/>
    <b v="1"/>
    <s v="theater/plays"/>
    <n v="101"/>
    <n v="61.06"/>
    <x v="1"/>
    <x v="6"/>
  </r>
  <r>
    <x v="2"/>
    <x v="0"/>
    <s v="USD"/>
    <n v="1439957176"/>
    <n v="1437365176"/>
    <b v="0"/>
    <n v="31"/>
    <b v="0"/>
    <s v="theater/plays"/>
    <n v="9"/>
    <n v="60.06"/>
    <x v="1"/>
    <x v="6"/>
  </r>
  <r>
    <x v="2"/>
    <x v="0"/>
    <s v="USD"/>
    <n v="1427082912"/>
    <n v="1423198512"/>
    <b v="0"/>
    <n v="5"/>
    <b v="0"/>
    <s v="theater/plays"/>
    <n v="7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"/>
    <n v="51.67"/>
    <x v="1"/>
    <x v="6"/>
  </r>
  <r>
    <x v="2"/>
    <x v="9"/>
    <s v="EUR"/>
    <n v="1422100800"/>
    <n v="1416932133"/>
    <b v="0"/>
    <n v="4"/>
    <b v="0"/>
    <s v="theater/plays"/>
    <n v="15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28"/>
    <n v="61"/>
    <x v="1"/>
    <x v="6"/>
  </r>
  <r>
    <x v="2"/>
    <x v="1"/>
    <s v="GBP"/>
    <n v="1432831089"/>
    <n v="1430239089"/>
    <b v="0"/>
    <n v="2"/>
    <b v="0"/>
    <s v="theater/plays"/>
    <n v="13"/>
    <n v="10"/>
    <x v="1"/>
    <x v="6"/>
  </r>
  <r>
    <x v="2"/>
    <x v="1"/>
    <s v="GBP"/>
    <n v="1427133600"/>
    <n v="1423847093"/>
    <b v="0"/>
    <n v="1"/>
    <b v="0"/>
    <s v="theater/plays"/>
    <n v="1"/>
    <n v="10"/>
    <x v="1"/>
    <x v="6"/>
  </r>
  <r>
    <x v="2"/>
    <x v="0"/>
    <s v="USD"/>
    <n v="1447311540"/>
    <n v="1445358903"/>
    <b v="0"/>
    <n v="4"/>
    <b v="0"/>
    <s v="theater/plays"/>
    <n v="21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"/>
    <n v="100.63"/>
    <x v="1"/>
    <x v="6"/>
  </r>
  <r>
    <x v="2"/>
    <x v="0"/>
    <s v="USD"/>
    <n v="1407808438"/>
    <n v="1405217355"/>
    <b v="0"/>
    <n v="14"/>
    <b v="0"/>
    <s v="theater/plays"/>
    <n v="18"/>
    <n v="25.57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4"/>
    <n v="99.54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"/>
    <n v="215.25"/>
    <x v="1"/>
    <x v="40"/>
  </r>
  <r>
    <x v="0"/>
    <x v="0"/>
    <s v="USD"/>
    <n v="1459641073"/>
    <n v="1454460673"/>
    <b v="0"/>
    <n v="11"/>
    <b v="1"/>
    <s v="theater/musical"/>
    <n v="133"/>
    <n v="120.55"/>
    <x v="1"/>
    <x v="40"/>
  </r>
  <r>
    <x v="0"/>
    <x v="1"/>
    <s v="GBP"/>
    <n v="1476651600"/>
    <n v="1473189335"/>
    <b v="0"/>
    <n v="15"/>
    <b v="1"/>
    <s v="theater/musical"/>
    <n v="113"/>
    <n v="37.67"/>
    <x v="1"/>
    <x v="40"/>
  </r>
  <r>
    <x v="0"/>
    <x v="0"/>
    <s v="USD"/>
    <n v="1433289600"/>
    <n v="1430768800"/>
    <b v="0"/>
    <n v="30"/>
    <b v="1"/>
    <s v="theater/musical"/>
    <n v="103"/>
    <n v="172.23"/>
    <x v="1"/>
    <x v="40"/>
  </r>
  <r>
    <x v="0"/>
    <x v="0"/>
    <s v="USD"/>
    <n v="1406350740"/>
    <n v="1403125737"/>
    <b v="0"/>
    <n v="27"/>
    <b v="1"/>
    <s v="theater/musical"/>
    <n v="120"/>
    <n v="111.11"/>
    <x v="1"/>
    <x v="40"/>
  </r>
  <r>
    <x v="0"/>
    <x v="1"/>
    <s v="GBP"/>
    <n v="1460753307"/>
    <n v="1458161307"/>
    <b v="0"/>
    <n v="28"/>
    <b v="1"/>
    <s v="theater/musical"/>
    <n v="130"/>
    <n v="25.46"/>
    <x v="1"/>
    <x v="40"/>
  </r>
  <r>
    <x v="0"/>
    <x v="0"/>
    <s v="USD"/>
    <n v="1402515198"/>
    <n v="1399923198"/>
    <b v="0"/>
    <n v="17"/>
    <b v="1"/>
    <s v="theater/musical"/>
    <n v="101"/>
    <n v="267.64999999999998"/>
    <x v="1"/>
    <x v="40"/>
  </r>
  <r>
    <x v="0"/>
    <x v="0"/>
    <s v="USD"/>
    <n v="1417465515"/>
    <n v="1415737515"/>
    <b v="0"/>
    <n v="50"/>
    <b v="1"/>
    <s v="theater/musical"/>
    <n v="109"/>
    <n v="75.959999999999994"/>
    <x v="1"/>
    <x v="40"/>
  </r>
  <r>
    <x v="0"/>
    <x v="0"/>
    <s v="USD"/>
    <n v="1400475600"/>
    <n v="1397819938"/>
    <b v="0"/>
    <n v="26"/>
    <b v="1"/>
    <s v="theater/musical"/>
    <n v="102"/>
    <n v="59.04"/>
    <x v="1"/>
    <x v="40"/>
  </r>
  <r>
    <x v="0"/>
    <x v="0"/>
    <s v="USD"/>
    <n v="1440556553"/>
    <n v="1435372553"/>
    <b v="0"/>
    <n v="88"/>
    <b v="1"/>
    <s v="theater/musical"/>
    <n v="110"/>
    <n v="50.11"/>
    <x v="1"/>
    <x v="40"/>
  </r>
  <r>
    <x v="0"/>
    <x v="0"/>
    <s v="USD"/>
    <n v="1399293386"/>
    <n v="1397133386"/>
    <b v="0"/>
    <n v="91"/>
    <b v="1"/>
    <s v="theater/musical"/>
    <n v="101"/>
    <n v="55.5"/>
    <x v="1"/>
    <x v="40"/>
  </r>
  <r>
    <x v="0"/>
    <x v="1"/>
    <s v="GBP"/>
    <n v="1439247600"/>
    <n v="1434625937"/>
    <b v="0"/>
    <n v="3"/>
    <b v="1"/>
    <s v="theater/musical"/>
    <n v="100"/>
    <n v="166.67"/>
    <x v="1"/>
    <x v="40"/>
  </r>
  <r>
    <x v="0"/>
    <x v="1"/>
    <s v="GBP"/>
    <n v="1438543889"/>
    <n v="1436383889"/>
    <b v="0"/>
    <n v="28"/>
    <b v="1"/>
    <s v="theater/musical"/>
    <n v="106"/>
    <n v="47.43"/>
    <x v="1"/>
    <x v="40"/>
  </r>
  <r>
    <x v="0"/>
    <x v="0"/>
    <s v="USD"/>
    <n v="1427907626"/>
    <n v="1425319226"/>
    <b v="0"/>
    <n v="77"/>
    <b v="1"/>
    <s v="theater/musical"/>
    <n v="100"/>
    <n v="64.94"/>
    <x v="1"/>
    <x v="40"/>
  </r>
  <r>
    <x v="0"/>
    <x v="0"/>
    <s v="USD"/>
    <n v="1464482160"/>
    <n v="1462824832"/>
    <b v="0"/>
    <n v="27"/>
    <b v="1"/>
    <s v="theater/musical"/>
    <n v="100"/>
    <n v="55.56"/>
    <x v="1"/>
    <x v="40"/>
  </r>
  <r>
    <x v="0"/>
    <x v="0"/>
    <s v="USD"/>
    <n v="1406745482"/>
    <n v="1404153482"/>
    <b v="0"/>
    <n v="107"/>
    <b v="1"/>
    <s v="theater/musical"/>
    <n v="113"/>
    <n v="74.22"/>
    <x v="1"/>
    <x v="40"/>
  </r>
  <r>
    <x v="0"/>
    <x v="0"/>
    <s v="USD"/>
    <n v="1404360045"/>
    <n v="1401336045"/>
    <b v="0"/>
    <n v="96"/>
    <b v="1"/>
    <s v="theater/musical"/>
    <n v="103"/>
    <n v="106.93"/>
    <x v="1"/>
    <x v="40"/>
  </r>
  <r>
    <x v="0"/>
    <x v="0"/>
    <s v="USD"/>
    <n v="1425185940"/>
    <n v="1423960097"/>
    <b v="0"/>
    <n v="56"/>
    <b v="1"/>
    <s v="theater/musical"/>
    <n v="117"/>
    <n v="41.7"/>
    <x v="1"/>
    <x v="40"/>
  </r>
  <r>
    <x v="0"/>
    <x v="0"/>
    <s v="USD"/>
    <n v="1402594090"/>
    <n v="1400002090"/>
    <b v="0"/>
    <n v="58"/>
    <b v="1"/>
    <s v="theater/musical"/>
    <n v="108"/>
    <n v="74.239999999999995"/>
    <x v="1"/>
    <x v="40"/>
  </r>
  <r>
    <x v="0"/>
    <x v="0"/>
    <s v="USD"/>
    <n v="1460730079"/>
    <n v="1458138079"/>
    <b v="0"/>
    <n v="15"/>
    <b v="1"/>
    <s v="theater/musical"/>
    <n v="100"/>
    <n v="73.33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"/>
    <x v="1"/>
    <x v="40"/>
  </r>
  <r>
    <x v="0"/>
    <x v="0"/>
    <s v="USD"/>
    <n v="1480399200"/>
    <n v="1478616506"/>
    <b v="0"/>
    <n v="33"/>
    <b v="1"/>
    <s v="theater/musical"/>
    <n v="110"/>
    <n v="166.97"/>
    <x v="1"/>
    <x v="40"/>
  </r>
  <r>
    <x v="0"/>
    <x v="0"/>
    <s v="USD"/>
    <n v="1479175680"/>
    <n v="1476317247"/>
    <b v="0"/>
    <n v="57"/>
    <b v="1"/>
    <s v="theater/musical"/>
    <n v="108"/>
    <n v="94.91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"/>
    <n v="143.21"/>
    <x v="1"/>
    <x v="40"/>
  </r>
  <r>
    <x v="0"/>
    <x v="0"/>
    <s v="USD"/>
    <n v="1406854800"/>
    <n v="1403599778"/>
    <b v="0"/>
    <n v="94"/>
    <b v="1"/>
    <s v="theater/musical"/>
    <n v="107"/>
    <n v="90.82"/>
    <x v="1"/>
    <x v="40"/>
  </r>
  <r>
    <x v="0"/>
    <x v="0"/>
    <s v="USD"/>
    <n v="1411790400"/>
    <n v="1409884821"/>
    <b v="0"/>
    <n v="59"/>
    <b v="1"/>
    <s v="theater/musical"/>
    <n v="143"/>
    <n v="48.54"/>
    <x v="1"/>
    <x v="40"/>
  </r>
  <r>
    <x v="0"/>
    <x v="0"/>
    <s v="USD"/>
    <n v="1423942780"/>
    <n v="1418758780"/>
    <b v="0"/>
    <n v="36"/>
    <b v="1"/>
    <s v="theater/musical"/>
    <n v="105"/>
    <n v="70.03"/>
    <x v="1"/>
    <x v="40"/>
  </r>
  <r>
    <x v="0"/>
    <x v="0"/>
    <s v="USD"/>
    <n v="1459010340"/>
    <n v="1456421940"/>
    <b v="0"/>
    <n v="115"/>
    <b v="1"/>
    <s v="theater/musical"/>
    <n v="104"/>
    <n v="135.6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10"/>
    <n v="94.9"/>
    <x v="1"/>
    <x v="40"/>
  </r>
  <r>
    <x v="0"/>
    <x v="1"/>
    <s v="GBP"/>
    <n v="1469401200"/>
    <n v="1466887297"/>
    <b v="0"/>
    <n v="27"/>
    <b v="1"/>
    <s v="theater/musical"/>
    <n v="102"/>
    <n v="75.37"/>
    <x v="1"/>
    <x v="40"/>
  </r>
  <r>
    <x v="0"/>
    <x v="0"/>
    <s v="USD"/>
    <n v="1458057600"/>
    <n v="1455938520"/>
    <b v="0"/>
    <n v="24"/>
    <b v="1"/>
    <s v="theater/musical"/>
    <n v="129"/>
    <n v="64.459999999999994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1"/>
    <n v="100.5"/>
    <x v="1"/>
    <x v="40"/>
  </r>
  <r>
    <x v="0"/>
    <x v="0"/>
    <s v="USD"/>
    <n v="1464310475"/>
    <n v="1461718475"/>
    <b v="0"/>
    <n v="71"/>
    <b v="1"/>
    <s v="theater/musical"/>
    <n v="111"/>
    <n v="93.77"/>
    <x v="1"/>
    <x v="40"/>
  </r>
  <r>
    <x v="0"/>
    <x v="0"/>
    <s v="USD"/>
    <n v="1436587140"/>
    <n v="1434113406"/>
    <b v="0"/>
    <n v="10"/>
    <b v="1"/>
    <s v="theater/musical"/>
    <n v="100"/>
    <n v="35.1"/>
    <x v="1"/>
    <x v="40"/>
  </r>
  <r>
    <x v="2"/>
    <x v="0"/>
    <s v="USD"/>
    <n v="1450887480"/>
    <n v="1448469719"/>
    <b v="0"/>
    <n v="1"/>
    <b v="0"/>
    <s v="theater/musical"/>
    <n v="1"/>
    <n v="500"/>
    <x v="1"/>
    <x v="40"/>
  </r>
  <r>
    <x v="2"/>
    <x v="1"/>
    <s v="GBP"/>
    <n v="1434395418"/>
    <n v="1431630618"/>
    <b v="0"/>
    <n v="4"/>
    <b v="0"/>
    <s v="theater/musical"/>
    <n v="3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0"/>
    <n v="17.5"/>
    <x v="1"/>
    <x v="40"/>
  </r>
  <r>
    <x v="2"/>
    <x v="0"/>
    <s v="USD"/>
    <n v="1418769129"/>
    <n v="1416954729"/>
    <b v="0"/>
    <n v="24"/>
    <b v="0"/>
    <s v="theater/musical"/>
    <n v="60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2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90"/>
    <n v="145.41"/>
    <x v="1"/>
    <x v="40"/>
  </r>
  <r>
    <x v="2"/>
    <x v="0"/>
    <s v="USD"/>
    <n v="1407691248"/>
    <n v="1405099248"/>
    <b v="0"/>
    <n v="5"/>
    <b v="0"/>
    <s v="theater/musical"/>
    <n v="1"/>
    <n v="205"/>
    <x v="1"/>
    <x v="40"/>
  </r>
  <r>
    <x v="2"/>
    <x v="0"/>
    <s v="USD"/>
    <n v="1457734843"/>
    <n v="1455142843"/>
    <b v="0"/>
    <n v="4"/>
    <b v="0"/>
    <s v="theater/musical"/>
    <n v="4"/>
    <n v="100.5"/>
    <x v="1"/>
    <x v="40"/>
  </r>
  <r>
    <x v="2"/>
    <x v="0"/>
    <s v="USD"/>
    <n v="1420952340"/>
    <n v="1418146883"/>
    <b v="0"/>
    <n v="16"/>
    <b v="0"/>
    <s v="theater/musical"/>
    <n v="4"/>
    <n v="55.06"/>
    <x v="1"/>
    <x v="40"/>
  </r>
  <r>
    <x v="2"/>
    <x v="0"/>
    <s v="USD"/>
    <n v="1420215216"/>
    <n v="1417536816"/>
    <b v="0"/>
    <n v="9"/>
    <b v="0"/>
    <s v="theater/musical"/>
    <n v="9"/>
    <n v="47.33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20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0"/>
    <n v="1.5"/>
    <x v="1"/>
    <x v="40"/>
  </r>
  <r>
    <x v="2"/>
    <x v="2"/>
    <s v="AUD"/>
    <n v="1404022381"/>
    <n v="1402294381"/>
    <b v="0"/>
    <n v="1"/>
    <b v="0"/>
    <s v="theater/musical"/>
    <n v="0"/>
    <n v="5"/>
    <x v="1"/>
    <x v="40"/>
  </r>
  <r>
    <x v="2"/>
    <x v="0"/>
    <s v="USD"/>
    <n v="1428097739"/>
    <n v="1427492939"/>
    <b v="0"/>
    <n v="9"/>
    <b v="0"/>
    <s v="theater/musical"/>
    <n v="30"/>
    <n v="50.56"/>
    <x v="1"/>
    <x v="40"/>
  </r>
  <r>
    <x v="0"/>
    <x v="1"/>
    <s v="GBP"/>
    <n v="1429955619"/>
    <n v="1424775219"/>
    <b v="0"/>
    <n v="24"/>
    <b v="1"/>
    <s v="theater/plays"/>
    <n v="100"/>
    <n v="41.67"/>
    <x v="1"/>
    <x v="6"/>
  </r>
  <r>
    <x v="0"/>
    <x v="1"/>
    <s v="GBP"/>
    <n v="1406761200"/>
    <n v="1402403907"/>
    <b v="0"/>
    <n v="38"/>
    <b v="1"/>
    <s v="theater/plays"/>
    <n v="101"/>
    <n v="53.29"/>
    <x v="1"/>
    <x v="6"/>
  </r>
  <r>
    <x v="0"/>
    <x v="0"/>
    <s v="USD"/>
    <n v="1426965758"/>
    <n v="1424377358"/>
    <b v="0"/>
    <n v="26"/>
    <b v="1"/>
    <s v="theater/plays"/>
    <n v="122"/>
    <n v="70.23"/>
    <x v="1"/>
    <x v="6"/>
  </r>
  <r>
    <x v="0"/>
    <x v="1"/>
    <s v="GBP"/>
    <n v="1464692400"/>
    <n v="1461769373"/>
    <b v="0"/>
    <n v="19"/>
    <b v="1"/>
    <s v="theater/plays"/>
    <n v="330"/>
    <n v="43.42"/>
    <x v="1"/>
    <x v="6"/>
  </r>
  <r>
    <x v="0"/>
    <x v="5"/>
    <s v="CAD"/>
    <n v="1433131140"/>
    <n v="1429120908"/>
    <b v="0"/>
    <n v="11"/>
    <b v="1"/>
    <s v="theater/plays"/>
    <n v="110"/>
    <n v="199.18"/>
    <x v="1"/>
    <x v="6"/>
  </r>
  <r>
    <x v="0"/>
    <x v="0"/>
    <s v="USD"/>
    <n v="1465940580"/>
    <n v="1462603021"/>
    <b v="0"/>
    <n v="27"/>
    <b v="1"/>
    <s v="theater/plays"/>
    <n v="101"/>
    <n v="78.52"/>
    <x v="1"/>
    <x v="6"/>
  </r>
  <r>
    <x v="0"/>
    <x v="0"/>
    <s v="USD"/>
    <n v="1427860740"/>
    <n v="1424727712"/>
    <b v="0"/>
    <n v="34"/>
    <b v="1"/>
    <s v="theater/plays"/>
    <n v="140"/>
    <n v="61.82"/>
    <x v="1"/>
    <x v="6"/>
  </r>
  <r>
    <x v="0"/>
    <x v="1"/>
    <s v="GBP"/>
    <n v="1440111600"/>
    <n v="1437545657"/>
    <b v="0"/>
    <n v="20"/>
    <b v="1"/>
    <s v="theater/plays"/>
    <n v="100"/>
    <n v="50"/>
    <x v="1"/>
    <x v="6"/>
  </r>
  <r>
    <x v="0"/>
    <x v="0"/>
    <s v="USD"/>
    <n v="1405614823"/>
    <n v="1403022823"/>
    <b v="0"/>
    <n v="37"/>
    <b v="1"/>
    <s v="theater/plays"/>
    <n v="119"/>
    <n v="48.34"/>
    <x v="1"/>
    <x v="6"/>
  </r>
  <r>
    <x v="0"/>
    <x v="0"/>
    <s v="USD"/>
    <n v="1445659140"/>
    <n v="1444236216"/>
    <b v="0"/>
    <n v="20"/>
    <b v="1"/>
    <s v="theater/plays"/>
    <n v="107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"/>
    <n v="40.92"/>
    <x v="1"/>
    <x v="6"/>
  </r>
  <r>
    <x v="0"/>
    <x v="1"/>
    <s v="GBP"/>
    <n v="1436110717"/>
    <n v="1433518717"/>
    <b v="0"/>
    <n v="20"/>
    <b v="1"/>
    <s v="theater/plays"/>
    <n v="143"/>
    <n v="21.5"/>
    <x v="1"/>
    <x v="6"/>
  </r>
  <r>
    <x v="0"/>
    <x v="0"/>
    <s v="USD"/>
    <n v="1451881207"/>
    <n v="1449116407"/>
    <b v="0"/>
    <n v="46"/>
    <b v="1"/>
    <s v="theater/plays"/>
    <n v="105"/>
    <n v="79.540000000000006"/>
    <x v="1"/>
    <x v="6"/>
  </r>
  <r>
    <x v="0"/>
    <x v="12"/>
    <s v="EUR"/>
    <n v="1453244340"/>
    <n v="1448136417"/>
    <b v="0"/>
    <n v="76"/>
    <b v="1"/>
    <s v="theater/plays"/>
    <n v="110"/>
    <n v="72.38"/>
    <x v="1"/>
    <x v="6"/>
  </r>
  <r>
    <x v="0"/>
    <x v="0"/>
    <s v="USD"/>
    <n v="1437364740"/>
    <n v="1434405044"/>
    <b v="0"/>
    <n v="41"/>
    <b v="1"/>
    <s v="theater/plays"/>
    <n v="106"/>
    <n v="64.63"/>
    <x v="1"/>
    <x v="6"/>
  </r>
  <r>
    <x v="0"/>
    <x v="1"/>
    <s v="GBP"/>
    <n v="1470058860"/>
    <n v="1469026903"/>
    <b v="0"/>
    <n v="7"/>
    <b v="1"/>
    <s v="theater/plays"/>
    <n v="108"/>
    <n v="38.57"/>
    <x v="1"/>
    <x v="6"/>
  </r>
  <r>
    <x v="0"/>
    <x v="0"/>
    <s v="USD"/>
    <n v="1434505214"/>
    <n v="1432690814"/>
    <b v="0"/>
    <n v="49"/>
    <b v="1"/>
    <s v="theater/plays"/>
    <n v="105"/>
    <n v="107.57"/>
    <x v="1"/>
    <x v="6"/>
  </r>
  <r>
    <x v="0"/>
    <x v="1"/>
    <s v="GBP"/>
    <n v="1430993394"/>
    <n v="1428401394"/>
    <b v="0"/>
    <n v="26"/>
    <b v="1"/>
    <s v="theater/plays"/>
    <n v="119"/>
    <n v="27.5"/>
    <x v="1"/>
    <x v="6"/>
  </r>
  <r>
    <x v="0"/>
    <x v="1"/>
    <s v="GBP"/>
    <n v="1427414400"/>
    <n v="1422656201"/>
    <b v="0"/>
    <n v="65"/>
    <b v="1"/>
    <s v="theater/plays"/>
    <n v="153"/>
    <n v="70.459999999999994"/>
    <x v="1"/>
    <x v="6"/>
  </r>
  <r>
    <x v="0"/>
    <x v="0"/>
    <s v="USD"/>
    <n v="1420033187"/>
    <n v="1414845587"/>
    <b v="0"/>
    <n v="28"/>
    <b v="1"/>
    <s v="theater/plays"/>
    <n v="100"/>
    <n v="178.57"/>
    <x v="1"/>
    <x v="6"/>
  </r>
  <r>
    <x v="0"/>
    <x v="0"/>
    <s v="USD"/>
    <n v="1472676371"/>
    <n v="1470948371"/>
    <b v="0"/>
    <n v="8"/>
    <b v="1"/>
    <s v="theater/plays"/>
    <n v="100"/>
    <n v="62.63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"/>
    <n v="58.9"/>
    <x v="1"/>
    <x v="6"/>
  </r>
  <r>
    <x v="0"/>
    <x v="0"/>
    <s v="USD"/>
    <n v="1455936335"/>
    <n v="1452048335"/>
    <b v="0"/>
    <n v="9"/>
    <b v="1"/>
    <s v="theater/plays"/>
    <n v="105"/>
    <n v="139.56"/>
    <x v="1"/>
    <x v="6"/>
  </r>
  <r>
    <x v="0"/>
    <x v="5"/>
    <s v="CAD"/>
    <n v="1417460940"/>
    <n v="1416516972"/>
    <b v="0"/>
    <n v="20"/>
    <b v="1"/>
    <s v="theater/plays"/>
    <n v="117"/>
    <n v="70"/>
    <x v="1"/>
    <x v="6"/>
  </r>
  <r>
    <x v="0"/>
    <x v="1"/>
    <s v="GBP"/>
    <n v="1434624067"/>
    <n v="1432032067"/>
    <b v="0"/>
    <n v="57"/>
    <b v="1"/>
    <s v="theater/plays"/>
    <n v="109"/>
    <n v="57.3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3"/>
    <n v="64.290000000000006"/>
    <x v="1"/>
    <x v="6"/>
  </r>
  <r>
    <x v="0"/>
    <x v="1"/>
    <s v="GBP"/>
    <n v="1435947758"/>
    <n v="1432837358"/>
    <b v="0"/>
    <n v="17"/>
    <b v="1"/>
    <s v="theater/plays"/>
    <n v="102"/>
    <n v="120.12"/>
    <x v="1"/>
    <x v="6"/>
  </r>
  <r>
    <x v="0"/>
    <x v="11"/>
    <s v="SEK"/>
    <n v="1432314209"/>
    <n v="1429722209"/>
    <b v="0"/>
    <n v="100"/>
    <b v="1"/>
    <s v="theater/plays"/>
    <n v="101"/>
    <n v="1008.24"/>
    <x v="1"/>
    <x v="6"/>
  </r>
  <r>
    <x v="0"/>
    <x v="0"/>
    <s v="USD"/>
    <n v="1438226724"/>
    <n v="1433042724"/>
    <b v="0"/>
    <n v="32"/>
    <b v="1"/>
    <s v="theater/plays"/>
    <n v="101"/>
    <n v="63.28"/>
    <x v="1"/>
    <x v="6"/>
  </r>
  <r>
    <x v="0"/>
    <x v="1"/>
    <s v="GBP"/>
    <n v="1459180229"/>
    <n v="1457023829"/>
    <b v="0"/>
    <n v="3"/>
    <b v="1"/>
    <s v="theater/plays"/>
    <n v="6500"/>
    <n v="21.67"/>
    <x v="1"/>
    <x v="6"/>
  </r>
  <r>
    <x v="2"/>
    <x v="0"/>
    <s v="USD"/>
    <n v="1405882287"/>
    <n v="1400698287"/>
    <b v="1"/>
    <n v="34"/>
    <b v="0"/>
    <s v="theater/plays"/>
    <n v="9"/>
    <n v="25.65"/>
    <x v="1"/>
    <x v="6"/>
  </r>
  <r>
    <x v="2"/>
    <x v="1"/>
    <s v="GBP"/>
    <n v="1399809052"/>
    <n v="1397217052"/>
    <b v="1"/>
    <n v="23"/>
    <b v="0"/>
    <s v="theater/plays"/>
    <n v="22"/>
    <n v="47.7"/>
    <x v="1"/>
    <x v="6"/>
  </r>
  <r>
    <x v="2"/>
    <x v="0"/>
    <s v="USD"/>
    <n v="1401587064"/>
    <n v="1399427064"/>
    <b v="1"/>
    <n v="19"/>
    <b v="0"/>
    <s v="theater/plays"/>
    <n v="21"/>
    <n v="56.05"/>
    <x v="1"/>
    <x v="6"/>
  </r>
  <r>
    <x v="2"/>
    <x v="0"/>
    <s v="USD"/>
    <n v="1401778740"/>
    <n v="1399474134"/>
    <b v="1"/>
    <n v="50"/>
    <b v="0"/>
    <s v="theater/plays"/>
    <n v="41"/>
    <n v="81.319999999999993"/>
    <x v="1"/>
    <x v="6"/>
  </r>
  <r>
    <x v="2"/>
    <x v="0"/>
    <s v="USD"/>
    <n v="1443711774"/>
    <n v="1441119774"/>
    <b v="1"/>
    <n v="12"/>
    <b v="0"/>
    <s v="theater/plays"/>
    <n v="2"/>
    <n v="70.17"/>
    <x v="1"/>
    <x v="6"/>
  </r>
  <r>
    <x v="2"/>
    <x v="0"/>
    <s v="USD"/>
    <n v="1412405940"/>
    <n v="1409721542"/>
    <b v="1"/>
    <n v="8"/>
    <b v="0"/>
    <s v="theater/plays"/>
    <n v="3"/>
    <n v="23.63"/>
    <x v="1"/>
    <x v="6"/>
  </r>
  <r>
    <x v="2"/>
    <x v="0"/>
    <s v="USD"/>
    <n v="1437283391"/>
    <n v="1433395391"/>
    <b v="1"/>
    <n v="9"/>
    <b v="0"/>
    <s v="theater/plays"/>
    <n v="16"/>
    <n v="188.56"/>
    <x v="1"/>
    <x v="6"/>
  </r>
  <r>
    <x v="2"/>
    <x v="0"/>
    <s v="USD"/>
    <n v="1445196989"/>
    <n v="1442604989"/>
    <b v="1"/>
    <n v="43"/>
    <b v="0"/>
    <s v="theater/plays"/>
    <n v="16"/>
    <n v="49.51"/>
    <x v="1"/>
    <x v="6"/>
  </r>
  <r>
    <x v="2"/>
    <x v="12"/>
    <s v="EUR"/>
    <n v="1434047084"/>
    <n v="1431455084"/>
    <b v="1"/>
    <n v="28"/>
    <b v="0"/>
    <s v="theater/plays"/>
    <n v="7"/>
    <n v="75.459999999999994"/>
    <x v="1"/>
    <x v="6"/>
  </r>
  <r>
    <x v="2"/>
    <x v="0"/>
    <s v="USD"/>
    <n v="1420081143"/>
    <n v="1417489143"/>
    <b v="1"/>
    <n v="4"/>
    <b v="0"/>
    <s v="theater/plays"/>
    <n v="4"/>
    <n v="9.5"/>
    <x v="1"/>
    <x v="6"/>
  </r>
  <r>
    <x v="2"/>
    <x v="1"/>
    <s v="GBP"/>
    <n v="1437129179"/>
    <n v="1434537179"/>
    <b v="1"/>
    <n v="24"/>
    <b v="0"/>
    <s v="theater/plays"/>
    <n v="34"/>
    <n v="35.5"/>
    <x v="1"/>
    <x v="6"/>
  </r>
  <r>
    <x v="2"/>
    <x v="0"/>
    <s v="USD"/>
    <n v="1427427276"/>
    <n v="1425270876"/>
    <b v="0"/>
    <n v="2"/>
    <b v="0"/>
    <s v="theater/plays"/>
    <n v="0"/>
    <n v="10"/>
    <x v="1"/>
    <x v="6"/>
  </r>
  <r>
    <x v="2"/>
    <x v="0"/>
    <s v="USD"/>
    <n v="1409602178"/>
    <n v="1406578178"/>
    <b v="0"/>
    <n v="2"/>
    <b v="0"/>
    <s v="theater/plays"/>
    <n v="0"/>
    <n v="13"/>
    <x v="1"/>
    <x v="6"/>
  </r>
  <r>
    <x v="2"/>
    <x v="0"/>
    <s v="USD"/>
    <n v="1431206058"/>
    <n v="1428614058"/>
    <b v="0"/>
    <n v="20"/>
    <b v="0"/>
    <s v="theater/plays"/>
    <n v="16"/>
    <n v="89.4"/>
    <x v="1"/>
    <x v="6"/>
  </r>
  <r>
    <x v="2"/>
    <x v="0"/>
    <s v="USD"/>
    <n v="1427408271"/>
    <n v="1424819871"/>
    <b v="0"/>
    <n v="1"/>
    <b v="0"/>
    <s v="theater/plays"/>
    <n v="3"/>
    <n v="25"/>
    <x v="1"/>
    <x v="6"/>
  </r>
  <r>
    <x v="2"/>
    <x v="0"/>
    <s v="USD"/>
    <n v="1425833403"/>
    <n v="1423245003"/>
    <b v="0"/>
    <n v="1"/>
    <b v="0"/>
    <s v="theater/plays"/>
    <n v="0"/>
    <n v="1"/>
    <x v="1"/>
    <x v="6"/>
  </r>
  <r>
    <x v="2"/>
    <x v="0"/>
    <s v="USD"/>
    <n v="1406913120"/>
    <n v="1404927690"/>
    <b v="0"/>
    <n v="4"/>
    <b v="0"/>
    <s v="theater/plays"/>
    <n v="5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"/>
    <n v="1"/>
    <x v="1"/>
    <x v="6"/>
  </r>
  <r>
    <x v="2"/>
    <x v="0"/>
    <s v="USD"/>
    <n v="1407858710"/>
    <n v="1405266710"/>
    <b v="0"/>
    <n v="13"/>
    <b v="0"/>
    <s v="theater/plays"/>
    <n v="18"/>
    <n v="81.540000000000006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0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"/>
    <n v="20"/>
    <x v="1"/>
    <x v="6"/>
  </r>
  <r>
    <x v="2"/>
    <x v="5"/>
    <s v="CAD"/>
    <n v="1409376600"/>
    <n v="1405957098"/>
    <b v="0"/>
    <n v="14"/>
    <b v="0"/>
    <s v="theater/plays"/>
    <n v="27"/>
    <n v="46.43"/>
    <x v="1"/>
    <x v="6"/>
  </r>
  <r>
    <x v="2"/>
    <x v="0"/>
    <s v="USD"/>
    <n v="1458703740"/>
    <n v="1454453021"/>
    <b v="0"/>
    <n v="2"/>
    <b v="0"/>
    <s v="theater/plays"/>
    <n v="1"/>
    <n v="5.5"/>
    <x v="1"/>
    <x v="6"/>
  </r>
  <r>
    <x v="2"/>
    <x v="0"/>
    <s v="USD"/>
    <n v="1466278339"/>
    <n v="1463686339"/>
    <b v="0"/>
    <n v="5"/>
    <b v="0"/>
    <s v="theater/plays"/>
    <n v="13"/>
    <n v="50.2"/>
    <x v="1"/>
    <x v="6"/>
  </r>
  <r>
    <x v="1"/>
    <x v="1"/>
    <s v="GBP"/>
    <n v="1410191405"/>
    <n v="1408031405"/>
    <b v="0"/>
    <n v="1"/>
    <b v="0"/>
    <s v="theater/musical"/>
    <n v="0"/>
    <n v="10"/>
    <x v="1"/>
    <x v="40"/>
  </r>
  <r>
    <x v="1"/>
    <x v="0"/>
    <s v="USD"/>
    <n v="1426302660"/>
    <n v="1423761792"/>
    <b v="0"/>
    <n v="15"/>
    <b v="0"/>
    <s v="theater/musical"/>
    <n v="3"/>
    <n v="30.1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3"/>
    <n v="13.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53"/>
    <n v="44.76"/>
    <x v="1"/>
    <x v="40"/>
  </r>
  <r>
    <x v="1"/>
    <x v="0"/>
    <s v="USD"/>
    <n v="1481213752"/>
    <n v="1478621752"/>
    <b v="0"/>
    <n v="14"/>
    <b v="0"/>
    <s v="theater/musical"/>
    <n v="5"/>
    <n v="88.64"/>
    <x v="1"/>
    <x v="40"/>
  </r>
  <r>
    <x v="1"/>
    <x v="0"/>
    <s v="USD"/>
    <n v="1435636740"/>
    <n v="1433014746"/>
    <b v="0"/>
    <n v="1"/>
    <b v="0"/>
    <s v="theater/musical"/>
    <n v="0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13"/>
    <n v="57.65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2"/>
    <n v="17.5"/>
    <x v="1"/>
    <x v="40"/>
  </r>
  <r>
    <x v="2"/>
    <x v="1"/>
    <s v="GBP"/>
    <n v="1488114358"/>
    <n v="1485522358"/>
    <b v="0"/>
    <n v="14"/>
    <b v="0"/>
    <s v="theater/plays"/>
    <n v="27"/>
    <n v="38.71"/>
    <x v="1"/>
    <x v="6"/>
  </r>
  <r>
    <x v="2"/>
    <x v="0"/>
    <s v="USD"/>
    <n v="1420413960"/>
    <n v="1417651630"/>
    <b v="0"/>
    <n v="9"/>
    <b v="0"/>
    <s v="theater/plays"/>
    <n v="1"/>
    <n v="13.11"/>
    <x v="1"/>
    <x v="6"/>
  </r>
  <r>
    <x v="2"/>
    <x v="0"/>
    <s v="USD"/>
    <n v="1439662344"/>
    <n v="1434478344"/>
    <b v="0"/>
    <n v="8"/>
    <b v="0"/>
    <s v="theater/plays"/>
    <n v="17"/>
    <n v="315.5"/>
    <x v="1"/>
    <x v="6"/>
  </r>
  <r>
    <x v="2"/>
    <x v="0"/>
    <s v="USD"/>
    <n v="1427086740"/>
    <n v="1424488244"/>
    <b v="0"/>
    <n v="7"/>
    <b v="0"/>
    <s v="theater/plays"/>
    <n v="33"/>
    <n v="37.14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22"/>
    <n v="128.27000000000001"/>
    <x v="1"/>
    <x v="6"/>
  </r>
  <r>
    <x v="2"/>
    <x v="0"/>
    <s v="USD"/>
    <n v="1481000340"/>
    <n v="1478386812"/>
    <b v="0"/>
    <n v="11"/>
    <b v="0"/>
    <s v="theater/plays"/>
    <n v="3"/>
    <n v="47.27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1"/>
    <n v="42.5"/>
    <x v="1"/>
    <x v="6"/>
  </r>
  <r>
    <x v="2"/>
    <x v="4"/>
    <s v="NZD"/>
    <n v="1420750683"/>
    <n v="1418158683"/>
    <b v="0"/>
    <n v="10"/>
    <b v="0"/>
    <s v="theater/plays"/>
    <n v="18"/>
    <n v="44"/>
    <x v="1"/>
    <x v="6"/>
  </r>
  <r>
    <x v="2"/>
    <x v="1"/>
    <s v="GBP"/>
    <n v="1439827200"/>
    <n v="1436355270"/>
    <b v="0"/>
    <n v="16"/>
    <b v="0"/>
    <s v="theater/plays"/>
    <n v="33"/>
    <n v="50.88"/>
    <x v="1"/>
    <x v="6"/>
  </r>
  <r>
    <x v="2"/>
    <x v="0"/>
    <s v="USD"/>
    <n v="1407868561"/>
    <n v="1406140561"/>
    <b v="0"/>
    <n v="2"/>
    <b v="0"/>
    <s v="theater/plays"/>
    <n v="1"/>
    <n v="62.5"/>
    <x v="1"/>
    <x v="6"/>
  </r>
  <r>
    <x v="2"/>
    <x v="0"/>
    <s v="USD"/>
    <n v="1433988791"/>
    <n v="1431396791"/>
    <b v="0"/>
    <n v="5"/>
    <b v="0"/>
    <s v="theater/plays"/>
    <n v="5"/>
    <n v="27"/>
    <x v="1"/>
    <x v="6"/>
  </r>
  <r>
    <x v="2"/>
    <x v="0"/>
    <s v="USD"/>
    <n v="1450554599"/>
    <n v="1447098599"/>
    <b v="0"/>
    <n v="1"/>
    <b v="0"/>
    <s v="theater/plays"/>
    <n v="1"/>
    <n v="25"/>
    <x v="1"/>
    <x v="6"/>
  </r>
  <r>
    <x v="2"/>
    <x v="1"/>
    <s v="GBP"/>
    <n v="1479125642"/>
    <n v="1476962042"/>
    <b v="0"/>
    <n v="31"/>
    <b v="0"/>
    <s v="theater/plays"/>
    <n v="49"/>
    <n v="47.26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0"/>
    <n v="1.5"/>
    <x v="1"/>
    <x v="6"/>
  </r>
  <r>
    <x v="2"/>
    <x v="1"/>
    <s v="GBP"/>
    <n v="1434063600"/>
    <n v="1430405903"/>
    <b v="0"/>
    <n v="7"/>
    <b v="0"/>
    <s v="theater/plays"/>
    <n v="12"/>
    <n v="24.71"/>
    <x v="1"/>
    <x v="6"/>
  </r>
  <r>
    <x v="2"/>
    <x v="1"/>
    <s v="GBP"/>
    <n v="1435325100"/>
    <n v="1432072893"/>
    <b v="0"/>
    <n v="16"/>
    <b v="0"/>
    <s v="theater/plays"/>
    <n v="67"/>
    <n v="63.13"/>
    <x v="1"/>
    <x v="6"/>
  </r>
  <r>
    <x v="2"/>
    <x v="0"/>
    <s v="USD"/>
    <n v="1414354080"/>
    <n v="1411587606"/>
    <b v="0"/>
    <n v="4"/>
    <b v="0"/>
    <s v="theater/plays"/>
    <n v="15"/>
    <n v="38.25"/>
    <x v="1"/>
    <x v="6"/>
  </r>
  <r>
    <x v="2"/>
    <x v="0"/>
    <s v="USD"/>
    <n v="1406603696"/>
    <n v="1405307696"/>
    <b v="0"/>
    <n v="4"/>
    <b v="0"/>
    <s v="theater/plays"/>
    <n v="9"/>
    <n v="16.25"/>
    <x v="1"/>
    <x v="6"/>
  </r>
  <r>
    <x v="2"/>
    <x v="0"/>
    <s v="USD"/>
    <n v="1410424642"/>
    <n v="1407832642"/>
    <b v="0"/>
    <n v="4"/>
    <b v="0"/>
    <s v="theater/plays"/>
    <n v="0"/>
    <n v="33.75"/>
    <x v="1"/>
    <x v="6"/>
  </r>
  <r>
    <x v="2"/>
    <x v="0"/>
    <s v="USD"/>
    <n v="1441649397"/>
    <n v="1439057397"/>
    <b v="0"/>
    <n v="3"/>
    <b v="0"/>
    <s v="theater/plays"/>
    <n v="3"/>
    <n v="61.67"/>
    <x v="1"/>
    <x v="6"/>
  </r>
  <r>
    <x v="2"/>
    <x v="0"/>
    <s v="USD"/>
    <n v="1417033777"/>
    <n v="1414438177"/>
    <b v="0"/>
    <n v="36"/>
    <b v="0"/>
    <s v="theater/plays"/>
    <n v="37"/>
    <n v="83.14"/>
    <x v="1"/>
    <x v="6"/>
  </r>
  <r>
    <x v="2"/>
    <x v="0"/>
    <s v="USD"/>
    <n v="1429936500"/>
    <n v="1424759330"/>
    <b v="0"/>
    <n v="1"/>
    <b v="0"/>
    <s v="theater/plays"/>
    <n v="0"/>
    <n v="1"/>
    <x v="1"/>
    <x v="6"/>
  </r>
  <r>
    <x v="2"/>
    <x v="0"/>
    <s v="USD"/>
    <n v="1448863449"/>
    <n v="1446267849"/>
    <b v="0"/>
    <n v="7"/>
    <b v="0"/>
    <s v="theater/plays"/>
    <n v="10"/>
    <n v="142.86000000000001"/>
    <x v="1"/>
    <x v="6"/>
  </r>
  <r>
    <x v="2"/>
    <x v="1"/>
    <s v="GBP"/>
    <n v="1431298740"/>
    <n v="1429558756"/>
    <b v="0"/>
    <n v="27"/>
    <b v="0"/>
    <s v="theater/plays"/>
    <n v="36"/>
    <n v="33.67"/>
    <x v="1"/>
    <x v="6"/>
  </r>
  <r>
    <x v="2"/>
    <x v="1"/>
    <s v="GBP"/>
    <n v="1464824309"/>
    <n v="1462232309"/>
    <b v="0"/>
    <n v="1"/>
    <b v="0"/>
    <s v="theater/plays"/>
    <n v="0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0"/>
    <n v="10"/>
    <x v="1"/>
    <x v="6"/>
  </r>
  <r>
    <x v="2"/>
    <x v="1"/>
    <s v="GBP"/>
    <n v="1407168000"/>
    <n v="1406131023"/>
    <b v="0"/>
    <n v="3"/>
    <b v="0"/>
    <s v="theater/plays"/>
    <n v="0"/>
    <n v="40"/>
    <x v="1"/>
    <x v="6"/>
  </r>
  <r>
    <x v="2"/>
    <x v="1"/>
    <s v="GBP"/>
    <n v="1453075200"/>
    <n v="1450628773"/>
    <b v="0"/>
    <n v="3"/>
    <b v="0"/>
    <s v="theater/plays"/>
    <n v="2"/>
    <n v="30"/>
    <x v="1"/>
    <x v="6"/>
  </r>
  <r>
    <x v="2"/>
    <x v="1"/>
    <s v="GBP"/>
    <n v="1479032260"/>
    <n v="1476436660"/>
    <b v="0"/>
    <n v="3"/>
    <b v="0"/>
    <s v="theater/plays"/>
    <n v="5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"/>
    <n v="10.17"/>
    <x v="1"/>
    <x v="6"/>
  </r>
  <r>
    <x v="2"/>
    <x v="1"/>
    <s v="GBP"/>
    <n v="1428622271"/>
    <n v="1426203071"/>
    <b v="0"/>
    <n v="17"/>
    <b v="0"/>
    <s v="theater/plays"/>
    <n v="12"/>
    <n v="81.41"/>
    <x v="1"/>
    <x v="6"/>
  </r>
  <r>
    <x v="2"/>
    <x v="0"/>
    <s v="USD"/>
    <n v="1403823722"/>
    <n v="1401231722"/>
    <b v="0"/>
    <n v="40"/>
    <b v="0"/>
    <s v="theater/plays"/>
    <n v="15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"/>
    <n v="93"/>
    <x v="1"/>
    <x v="6"/>
  </r>
  <r>
    <x v="2"/>
    <x v="0"/>
    <s v="USD"/>
    <n v="1474228265"/>
    <n v="1471636265"/>
    <b v="0"/>
    <n v="14"/>
    <b v="0"/>
    <s v="theater/plays"/>
    <n v="2"/>
    <n v="32.36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0"/>
    <n v="1"/>
    <x v="1"/>
    <x v="6"/>
  </r>
  <r>
    <x v="2"/>
    <x v="0"/>
    <s v="USD"/>
    <n v="1468716180"/>
    <n v="1466205262"/>
    <b v="0"/>
    <n v="12"/>
    <b v="0"/>
    <s v="theater/plays"/>
    <n v="16"/>
    <n v="91.83"/>
    <x v="1"/>
    <x v="6"/>
  </r>
  <r>
    <x v="2"/>
    <x v="0"/>
    <s v="USD"/>
    <n v="1443704400"/>
    <n v="1439827639"/>
    <b v="0"/>
    <n v="12"/>
    <b v="0"/>
    <s v="theater/plays"/>
    <n v="11"/>
    <n v="45.83"/>
    <x v="1"/>
    <x v="6"/>
  </r>
  <r>
    <x v="2"/>
    <x v="1"/>
    <s v="GBP"/>
    <n v="1443973546"/>
    <n v="1438789546"/>
    <b v="0"/>
    <n v="23"/>
    <b v="0"/>
    <s v="theater/plays"/>
    <n v="44"/>
    <n v="57.17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86"/>
    <n v="248.5"/>
    <x v="1"/>
    <x v="6"/>
  </r>
  <r>
    <x v="2"/>
    <x v="0"/>
    <s v="USD"/>
    <n v="1435441454"/>
    <n v="1432763054"/>
    <b v="0"/>
    <n v="5"/>
    <b v="0"/>
    <s v="theater/plays"/>
    <n v="12"/>
    <n v="79.400000000000006"/>
    <x v="1"/>
    <x v="6"/>
  </r>
  <r>
    <x v="2"/>
    <x v="2"/>
    <s v="AUD"/>
    <n v="1412656200"/>
    <n v="1412328979"/>
    <b v="0"/>
    <n v="1"/>
    <b v="0"/>
    <s v="theater/plays"/>
    <n v="0"/>
    <n v="5"/>
    <x v="1"/>
    <x v="6"/>
  </r>
  <r>
    <x v="2"/>
    <x v="0"/>
    <s v="USD"/>
    <n v="1420199351"/>
    <n v="1416311351"/>
    <b v="0"/>
    <n v="2"/>
    <b v="0"/>
    <s v="theater/plays"/>
    <n v="0"/>
    <n v="5.5"/>
    <x v="1"/>
    <x v="6"/>
  </r>
  <r>
    <x v="2"/>
    <x v="0"/>
    <s v="USD"/>
    <n v="1416877200"/>
    <n v="1414505137"/>
    <b v="0"/>
    <n v="2"/>
    <b v="0"/>
    <s v="theater/plays"/>
    <n v="1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36"/>
    <n v="137.08000000000001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0"/>
    <n v="5"/>
    <x v="1"/>
    <x v="6"/>
  </r>
  <r>
    <x v="2"/>
    <x v="0"/>
    <s v="USD"/>
    <n v="1425110400"/>
    <n v="1422388822"/>
    <b v="0"/>
    <n v="5"/>
    <b v="0"/>
    <s v="theater/plays"/>
    <n v="3"/>
    <n v="39"/>
    <x v="1"/>
    <x v="6"/>
  </r>
  <r>
    <x v="2"/>
    <x v="0"/>
    <s v="USD"/>
    <n v="1475378744"/>
    <n v="1472786744"/>
    <b v="0"/>
    <n v="2"/>
    <b v="0"/>
    <s v="theater/plays"/>
    <n v="3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16"/>
    <n v="49.28"/>
    <x v="1"/>
    <x v="6"/>
  </r>
  <r>
    <x v="2"/>
    <x v="0"/>
    <s v="USD"/>
    <n v="1460140500"/>
    <n v="1457628680"/>
    <b v="0"/>
    <n v="1"/>
    <b v="0"/>
    <s v="theater/plays"/>
    <n v="1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24"/>
    <n v="53.13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0"/>
    <n v="7"/>
    <x v="1"/>
    <x v="6"/>
  </r>
  <r>
    <x v="2"/>
    <x v="0"/>
    <s v="USD"/>
    <n v="1406988000"/>
    <n v="1403822912"/>
    <b v="0"/>
    <n v="16"/>
    <b v="0"/>
    <s v="theater/plays"/>
    <n v="32"/>
    <n v="40.06"/>
    <x v="1"/>
    <x v="6"/>
  </r>
  <r>
    <x v="2"/>
    <x v="0"/>
    <s v="USD"/>
    <n v="1411930556"/>
    <n v="1409338556"/>
    <b v="0"/>
    <n v="12"/>
    <b v="0"/>
    <s v="theater/plays"/>
    <n v="24"/>
    <n v="24.33"/>
    <x v="1"/>
    <x v="6"/>
  </r>
  <r>
    <x v="2"/>
    <x v="0"/>
    <s v="USD"/>
    <n v="1451852256"/>
    <n v="1449260256"/>
    <b v="0"/>
    <n v="4"/>
    <b v="0"/>
    <s v="theater/plays"/>
    <n v="2"/>
    <n v="11.25"/>
    <x v="1"/>
    <x v="6"/>
  </r>
  <r>
    <x v="2"/>
    <x v="1"/>
    <s v="GBP"/>
    <n v="1399584210"/>
    <n v="1397683410"/>
    <b v="0"/>
    <n v="2"/>
    <b v="0"/>
    <s v="theater/plays"/>
    <n v="0"/>
    <n v="10.5"/>
    <x v="1"/>
    <x v="6"/>
  </r>
  <r>
    <x v="2"/>
    <x v="1"/>
    <s v="GBP"/>
    <n v="1448722494"/>
    <n v="1446562494"/>
    <b v="0"/>
    <n v="3"/>
    <b v="0"/>
    <s v="theater/plays"/>
    <n v="3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"/>
    <n v="42"/>
    <x v="1"/>
    <x v="6"/>
  </r>
  <r>
    <x v="2"/>
    <x v="0"/>
    <s v="USD"/>
    <n v="1460608780"/>
    <n v="1455428380"/>
    <b v="0"/>
    <n v="4"/>
    <b v="0"/>
    <s v="theater/plays"/>
    <n v="14"/>
    <n v="71.25"/>
    <x v="1"/>
    <x v="6"/>
  </r>
  <r>
    <x v="2"/>
    <x v="0"/>
    <s v="USD"/>
    <n v="1406170740"/>
    <n v="1402506278"/>
    <b v="0"/>
    <n v="2"/>
    <b v="0"/>
    <s v="theater/plays"/>
    <n v="1"/>
    <n v="22.5"/>
    <x v="1"/>
    <x v="6"/>
  </r>
  <r>
    <x v="2"/>
    <x v="0"/>
    <s v="USD"/>
    <n v="1488783507"/>
    <n v="1486191507"/>
    <b v="0"/>
    <n v="10"/>
    <b v="0"/>
    <s v="theater/plays"/>
    <n v="24"/>
    <n v="41"/>
    <x v="1"/>
    <x v="6"/>
  </r>
  <r>
    <x v="2"/>
    <x v="0"/>
    <s v="USD"/>
    <n v="1463945673"/>
    <n v="1458761673"/>
    <b v="0"/>
    <n v="11"/>
    <b v="0"/>
    <s v="theater/plays"/>
    <n v="11"/>
    <n v="47.91"/>
    <x v="1"/>
    <x v="6"/>
  </r>
  <r>
    <x v="2"/>
    <x v="0"/>
    <s v="USD"/>
    <n v="1472442900"/>
    <n v="1471638646"/>
    <b v="0"/>
    <n v="6"/>
    <b v="0"/>
    <s v="theater/plays"/>
    <n v="7"/>
    <n v="35.17"/>
    <x v="1"/>
    <x v="6"/>
  </r>
  <r>
    <x v="2"/>
    <x v="0"/>
    <s v="USD"/>
    <n v="1460925811"/>
    <n v="1458333811"/>
    <b v="0"/>
    <n v="2"/>
    <b v="0"/>
    <s v="theater/plays"/>
    <n v="0"/>
    <n v="5.5"/>
    <x v="1"/>
    <x v="6"/>
  </r>
  <r>
    <x v="2"/>
    <x v="0"/>
    <s v="USD"/>
    <n v="1405947126"/>
    <n v="1403355126"/>
    <b v="0"/>
    <n v="6"/>
    <b v="0"/>
    <s v="theater/plays"/>
    <n v="1"/>
    <n v="22.67"/>
    <x v="1"/>
    <x v="6"/>
  </r>
  <r>
    <x v="2"/>
    <x v="0"/>
    <s v="USD"/>
    <n v="1423186634"/>
    <n v="1418002634"/>
    <b v="0"/>
    <n v="8"/>
    <b v="0"/>
    <s v="theater/plays"/>
    <n v="21"/>
    <n v="26.38"/>
    <x v="1"/>
    <x v="6"/>
  </r>
  <r>
    <x v="2"/>
    <x v="0"/>
    <s v="USD"/>
    <n v="1462766400"/>
    <n v="1460219110"/>
    <b v="0"/>
    <n v="37"/>
    <b v="0"/>
    <s v="theater/plays"/>
    <n v="78"/>
    <n v="105.54"/>
    <x v="1"/>
    <x v="6"/>
  </r>
  <r>
    <x v="2"/>
    <x v="1"/>
    <s v="GBP"/>
    <n v="1464872848"/>
    <n v="1462280848"/>
    <b v="0"/>
    <n v="11"/>
    <b v="0"/>
    <s v="theater/plays"/>
    <n v="32"/>
    <n v="29.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48"/>
    <n v="62"/>
    <x v="1"/>
    <x v="6"/>
  </r>
  <r>
    <x v="2"/>
    <x v="0"/>
    <s v="USD"/>
    <n v="1469213732"/>
    <n v="1466621732"/>
    <b v="0"/>
    <n v="6"/>
    <b v="0"/>
    <s v="theater/plays"/>
    <n v="1"/>
    <n v="217.5"/>
    <x v="1"/>
    <x v="6"/>
  </r>
  <r>
    <x v="2"/>
    <x v="0"/>
    <s v="USD"/>
    <n v="1422717953"/>
    <n v="1417533953"/>
    <b v="0"/>
    <n v="8"/>
    <b v="0"/>
    <s v="theater/plays"/>
    <n v="11"/>
    <n v="26.75"/>
    <x v="1"/>
    <x v="6"/>
  </r>
  <r>
    <x v="2"/>
    <x v="1"/>
    <s v="GBP"/>
    <n v="1427659200"/>
    <n v="1425678057"/>
    <b v="0"/>
    <n v="6"/>
    <b v="0"/>
    <s v="theater/plays"/>
    <n v="2"/>
    <n v="18.329999999999998"/>
    <x v="1"/>
    <x v="6"/>
  </r>
  <r>
    <x v="2"/>
    <x v="0"/>
    <s v="USD"/>
    <n v="1404570147"/>
    <n v="1401978147"/>
    <b v="0"/>
    <n v="7"/>
    <b v="0"/>
    <s v="theater/plays"/>
    <n v="18"/>
    <n v="64.290000000000006"/>
    <x v="1"/>
    <x v="6"/>
  </r>
  <r>
    <x v="2"/>
    <x v="0"/>
    <s v="USD"/>
    <n v="1468729149"/>
    <n v="1463545149"/>
    <b v="0"/>
    <n v="7"/>
    <b v="0"/>
    <s v="theater/plays"/>
    <n v="4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5"/>
    <n v="84.28"/>
    <x v="1"/>
    <x v="6"/>
  </r>
  <r>
    <x v="2"/>
    <x v="1"/>
    <s v="GBP"/>
    <n v="1415404800"/>
    <n v="1412809644"/>
    <b v="0"/>
    <n v="10"/>
    <b v="0"/>
    <s v="theater/plays"/>
    <n v="6"/>
    <n v="9.5"/>
    <x v="1"/>
    <x v="6"/>
  </r>
  <r>
    <x v="2"/>
    <x v="0"/>
    <s v="USD"/>
    <n v="1456002300"/>
    <n v="1454173120"/>
    <b v="0"/>
    <n v="19"/>
    <b v="0"/>
    <s v="theater/plays"/>
    <n v="32"/>
    <n v="33.74"/>
    <x v="1"/>
    <x v="6"/>
  </r>
  <r>
    <x v="2"/>
    <x v="1"/>
    <s v="GBP"/>
    <n v="1462539840"/>
    <n v="1460034594"/>
    <b v="0"/>
    <n v="13"/>
    <b v="0"/>
    <s v="theater/plays"/>
    <n v="10"/>
    <n v="37.54"/>
    <x v="1"/>
    <x v="6"/>
  </r>
  <r>
    <x v="2"/>
    <x v="1"/>
    <s v="GBP"/>
    <n v="1400278290"/>
    <n v="1399414290"/>
    <b v="0"/>
    <n v="13"/>
    <b v="0"/>
    <s v="theater/plays"/>
    <n v="38"/>
    <n v="11.62"/>
    <x v="1"/>
    <x v="6"/>
  </r>
  <r>
    <x v="2"/>
    <x v="0"/>
    <s v="USD"/>
    <n v="1440813413"/>
    <n v="1439517413"/>
    <b v="0"/>
    <n v="4"/>
    <b v="0"/>
    <s v="theater/plays"/>
    <n v="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"/>
    <n v="60.11"/>
    <x v="1"/>
    <x v="6"/>
  </r>
  <r>
    <x v="2"/>
    <x v="0"/>
    <s v="USD"/>
    <n v="1431549912"/>
    <n v="1428957912"/>
    <b v="0"/>
    <n v="1"/>
    <b v="0"/>
    <s v="theater/plays"/>
    <n v="0"/>
    <n v="3"/>
    <x v="1"/>
    <x v="6"/>
  </r>
  <r>
    <x v="2"/>
    <x v="0"/>
    <s v="USD"/>
    <n v="1405761690"/>
    <n v="1403169690"/>
    <b v="0"/>
    <n v="1"/>
    <b v="0"/>
    <s v="theater/plays"/>
    <n v="0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7"/>
    <n v="29.24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57"/>
    <n v="59.58"/>
    <x v="1"/>
    <x v="6"/>
  </r>
  <r>
    <x v="2"/>
    <x v="0"/>
    <s v="USD"/>
    <n v="1409514709"/>
    <n v="1406058798"/>
    <b v="0"/>
    <n v="14"/>
    <b v="0"/>
    <s v="theater/plays"/>
    <n v="17"/>
    <n v="82.57"/>
    <x v="1"/>
    <x v="6"/>
  </r>
  <r>
    <x v="2"/>
    <x v="0"/>
    <s v="USD"/>
    <n v="1462631358"/>
    <n v="1457450958"/>
    <b v="0"/>
    <n v="1"/>
    <b v="0"/>
    <s v="theater/plays"/>
    <n v="0"/>
    <n v="10"/>
    <x v="1"/>
    <x v="6"/>
  </r>
  <r>
    <x v="2"/>
    <x v="1"/>
    <s v="GBP"/>
    <n v="1488394800"/>
    <n v="1486681708"/>
    <b v="0"/>
    <n v="14"/>
    <b v="0"/>
    <s v="theater/plays"/>
    <n v="38"/>
    <n v="32.36"/>
    <x v="1"/>
    <x v="6"/>
  </r>
  <r>
    <x v="2"/>
    <x v="0"/>
    <s v="USD"/>
    <n v="1411779761"/>
    <n v="1409187761"/>
    <b v="0"/>
    <n v="4"/>
    <b v="0"/>
    <s v="theater/plays"/>
    <n v="2"/>
    <n v="5.75"/>
    <x v="1"/>
    <x v="6"/>
  </r>
  <r>
    <x v="2"/>
    <x v="0"/>
    <s v="USD"/>
    <n v="1424009147"/>
    <n v="1421417147"/>
    <b v="0"/>
    <n v="2"/>
    <b v="0"/>
    <s v="theater/plays"/>
    <n v="10"/>
    <n v="100.5"/>
    <x v="1"/>
    <x v="6"/>
  </r>
  <r>
    <x v="2"/>
    <x v="0"/>
    <s v="USD"/>
    <n v="1412740457"/>
    <n v="1410148457"/>
    <b v="0"/>
    <n v="1"/>
    <b v="0"/>
    <s v="theater/plays"/>
    <n v="0"/>
    <n v="1"/>
    <x v="1"/>
    <x v="6"/>
  </r>
  <r>
    <x v="2"/>
    <x v="0"/>
    <s v="USD"/>
    <n v="1413832985"/>
    <n v="1408648985"/>
    <b v="0"/>
    <n v="2"/>
    <b v="0"/>
    <s v="theater/plays"/>
    <n v="1"/>
    <n v="20"/>
    <x v="1"/>
    <x v="6"/>
  </r>
  <r>
    <x v="2"/>
    <x v="0"/>
    <s v="USD"/>
    <n v="1455647587"/>
    <n v="1453487587"/>
    <b v="0"/>
    <n v="1"/>
    <b v="0"/>
    <s v="theater/plays"/>
    <n v="0"/>
    <n v="2"/>
    <x v="1"/>
    <x v="6"/>
  </r>
  <r>
    <x v="2"/>
    <x v="0"/>
    <s v="USD"/>
    <n v="1409070480"/>
    <n v="1406572381"/>
    <b v="0"/>
    <n v="1"/>
    <b v="0"/>
    <s v="theater/plays"/>
    <n v="0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4"/>
    <n v="25"/>
    <x v="1"/>
    <x v="6"/>
  </r>
  <r>
    <x v="2"/>
    <x v="0"/>
    <s v="USD"/>
    <n v="1414348166"/>
    <n v="1412879366"/>
    <b v="0"/>
    <n v="38"/>
    <b v="0"/>
    <s v="theater/plays"/>
    <n v="24"/>
    <n v="45.84"/>
    <x v="1"/>
    <x v="6"/>
  </r>
  <r>
    <x v="2"/>
    <x v="1"/>
    <s v="GBP"/>
    <n v="1422450278"/>
    <n v="1419858278"/>
    <b v="0"/>
    <n v="4"/>
    <b v="0"/>
    <s v="theater/plays"/>
    <n v="8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0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"/>
    <n v="52.5"/>
    <x v="1"/>
    <x v="6"/>
  </r>
  <r>
    <x v="2"/>
    <x v="1"/>
    <s v="GBP"/>
    <n v="1475877108"/>
    <n v="1473285108"/>
    <b v="0"/>
    <n v="4"/>
    <b v="0"/>
    <s v="theater/plays"/>
    <n v="9"/>
    <n v="32.5"/>
    <x v="1"/>
    <x v="6"/>
  </r>
  <r>
    <x v="2"/>
    <x v="0"/>
    <s v="USD"/>
    <n v="1460737680"/>
    <n v="1455725596"/>
    <b v="0"/>
    <n v="4"/>
    <b v="0"/>
    <s v="theater/plays"/>
    <n v="1"/>
    <n v="7.25"/>
    <x v="1"/>
    <x v="6"/>
  </r>
  <r>
    <x v="2"/>
    <x v="0"/>
    <s v="USD"/>
    <n v="1427168099"/>
    <n v="1424579699"/>
    <b v="0"/>
    <n v="3"/>
    <b v="0"/>
    <s v="theater/plays"/>
    <n v="17"/>
    <n v="33.33"/>
    <x v="1"/>
    <x v="6"/>
  </r>
  <r>
    <x v="2"/>
    <x v="0"/>
    <s v="USD"/>
    <n v="1414360358"/>
    <n v="1409176358"/>
    <b v="0"/>
    <n v="2"/>
    <b v="0"/>
    <s v="theater/plays"/>
    <n v="1"/>
    <n v="62.5"/>
    <x v="1"/>
    <x v="6"/>
  </r>
  <r>
    <x v="2"/>
    <x v="0"/>
    <s v="USD"/>
    <n v="1422759240"/>
    <n v="1418824867"/>
    <b v="0"/>
    <n v="197"/>
    <b v="0"/>
    <s v="theater/plays"/>
    <n v="70"/>
    <n v="63.5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"/>
    <n v="30.71"/>
    <x v="1"/>
    <x v="6"/>
  </r>
  <r>
    <x v="2"/>
    <x v="0"/>
    <s v="USD"/>
    <n v="1402007500"/>
    <n v="1399415500"/>
    <b v="0"/>
    <n v="11"/>
    <b v="0"/>
    <s v="theater/plays"/>
    <n v="28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16"/>
    <n v="66.67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7"/>
    <n v="59"/>
    <x v="1"/>
    <x v="6"/>
  </r>
  <r>
    <x v="2"/>
    <x v="1"/>
    <s v="GBP"/>
    <n v="1475398800"/>
    <n v="1472711224"/>
    <b v="0"/>
    <n v="94"/>
    <b v="0"/>
    <s v="theater/plays"/>
    <n v="26"/>
    <n v="65.34"/>
    <x v="1"/>
    <x v="6"/>
  </r>
  <r>
    <x v="2"/>
    <x v="0"/>
    <s v="USD"/>
    <n v="1428097450"/>
    <n v="1425509050"/>
    <b v="0"/>
    <n v="2"/>
    <b v="0"/>
    <s v="theater/plays"/>
    <n v="1"/>
    <n v="100"/>
    <x v="1"/>
    <x v="6"/>
  </r>
  <r>
    <x v="2"/>
    <x v="0"/>
    <s v="USD"/>
    <n v="1413925887"/>
    <n v="1411333887"/>
    <b v="0"/>
    <n v="25"/>
    <b v="0"/>
    <s v="theater/plays"/>
    <n v="37"/>
    <n v="147.4"/>
    <x v="1"/>
    <x v="6"/>
  </r>
  <r>
    <x v="2"/>
    <x v="0"/>
    <s v="USD"/>
    <n v="1404253800"/>
    <n v="1402784964"/>
    <b v="0"/>
    <n v="17"/>
    <b v="0"/>
    <s v="theater/plays"/>
    <n v="47"/>
    <n v="166.06"/>
    <x v="1"/>
    <x v="6"/>
  </r>
  <r>
    <x v="2"/>
    <x v="0"/>
    <s v="USD"/>
    <n v="1464099900"/>
    <n v="1462585315"/>
    <b v="0"/>
    <n v="2"/>
    <b v="0"/>
    <s v="theater/plays"/>
    <n v="11"/>
    <n v="40"/>
    <x v="1"/>
    <x v="6"/>
  </r>
  <r>
    <x v="2"/>
    <x v="0"/>
    <s v="USD"/>
    <n v="1413573010"/>
    <n v="1408389010"/>
    <b v="0"/>
    <n v="4"/>
    <b v="0"/>
    <s v="theater/plays"/>
    <n v="12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"/>
    <n v="1250"/>
    <x v="1"/>
    <x v="6"/>
  </r>
  <r>
    <x v="2"/>
    <x v="1"/>
    <s v="GBP"/>
    <n v="1473160954"/>
    <n v="1467976954"/>
    <b v="0"/>
    <n v="2"/>
    <b v="0"/>
    <s v="theater/plays"/>
    <n v="0"/>
    <n v="10.5"/>
    <x v="1"/>
    <x v="6"/>
  </r>
  <r>
    <x v="2"/>
    <x v="0"/>
    <s v="USD"/>
    <n v="1421781360"/>
    <n v="1419213664"/>
    <b v="0"/>
    <n v="3"/>
    <b v="0"/>
    <s v="theater/plays"/>
    <n v="0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38"/>
    <n v="56.25"/>
    <x v="1"/>
    <x v="6"/>
  </r>
  <r>
    <x v="2"/>
    <x v="2"/>
    <s v="AUD"/>
    <n v="1408596589"/>
    <n v="1406004589"/>
    <b v="0"/>
    <n v="1"/>
    <b v="0"/>
    <s v="theater/plays"/>
    <n v="0"/>
    <n v="1"/>
    <x v="1"/>
    <x v="6"/>
  </r>
  <r>
    <x v="2"/>
    <x v="0"/>
    <s v="USD"/>
    <n v="1413992210"/>
    <n v="1411400210"/>
    <b v="0"/>
    <n v="12"/>
    <b v="0"/>
    <s v="theater/plays"/>
    <n v="8"/>
    <n v="38.33"/>
    <x v="1"/>
    <x v="6"/>
  </r>
  <r>
    <x v="2"/>
    <x v="0"/>
    <s v="USD"/>
    <n v="1420938000"/>
    <n v="1418862743"/>
    <b v="0"/>
    <n v="4"/>
    <b v="0"/>
    <s v="theater/plays"/>
    <n v="2"/>
    <n v="27.5"/>
    <x v="1"/>
    <x v="6"/>
  </r>
  <r>
    <x v="2"/>
    <x v="1"/>
    <s v="GBP"/>
    <n v="1460373187"/>
    <n v="1457352787"/>
    <b v="0"/>
    <n v="91"/>
    <b v="0"/>
    <s v="theater/plays"/>
    <n v="18"/>
    <n v="32.979999999999997"/>
    <x v="1"/>
    <x v="6"/>
  </r>
  <r>
    <x v="2"/>
    <x v="0"/>
    <s v="USD"/>
    <n v="1436914815"/>
    <n v="1434322815"/>
    <b v="0"/>
    <n v="1"/>
    <b v="0"/>
    <s v="theater/plays"/>
    <n v="0"/>
    <n v="16"/>
    <x v="1"/>
    <x v="6"/>
  </r>
  <r>
    <x v="2"/>
    <x v="0"/>
    <s v="USD"/>
    <n v="1414077391"/>
    <n v="1411485391"/>
    <b v="0"/>
    <n v="1"/>
    <b v="0"/>
    <s v="theater/plays"/>
    <n v="0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38"/>
    <n v="86.62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18"/>
    <n v="41.95"/>
    <x v="1"/>
    <x v="6"/>
  </r>
  <r>
    <x v="2"/>
    <x v="0"/>
    <s v="USD"/>
    <n v="1467575940"/>
    <n v="1465856639"/>
    <b v="0"/>
    <n v="9"/>
    <b v="0"/>
    <s v="theater/plays"/>
    <n v="53"/>
    <n v="88.33"/>
    <x v="1"/>
    <x v="6"/>
  </r>
  <r>
    <x v="2"/>
    <x v="1"/>
    <s v="GBP"/>
    <n v="1448492400"/>
    <n v="1446506080"/>
    <b v="0"/>
    <n v="6"/>
    <b v="0"/>
    <s v="theater/plays"/>
    <n v="22"/>
    <n v="129.16999999999999"/>
    <x v="1"/>
    <x v="6"/>
  </r>
  <r>
    <x v="2"/>
    <x v="0"/>
    <s v="USD"/>
    <n v="1459483140"/>
    <n v="1458178044"/>
    <b v="0"/>
    <n v="4"/>
    <b v="0"/>
    <s v="theater/plays"/>
    <n v="3"/>
    <n v="23.75"/>
    <x v="1"/>
    <x v="6"/>
  </r>
  <r>
    <x v="2"/>
    <x v="5"/>
    <s v="CAD"/>
    <n v="1410836400"/>
    <n v="1408116152"/>
    <b v="0"/>
    <n v="7"/>
    <b v="0"/>
    <s v="theater/plays"/>
    <n v="3"/>
    <n v="35.71"/>
    <x v="1"/>
    <x v="6"/>
  </r>
  <r>
    <x v="2"/>
    <x v="5"/>
    <s v="CAD"/>
    <n v="1403539200"/>
    <n v="1400604056"/>
    <b v="0"/>
    <n v="5"/>
    <b v="0"/>
    <s v="theater/plays"/>
    <n v="3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"/>
    <n v="163.33000000000001"/>
    <x v="1"/>
    <x v="6"/>
  </r>
  <r>
    <x v="2"/>
    <x v="1"/>
    <s v="GBP"/>
    <n v="1403886084"/>
    <n v="1401294084"/>
    <b v="0"/>
    <n v="9"/>
    <b v="0"/>
    <s v="theater/plays"/>
    <n v="1"/>
    <n v="15"/>
    <x v="1"/>
    <x v="6"/>
  </r>
  <r>
    <x v="2"/>
    <x v="2"/>
    <s v="AUD"/>
    <n v="1430316426"/>
    <n v="1427724426"/>
    <b v="0"/>
    <n v="6"/>
    <b v="0"/>
    <s v="theater/plays"/>
    <n v="19"/>
    <n v="64.17"/>
    <x v="1"/>
    <x v="6"/>
  </r>
  <r>
    <x v="2"/>
    <x v="0"/>
    <s v="USD"/>
    <n v="1407883811"/>
    <n v="1405291811"/>
    <b v="0"/>
    <n v="4"/>
    <b v="0"/>
    <s v="theater/plays"/>
    <n v="1"/>
    <n v="6.75"/>
    <x v="1"/>
    <x v="6"/>
  </r>
  <r>
    <x v="2"/>
    <x v="0"/>
    <s v="USD"/>
    <n v="1463619388"/>
    <n v="1461027388"/>
    <b v="0"/>
    <n v="1"/>
    <b v="0"/>
    <s v="theater/plays"/>
    <n v="0"/>
    <n v="25"/>
    <x v="1"/>
    <x v="6"/>
  </r>
  <r>
    <x v="2"/>
    <x v="0"/>
    <s v="USD"/>
    <n v="1443408550"/>
    <n v="1439952550"/>
    <b v="0"/>
    <n v="17"/>
    <b v="0"/>
    <s v="theater/plays"/>
    <n v="61"/>
    <n v="179.12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"/>
    <n v="33.08"/>
    <x v="1"/>
    <x v="6"/>
  </r>
  <r>
    <x v="2"/>
    <x v="0"/>
    <s v="USD"/>
    <n v="1425178800"/>
    <n v="1422374420"/>
    <b v="0"/>
    <n v="6"/>
    <b v="0"/>
    <s v="theater/plays"/>
    <n v="17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0"/>
    <n v="2"/>
    <x v="1"/>
    <x v="6"/>
  </r>
  <r>
    <x v="2"/>
    <x v="0"/>
    <s v="USD"/>
    <n v="1431144000"/>
    <n v="1426407426"/>
    <b v="0"/>
    <n v="2"/>
    <b v="0"/>
    <s v="theater/plays"/>
    <n v="1"/>
    <n v="18.5"/>
    <x v="1"/>
    <x v="6"/>
  </r>
  <r>
    <x v="2"/>
    <x v="1"/>
    <s v="GBP"/>
    <n v="1446732975"/>
    <n v="1444137375"/>
    <b v="0"/>
    <n v="21"/>
    <b v="0"/>
    <s v="theater/plays"/>
    <n v="27"/>
    <n v="35"/>
    <x v="1"/>
    <x v="6"/>
  </r>
  <r>
    <x v="2"/>
    <x v="1"/>
    <s v="GBP"/>
    <n v="1404149280"/>
    <n v="1400547969"/>
    <b v="0"/>
    <n v="13"/>
    <b v="0"/>
    <s v="theater/plays"/>
    <n v="29"/>
    <n v="44.31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9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0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16"/>
    <n v="29.17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2"/>
    <n v="126.5"/>
    <x v="1"/>
    <x v="6"/>
  </r>
  <r>
    <x v="2"/>
    <x v="13"/>
    <s v="EUR"/>
    <n v="1476008906"/>
    <n v="1473416906"/>
    <b v="0"/>
    <n v="1"/>
    <b v="0"/>
    <s v="theater/plays"/>
    <n v="0"/>
    <n v="10"/>
    <x v="1"/>
    <x v="6"/>
  </r>
  <r>
    <x v="2"/>
    <x v="0"/>
    <s v="USD"/>
    <n v="1427169540"/>
    <n v="1424701775"/>
    <b v="0"/>
    <n v="1"/>
    <b v="0"/>
    <s v="theater/plays"/>
    <n v="0"/>
    <n v="10"/>
    <x v="1"/>
    <x v="6"/>
  </r>
  <r>
    <x v="2"/>
    <x v="0"/>
    <s v="USD"/>
    <n v="1448078400"/>
    <n v="1445985299"/>
    <b v="0"/>
    <n v="5"/>
    <b v="0"/>
    <s v="theater/plays"/>
    <n v="5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11"/>
    <n v="72"/>
    <x v="1"/>
    <x v="6"/>
  </r>
  <r>
    <x v="2"/>
    <x v="0"/>
    <s v="USD"/>
    <n v="1433093700"/>
    <n v="1430242488"/>
    <b v="0"/>
    <n v="8"/>
    <b v="0"/>
    <s v="theater/plays"/>
    <n v="5"/>
    <n v="30"/>
    <x v="1"/>
    <x v="6"/>
  </r>
  <r>
    <x v="2"/>
    <x v="0"/>
    <s v="USD"/>
    <n v="1438959600"/>
    <n v="1437754137"/>
    <b v="0"/>
    <n v="3"/>
    <b v="0"/>
    <s v="theater/plays"/>
    <n v="3"/>
    <n v="10.67"/>
    <x v="1"/>
    <x v="6"/>
  </r>
  <r>
    <x v="2"/>
    <x v="0"/>
    <s v="USD"/>
    <n v="1421410151"/>
    <n v="1418818151"/>
    <b v="0"/>
    <n v="8"/>
    <b v="0"/>
    <s v="theater/plays"/>
    <n v="13"/>
    <n v="25.5"/>
    <x v="1"/>
    <x v="6"/>
  </r>
  <r>
    <x v="2"/>
    <x v="0"/>
    <s v="USD"/>
    <n v="1428205247"/>
    <n v="1423024847"/>
    <b v="0"/>
    <n v="1"/>
    <b v="0"/>
    <s v="theater/plays"/>
    <n v="0"/>
    <n v="20"/>
    <x v="1"/>
    <x v="6"/>
  </r>
  <r>
    <x v="2"/>
    <x v="1"/>
    <s v="GBP"/>
    <n v="1440272093"/>
    <n v="1435088093"/>
    <b v="0"/>
    <n v="4"/>
    <b v="0"/>
    <s v="theater/plays"/>
    <n v="2"/>
    <n v="15"/>
    <x v="1"/>
    <x v="6"/>
  </r>
  <r>
    <x v="2"/>
    <x v="0"/>
    <s v="USD"/>
    <n v="1413953940"/>
    <n v="1410141900"/>
    <b v="0"/>
    <n v="8"/>
    <b v="0"/>
    <s v="theater/plays"/>
    <n v="37"/>
    <n v="91.25"/>
    <x v="1"/>
    <x v="6"/>
  </r>
  <r>
    <x v="2"/>
    <x v="14"/>
    <s v="MXN"/>
    <n v="1482108350"/>
    <n v="1479516350"/>
    <b v="0"/>
    <n v="1"/>
    <b v="0"/>
    <s v="theater/plays"/>
    <n v="3"/>
    <n v="800"/>
    <x v="1"/>
    <x v="6"/>
  </r>
  <r>
    <x v="2"/>
    <x v="1"/>
    <s v="GBP"/>
    <n v="1488271860"/>
    <n v="1484484219"/>
    <b v="0"/>
    <n v="5"/>
    <b v="0"/>
    <s v="theater/plays"/>
    <n v="11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27"/>
    <n v="22.83"/>
    <x v="1"/>
    <x v="6"/>
  </r>
  <r>
    <x v="2"/>
    <x v="0"/>
    <s v="USD"/>
    <n v="1440613920"/>
    <n v="1435953566"/>
    <b v="0"/>
    <n v="6"/>
    <b v="0"/>
    <s v="theater/plays"/>
    <n v="10"/>
    <n v="16.670000000000002"/>
    <x v="1"/>
    <x v="6"/>
  </r>
  <r>
    <x v="2"/>
    <x v="2"/>
    <s v="AUD"/>
    <n v="1477550434"/>
    <n v="1474958434"/>
    <b v="0"/>
    <n v="14"/>
    <b v="0"/>
    <s v="theater/plays"/>
    <n v="21"/>
    <n v="45.79"/>
    <x v="1"/>
    <x v="6"/>
  </r>
  <r>
    <x v="2"/>
    <x v="14"/>
    <s v="MXN"/>
    <n v="1482711309"/>
    <n v="1479860109"/>
    <b v="0"/>
    <n v="6"/>
    <b v="0"/>
    <s v="theater/plays"/>
    <n v="7"/>
    <n v="383.33"/>
    <x v="1"/>
    <x v="6"/>
  </r>
  <r>
    <x v="2"/>
    <x v="0"/>
    <s v="USD"/>
    <n v="1427936400"/>
    <n v="1424221866"/>
    <b v="0"/>
    <n v="33"/>
    <b v="0"/>
    <s v="theater/plays"/>
    <n v="71"/>
    <n v="106.97"/>
    <x v="1"/>
    <x v="6"/>
  </r>
  <r>
    <x v="2"/>
    <x v="0"/>
    <s v="USD"/>
    <n v="1411596001"/>
    <n v="1409608801"/>
    <b v="0"/>
    <n v="4"/>
    <b v="0"/>
    <s v="theater/plays"/>
    <n v="2"/>
    <n v="10.25"/>
    <x v="1"/>
    <x v="6"/>
  </r>
  <r>
    <x v="2"/>
    <x v="0"/>
    <s v="USD"/>
    <n v="1488517200"/>
    <n v="1485909937"/>
    <b v="0"/>
    <n v="1"/>
    <b v="0"/>
    <s v="theater/plays"/>
    <n v="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29"/>
    <n v="14.33"/>
    <x v="1"/>
    <x v="6"/>
  </r>
  <r>
    <x v="2"/>
    <x v="0"/>
    <s v="USD"/>
    <n v="1424747740"/>
    <n v="1422155740"/>
    <b v="0"/>
    <n v="6"/>
    <b v="0"/>
    <s v="theater/plays"/>
    <n v="3"/>
    <n v="15.67"/>
    <x v="1"/>
    <x v="6"/>
  </r>
  <r>
    <x v="2"/>
    <x v="17"/>
    <s v="EUR"/>
    <n v="1456617600"/>
    <n v="1454280186"/>
    <b v="0"/>
    <n v="1"/>
    <b v="0"/>
    <s v="theater/plays"/>
    <n v="0"/>
    <n v="1"/>
    <x v="1"/>
    <x v="6"/>
  </r>
  <r>
    <x v="2"/>
    <x v="0"/>
    <s v="USD"/>
    <n v="1452234840"/>
    <n v="1450619123"/>
    <b v="0"/>
    <n v="3"/>
    <b v="0"/>
    <s v="theater/plays"/>
    <n v="0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8082F-56E3-44EF-8748-2DCB5F6C71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2">
    <pivotField axis="axisCol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Category" fld="11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1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1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1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F0AB3-EE59-4DE4-AE3E-7CF5D15BA47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ub-Category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AD191-0463-4EE7-A50E-5EAC4F687479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0" zoomScaleNormal="50" workbookViewId="0">
      <selection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21875" customWidth="1"/>
    <col min="16" max="16" width="21.77734375" customWidth="1"/>
    <col min="17" max="17" width="19" customWidth="1"/>
    <col min="18" max="18" width="19.5546875" customWidth="1"/>
    <col min="19" max="19" width="30.109375" style="9" customWidth="1"/>
    <col min="20" max="20" width="26.88671875" style="9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8367</v>
      </c>
      <c r="T1" s="8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 0)</f>
        <v>137</v>
      </c>
      <c r="P2">
        <f t="shared" ref="P2:P64" si="0">IF(L2=0,0,ROUND(E2/L2,2))</f>
        <v>63.92</v>
      </c>
      <c r="Q2" t="str">
        <f t="shared" ref="Q2:Q64" si="1">LEFT(N2,FIND("/",N2)-1)</f>
        <v>film &amp; video</v>
      </c>
      <c r="R2" t="str">
        <f t="shared" ref="R2:R64" si="2">RIGHT(N2,LEN(N2)-FIND("/",N2))</f>
        <v>television</v>
      </c>
      <c r="S2" s="9">
        <f t="shared" ref="S2:S64" si="3">(((J2/60)/60)/24)+DATE(1970,1,1)</f>
        <v>42177.007071759261</v>
      </c>
      <c r="T2" s="9">
        <f t="shared" ref="T2:T64" si="4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5">ROUND(E3*100/D3, 0)</f>
        <v>143</v>
      </c>
      <c r="P3">
        <f t="shared" si="0"/>
        <v>185.48</v>
      </c>
      <c r="Q3" t="str">
        <f t="shared" si="1"/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5"/>
        <v>105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104</v>
      </c>
      <c r="P5">
        <f t="shared" si="0"/>
        <v>69.27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123</v>
      </c>
      <c r="P6">
        <f t="shared" si="0"/>
        <v>190.55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110</v>
      </c>
      <c r="P7">
        <f t="shared" si="0"/>
        <v>93.4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</v>
      </c>
      <c r="P8">
        <f t="shared" si="0"/>
        <v>146.88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</v>
      </c>
      <c r="P9">
        <f t="shared" si="0"/>
        <v>159.82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</v>
      </c>
      <c r="P10">
        <f t="shared" si="0"/>
        <v>291.79000000000002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126</v>
      </c>
      <c r="P11">
        <f t="shared" si="0"/>
        <v>31.5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101</v>
      </c>
      <c r="P12">
        <f t="shared" si="0"/>
        <v>158.68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121</v>
      </c>
      <c r="P13">
        <f t="shared" si="0"/>
        <v>80.33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</v>
      </c>
      <c r="P14">
        <f t="shared" si="0"/>
        <v>59.96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160</v>
      </c>
      <c r="P15">
        <f t="shared" si="0"/>
        <v>109.78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101</v>
      </c>
      <c r="P16">
        <f t="shared" si="0"/>
        <v>147.71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107</v>
      </c>
      <c r="P17">
        <f t="shared" si="0"/>
        <v>21.76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</v>
      </c>
      <c r="P18">
        <f t="shared" si="0"/>
        <v>171.84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101</v>
      </c>
      <c r="P19">
        <f t="shared" si="0"/>
        <v>41.94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</v>
      </c>
      <c r="P20">
        <f t="shared" si="0"/>
        <v>93.26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</v>
      </c>
      <c r="P21">
        <f t="shared" si="0"/>
        <v>56.14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</v>
      </c>
      <c r="P23">
        <f t="shared" si="0"/>
        <v>199.9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119</v>
      </c>
      <c r="P25">
        <f t="shared" si="0"/>
        <v>103.04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109</v>
      </c>
      <c r="P26">
        <f t="shared" si="0"/>
        <v>66.349999999999994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</v>
      </c>
      <c r="P27">
        <f t="shared" si="0"/>
        <v>57.14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</v>
      </c>
      <c r="P28">
        <f t="shared" si="0"/>
        <v>102.11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112</v>
      </c>
      <c r="P29">
        <f t="shared" si="0"/>
        <v>148.97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</v>
      </c>
      <c r="P30">
        <f t="shared" si="0"/>
        <v>169.61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</v>
      </c>
      <c r="P31">
        <f t="shared" si="0"/>
        <v>31.62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</v>
      </c>
      <c r="P32">
        <f t="shared" si="0"/>
        <v>76.45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</v>
      </c>
      <c r="P34">
        <f t="shared" si="0"/>
        <v>320.45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</v>
      </c>
      <c r="P36">
        <f t="shared" si="0"/>
        <v>49.88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167</v>
      </c>
      <c r="P37">
        <f t="shared" si="0"/>
        <v>59.46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</v>
      </c>
      <c r="P38">
        <f t="shared" si="0"/>
        <v>193.84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</v>
      </c>
      <c r="P39">
        <f t="shared" si="0"/>
        <v>159.51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</v>
      </c>
      <c r="P40">
        <f t="shared" si="0"/>
        <v>41.68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131</v>
      </c>
      <c r="P41">
        <f t="shared" si="0"/>
        <v>150.9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</v>
      </c>
      <c r="P42">
        <f t="shared" si="0"/>
        <v>126.69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105.26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142</v>
      </c>
      <c r="P44">
        <f t="shared" si="0"/>
        <v>117.51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309</v>
      </c>
      <c r="P45">
        <f t="shared" si="0"/>
        <v>117.36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133.33000000000001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98.36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</v>
      </c>
      <c r="P48">
        <f t="shared" si="0"/>
        <v>194.44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108</v>
      </c>
      <c r="P49">
        <f t="shared" si="0"/>
        <v>76.87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108</v>
      </c>
      <c r="P50">
        <f t="shared" si="0"/>
        <v>56.82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137.93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27.27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</v>
      </c>
      <c r="P53">
        <f t="shared" si="0"/>
        <v>118.34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</v>
      </c>
      <c r="P54">
        <f t="shared" si="0"/>
        <v>223.48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110</v>
      </c>
      <c r="P55">
        <f t="shared" si="0"/>
        <v>28.11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194.23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129</v>
      </c>
      <c r="P57">
        <f t="shared" si="0"/>
        <v>128.94999999999999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</v>
      </c>
      <c r="P58">
        <f t="shared" si="0"/>
        <v>49.32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102</v>
      </c>
      <c r="P59">
        <f t="shared" si="0"/>
        <v>221.52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103</v>
      </c>
      <c r="P60">
        <f t="shared" si="0"/>
        <v>137.21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</v>
      </c>
      <c r="P61">
        <f t="shared" si="0"/>
        <v>606.82000000000005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</v>
      </c>
      <c r="P62">
        <f t="shared" si="0"/>
        <v>43.04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</v>
      </c>
      <c r="P63">
        <f t="shared" si="0"/>
        <v>322.39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155</v>
      </c>
      <c r="P64">
        <f t="shared" si="0"/>
        <v>96.71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114</v>
      </c>
      <c r="P65">
        <f t="shared" ref="P65:P128" si="6">IF(L65=0,0,ROUND(E65/L65,2))</f>
        <v>35.47</v>
      </c>
      <c r="Q65" t="str">
        <f t="shared" ref="Q65:Q128" si="7">LEFT(N65,FIND("/",N65)-1)</f>
        <v>film &amp; video</v>
      </c>
      <c r="R65" t="str">
        <f t="shared" ref="R65:R128" si="8">RIGHT(N65,LEN(N65)-FIND("/",N65))</f>
        <v>shorts</v>
      </c>
      <c r="S65" s="9">
        <f t="shared" ref="S65:S128" si="9">(((J65/60)/60)/24)+DATE(1970,1,1)</f>
        <v>41612.912187499998</v>
      </c>
      <c r="T65" s="9">
        <f t="shared" ref="T65:T128" si="10"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</v>
      </c>
      <c r="P66">
        <f t="shared" si="6"/>
        <v>86.67</v>
      </c>
      <c r="Q66" t="str">
        <f t="shared" si="7"/>
        <v>film &amp; video</v>
      </c>
      <c r="R66" t="str">
        <f t="shared" si="8"/>
        <v>shorts</v>
      </c>
      <c r="S66" s="9">
        <f t="shared" si="9"/>
        <v>41433.01829861111</v>
      </c>
      <c r="T66" s="9">
        <f t="shared" si="10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1">ROUND(E67*100/D67, 0)</f>
        <v>108</v>
      </c>
      <c r="P67">
        <f t="shared" si="6"/>
        <v>132.05000000000001</v>
      </c>
      <c r="Q67" t="str">
        <f t="shared" si="7"/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1"/>
        <v>119</v>
      </c>
      <c r="P68">
        <f t="shared" si="6"/>
        <v>91.23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</v>
      </c>
      <c r="P69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</v>
      </c>
      <c r="P70">
        <f t="shared" si="6"/>
        <v>21.19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111</v>
      </c>
      <c r="P71">
        <f t="shared" si="6"/>
        <v>62.33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</v>
      </c>
      <c r="P72">
        <f t="shared" si="6"/>
        <v>37.409999999999997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124</v>
      </c>
      <c r="P73">
        <f t="shared" si="6"/>
        <v>69.72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</v>
      </c>
      <c r="P74">
        <f t="shared" si="6"/>
        <v>58.17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113</v>
      </c>
      <c r="P76">
        <f t="shared" si="6"/>
        <v>19.47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</v>
      </c>
      <c r="P77">
        <f t="shared" si="6"/>
        <v>85.96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</v>
      </c>
      <c r="P78">
        <f t="shared" si="6"/>
        <v>30.67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393</v>
      </c>
      <c r="P79">
        <f t="shared" si="6"/>
        <v>60.38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40.270000000000003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</v>
      </c>
      <c r="P82">
        <f t="shared" si="6"/>
        <v>273.83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53.04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</v>
      </c>
      <c r="P84">
        <f t="shared" si="6"/>
        <v>40.01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103</v>
      </c>
      <c r="P85">
        <f t="shared" si="6"/>
        <v>15.77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71.430000000000007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126</v>
      </c>
      <c r="P87">
        <f t="shared" si="6"/>
        <v>71.709999999999994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</v>
      </c>
      <c r="P88">
        <f t="shared" si="6"/>
        <v>375.76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105</v>
      </c>
      <c r="P89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103</v>
      </c>
      <c r="P90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</v>
      </c>
      <c r="P91">
        <f t="shared" si="6"/>
        <v>123.29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</v>
      </c>
      <c r="P92">
        <f t="shared" si="6"/>
        <v>31.38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78.260000000000005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</v>
      </c>
      <c r="P94">
        <f t="shared" si="6"/>
        <v>122.33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111</v>
      </c>
      <c r="P95">
        <f t="shared" si="6"/>
        <v>73.73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21.67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</v>
      </c>
      <c r="P97">
        <f t="shared" si="6"/>
        <v>21.9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115</v>
      </c>
      <c r="P98">
        <f t="shared" si="6"/>
        <v>50.59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</v>
      </c>
      <c r="P99">
        <f t="shared" si="6"/>
        <v>53.13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</v>
      </c>
      <c r="P100">
        <f t="shared" si="6"/>
        <v>56.67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</v>
      </c>
      <c r="P101">
        <f t="shared" si="6"/>
        <v>40.78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192.31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128</v>
      </c>
      <c r="P104">
        <f t="shared" si="6"/>
        <v>117.92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</v>
      </c>
      <c r="P105">
        <f t="shared" si="6"/>
        <v>27.9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</v>
      </c>
      <c r="P107">
        <f t="shared" si="6"/>
        <v>39.380000000000003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101</v>
      </c>
      <c r="P108">
        <f t="shared" si="6"/>
        <v>186.11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</v>
      </c>
      <c r="P109">
        <f t="shared" si="6"/>
        <v>111.38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247</v>
      </c>
      <c r="P110">
        <f t="shared" si="6"/>
        <v>78.72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220</v>
      </c>
      <c r="P111">
        <f t="shared" si="6"/>
        <v>46.7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131</v>
      </c>
      <c r="P112">
        <f t="shared" si="6"/>
        <v>65.38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155</v>
      </c>
      <c r="P113">
        <f t="shared" si="6"/>
        <v>102.08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64.2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90.38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</v>
      </c>
      <c r="P116">
        <f t="shared" si="6"/>
        <v>88.57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</v>
      </c>
      <c r="P117">
        <f t="shared" si="6"/>
        <v>28.73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114</v>
      </c>
      <c r="P118">
        <f t="shared" si="6"/>
        <v>69.790000000000006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</v>
      </c>
      <c r="P119">
        <f t="shared" si="6"/>
        <v>167.49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</v>
      </c>
      <c r="P120">
        <f t="shared" si="6"/>
        <v>144.91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105</v>
      </c>
      <c r="P121">
        <f t="shared" si="6"/>
        <v>91.84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0</v>
      </c>
      <c r="P122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0</v>
      </c>
      <c r="P123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</v>
      </c>
      <c r="P125">
        <f t="shared" si="6"/>
        <v>25.17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</v>
      </c>
      <c r="P127">
        <f t="shared" si="6"/>
        <v>11.67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6</v>
      </c>
      <c r="P128">
        <f t="shared" si="6"/>
        <v>106.69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</v>
      </c>
      <c r="P129">
        <f t="shared" ref="P129:P192" si="12">IF(L129=0,0,ROUND(E129/L129,2))</f>
        <v>47.5</v>
      </c>
      <c r="Q129" t="str">
        <f t="shared" ref="Q129:Q192" si="13">LEFT(N129,FIND("/",N129)-1)</f>
        <v>film &amp; video</v>
      </c>
      <c r="R129" t="str">
        <f t="shared" ref="R129:R192" si="14">RIGHT(N129,LEN(N129)-FIND("/",N129))</f>
        <v>science fiction</v>
      </c>
      <c r="S129" s="9">
        <f t="shared" ref="S129:S192" si="15">(((J129/60)/60)/24)+DATE(1970,1,1)</f>
        <v>42067.62431712963</v>
      </c>
      <c r="T129" s="9">
        <f t="shared" ref="T129:T192" si="16"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2</v>
      </c>
      <c r="P130">
        <f t="shared" si="12"/>
        <v>311.17</v>
      </c>
      <c r="Q130" t="str">
        <f t="shared" si="13"/>
        <v>film &amp; video</v>
      </c>
      <c r="R130" t="str">
        <f t="shared" si="14"/>
        <v>science fiction</v>
      </c>
      <c r="S130" s="9">
        <f t="shared" si="15"/>
        <v>42628.22792824074</v>
      </c>
      <c r="T130" s="9">
        <f t="shared" si="1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7">ROUND(E131*100/D131, 0)</f>
        <v>0</v>
      </c>
      <c r="P131">
        <f t="shared" si="12"/>
        <v>0</v>
      </c>
      <c r="Q131" t="str">
        <f t="shared" si="13"/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7"/>
        <v>0</v>
      </c>
      <c r="P132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10</v>
      </c>
      <c r="P134">
        <f t="shared" si="12"/>
        <v>94.51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</v>
      </c>
      <c r="P13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</v>
      </c>
      <c r="P140">
        <f t="shared" si="12"/>
        <v>81.239999999999995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11</v>
      </c>
      <c r="P143">
        <f t="shared" si="12"/>
        <v>46.18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</v>
      </c>
      <c r="P14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28</v>
      </c>
      <c r="P146">
        <f t="shared" si="12"/>
        <v>55.95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8</v>
      </c>
      <c r="P147">
        <f t="shared" si="12"/>
        <v>37.56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1</v>
      </c>
      <c r="P148">
        <f t="shared" si="12"/>
        <v>38.33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</v>
      </c>
      <c r="P150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1</v>
      </c>
      <c r="P151">
        <f t="shared" si="12"/>
        <v>15.33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</v>
      </c>
      <c r="P152">
        <f t="shared" si="12"/>
        <v>449.43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0</v>
      </c>
      <c r="P153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0</v>
      </c>
      <c r="P15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1</v>
      </c>
      <c r="P155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3</v>
      </c>
      <c r="P156">
        <f t="shared" si="12"/>
        <v>13.33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0</v>
      </c>
      <c r="P15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</v>
      </c>
      <c r="P158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</v>
      </c>
      <c r="P159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0</v>
      </c>
      <c r="P161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>
        <f t="shared" si="12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</v>
      </c>
      <c r="P163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16</v>
      </c>
      <c r="P16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>
        <f t="shared" si="12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1</v>
      </c>
      <c r="P166">
        <f t="shared" si="12"/>
        <v>91.43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>
        <f t="shared" si="12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</v>
      </c>
      <c r="P169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</v>
      </c>
      <c r="P170">
        <f t="shared" si="12"/>
        <v>108.33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</v>
      </c>
      <c r="P171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</v>
      </c>
      <c r="P172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0</v>
      </c>
      <c r="P173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>
        <f t="shared" si="12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>
        <f t="shared" si="12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>
        <f t="shared" si="12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</v>
      </c>
      <c r="P177">
        <f t="shared" si="12"/>
        <v>49.88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>
        <f t="shared" si="12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25.71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>
        <f t="shared" si="12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</v>
      </c>
      <c r="P182">
        <f t="shared" si="12"/>
        <v>30.85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</v>
      </c>
      <c r="P183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>
        <f t="shared" si="12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36</v>
      </c>
      <c r="P185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</v>
      </c>
      <c r="P18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6</v>
      </c>
      <c r="P18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>
        <f t="shared" si="12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>
        <f t="shared" si="12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0</v>
      </c>
      <c r="P191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</v>
      </c>
      <c r="P192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ref="P193:P256" si="18">IF(L193=0,0,ROUND(E193/L193,2))</f>
        <v>83.33</v>
      </c>
      <c r="Q193" t="str">
        <f t="shared" ref="Q193:Q256" si="19">LEFT(N193,FIND("/",N193)-1)</f>
        <v>film &amp; video</v>
      </c>
      <c r="R193" t="str">
        <f t="shared" ref="R193:R256" si="20">RIGHT(N193,LEN(N193)-FIND("/",N193))</f>
        <v>drama</v>
      </c>
      <c r="S193" s="9">
        <f t="shared" ref="S193:S256" si="21">(((J193/60)/60)/24)+DATE(1970,1,1)</f>
        <v>42239.441412037035</v>
      </c>
      <c r="T193" s="9">
        <f t="shared" ref="T193:T256" si="22"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0</v>
      </c>
      <c r="P194">
        <f t="shared" si="18"/>
        <v>5.67</v>
      </c>
      <c r="Q194" t="str">
        <f t="shared" si="19"/>
        <v>film &amp; video</v>
      </c>
      <c r="R194" t="str">
        <f t="shared" si="20"/>
        <v>drama</v>
      </c>
      <c r="S194" s="9">
        <f t="shared" si="21"/>
        <v>41899.792037037041</v>
      </c>
      <c r="T194" s="9">
        <f t="shared" si="2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3">ROUND(E195*100/D195, 0)</f>
        <v>0</v>
      </c>
      <c r="P195">
        <f t="shared" si="18"/>
        <v>0</v>
      </c>
      <c r="Q195" t="str">
        <f t="shared" si="19"/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3"/>
        <v>0</v>
      </c>
      <c r="P196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3"/>
        <v>0</v>
      </c>
      <c r="P197">
        <f t="shared" si="18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42</v>
      </c>
      <c r="P198">
        <f t="shared" si="18"/>
        <v>77.11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</v>
      </c>
      <c r="P199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</v>
      </c>
      <c r="P200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>
        <f t="shared" si="18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</v>
      </c>
      <c r="P202">
        <f t="shared" si="18"/>
        <v>87.31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</v>
      </c>
      <c r="P203">
        <f t="shared" si="18"/>
        <v>54.29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>
        <f t="shared" si="18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30</v>
      </c>
      <c r="P20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51</v>
      </c>
      <c r="P206">
        <f t="shared" si="18"/>
        <v>117.68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</v>
      </c>
      <c r="P207">
        <f t="shared" si="18"/>
        <v>76.47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>
        <f t="shared" si="18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</v>
      </c>
      <c r="P209">
        <f t="shared" si="18"/>
        <v>163.85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>
        <f t="shared" si="18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>
        <f t="shared" si="18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</v>
      </c>
      <c r="P212">
        <f t="shared" si="18"/>
        <v>91.82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45</v>
      </c>
      <c r="P213">
        <f t="shared" si="18"/>
        <v>185.83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0</v>
      </c>
      <c r="P214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</v>
      </c>
      <c r="P215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0</v>
      </c>
      <c r="P216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</v>
      </c>
      <c r="P217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56</v>
      </c>
      <c r="P218">
        <f t="shared" si="18"/>
        <v>331.54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12</v>
      </c>
      <c r="P219">
        <f t="shared" si="18"/>
        <v>314.29000000000002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18</v>
      </c>
      <c r="P221">
        <f t="shared" si="18"/>
        <v>115.99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1</v>
      </c>
      <c r="P222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>
        <f t="shared" si="18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>
        <f t="shared" si="18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>
        <f t="shared" si="18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>
        <f t="shared" si="18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1</v>
      </c>
      <c r="P228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>
        <f t="shared" si="18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>
        <f t="shared" si="18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>
        <f t="shared" si="18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</v>
      </c>
      <c r="P232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>
        <f t="shared" si="18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3</v>
      </c>
      <c r="P234">
        <f t="shared" si="18"/>
        <v>15.71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>
        <f t="shared" si="18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</v>
      </c>
      <c r="P23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>
        <f t="shared" si="18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>
        <f t="shared" si="18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</v>
      </c>
      <c r="P239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>
        <f t="shared" si="18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108</v>
      </c>
      <c r="P242">
        <f t="shared" si="18"/>
        <v>117.85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113</v>
      </c>
      <c r="P243">
        <f t="shared" si="18"/>
        <v>109.04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</v>
      </c>
      <c r="P244">
        <f t="shared" si="18"/>
        <v>73.02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103</v>
      </c>
      <c r="P245">
        <f t="shared" si="18"/>
        <v>78.2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114</v>
      </c>
      <c r="P246">
        <f t="shared" si="18"/>
        <v>47.4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104</v>
      </c>
      <c r="P247">
        <f t="shared" si="18"/>
        <v>54.02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</v>
      </c>
      <c r="P248">
        <f t="shared" si="18"/>
        <v>68.489999999999995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</v>
      </c>
      <c r="P249">
        <f t="shared" si="18"/>
        <v>108.15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</v>
      </c>
      <c r="P250">
        <f t="shared" si="18"/>
        <v>589.95000000000005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113</v>
      </c>
      <c r="P251">
        <f t="shared" si="18"/>
        <v>48.05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106</v>
      </c>
      <c r="P252">
        <f t="shared" si="18"/>
        <v>72.48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126</v>
      </c>
      <c r="P253">
        <f t="shared" si="18"/>
        <v>57.08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185</v>
      </c>
      <c r="P254">
        <f t="shared" si="18"/>
        <v>85.44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101</v>
      </c>
      <c r="P255">
        <f t="shared" si="18"/>
        <v>215.86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117</v>
      </c>
      <c r="P256">
        <f t="shared" si="18"/>
        <v>89.39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107</v>
      </c>
      <c r="P257">
        <f t="shared" ref="P257:P320" si="24">IF(L257=0,0,ROUND(E257/L257,2))</f>
        <v>45.42</v>
      </c>
      <c r="Q257" t="str">
        <f t="shared" ref="Q257:Q320" si="25">LEFT(N257,FIND("/",N257)-1)</f>
        <v>film &amp; video</v>
      </c>
      <c r="R257" t="str">
        <f t="shared" ref="R257:R320" si="26">RIGHT(N257,LEN(N257)-FIND("/",N257))</f>
        <v>documentary</v>
      </c>
      <c r="S257" s="9">
        <f t="shared" ref="S257:S320" si="27">(((J257/60)/60)/24)+DATE(1970,1,1)</f>
        <v>40588.526412037041</v>
      </c>
      <c r="T257" s="9">
        <f t="shared" ref="T257:T320" si="28"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</v>
      </c>
      <c r="P258">
        <f t="shared" si="24"/>
        <v>65.760000000000005</v>
      </c>
      <c r="Q258" t="str">
        <f t="shared" si="25"/>
        <v>film &amp; video</v>
      </c>
      <c r="R258" t="str">
        <f t="shared" si="26"/>
        <v>documentary</v>
      </c>
      <c r="S258" s="9">
        <f t="shared" si="27"/>
        <v>41319.769293981481</v>
      </c>
      <c r="T258" s="9">
        <f t="shared" si="28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9">ROUND(E259*100/D259, 0)</f>
        <v>107</v>
      </c>
      <c r="P259">
        <f t="shared" si="24"/>
        <v>66.7</v>
      </c>
      <c r="Q259" t="str">
        <f t="shared" si="25"/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9"/>
        <v>191</v>
      </c>
      <c r="P260">
        <f t="shared" si="24"/>
        <v>83.35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132</v>
      </c>
      <c r="P261">
        <f t="shared" si="24"/>
        <v>105.05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</v>
      </c>
      <c r="P262">
        <f t="shared" si="24"/>
        <v>120.91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</v>
      </c>
      <c r="P263">
        <f t="shared" si="24"/>
        <v>97.64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41.38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</v>
      </c>
      <c r="P265">
        <f t="shared" si="24"/>
        <v>30.65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</v>
      </c>
      <c r="P266">
        <f t="shared" si="24"/>
        <v>64.95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</v>
      </c>
      <c r="P267">
        <f t="shared" si="24"/>
        <v>95.78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146</v>
      </c>
      <c r="P268">
        <f t="shared" si="24"/>
        <v>40.42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132</v>
      </c>
      <c r="P269">
        <f t="shared" si="24"/>
        <v>78.58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</v>
      </c>
      <c r="P270">
        <f t="shared" si="24"/>
        <v>50.18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</v>
      </c>
      <c r="P271">
        <f t="shared" si="24"/>
        <v>92.25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153</v>
      </c>
      <c r="P272">
        <f t="shared" si="24"/>
        <v>57.54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105</v>
      </c>
      <c r="P273">
        <f t="shared" si="24"/>
        <v>109.42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</v>
      </c>
      <c r="P274">
        <f t="shared" si="24"/>
        <v>81.89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108</v>
      </c>
      <c r="P275">
        <f t="shared" si="24"/>
        <v>45.67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55.22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</v>
      </c>
      <c r="P277">
        <f t="shared" si="24"/>
        <v>65.3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148</v>
      </c>
      <c r="P278">
        <f t="shared" si="24"/>
        <v>95.23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</v>
      </c>
      <c r="P279">
        <f t="shared" si="24"/>
        <v>75.44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</v>
      </c>
      <c r="P280">
        <f t="shared" si="24"/>
        <v>97.82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</v>
      </c>
      <c r="P281">
        <f t="shared" si="24"/>
        <v>87.69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</v>
      </c>
      <c r="P282">
        <f t="shared" si="24"/>
        <v>54.75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121</v>
      </c>
      <c r="P283">
        <f t="shared" si="24"/>
        <v>83.95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</v>
      </c>
      <c r="P284">
        <f t="shared" si="24"/>
        <v>254.39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</v>
      </c>
      <c r="P285">
        <f t="shared" si="24"/>
        <v>101.83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105</v>
      </c>
      <c r="P286">
        <f t="shared" si="24"/>
        <v>55.07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229</v>
      </c>
      <c r="P287">
        <f t="shared" si="24"/>
        <v>56.9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</v>
      </c>
      <c r="P288">
        <f t="shared" si="24"/>
        <v>121.28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</v>
      </c>
      <c r="P289">
        <f t="shared" si="24"/>
        <v>91.19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</v>
      </c>
      <c r="P290">
        <f t="shared" si="24"/>
        <v>115.45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105</v>
      </c>
      <c r="P291">
        <f t="shared" si="24"/>
        <v>67.77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107</v>
      </c>
      <c r="P292">
        <f t="shared" si="24"/>
        <v>28.58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</v>
      </c>
      <c r="P293">
        <f t="shared" si="24"/>
        <v>46.88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102</v>
      </c>
      <c r="P294">
        <f t="shared" si="24"/>
        <v>154.41999999999999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</v>
      </c>
      <c r="P295">
        <f t="shared" si="24"/>
        <v>201.22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</v>
      </c>
      <c r="P297">
        <f t="shared" si="24"/>
        <v>100.08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119</v>
      </c>
      <c r="P298">
        <f t="shared" si="24"/>
        <v>230.09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101</v>
      </c>
      <c r="P299">
        <f t="shared" si="24"/>
        <v>141.75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109</v>
      </c>
      <c r="P300">
        <f t="shared" si="24"/>
        <v>56.34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179</v>
      </c>
      <c r="P301">
        <f t="shared" si="24"/>
        <v>73.34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102</v>
      </c>
      <c r="P302">
        <f t="shared" si="24"/>
        <v>85.34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119</v>
      </c>
      <c r="P303">
        <f t="shared" si="24"/>
        <v>61.5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</v>
      </c>
      <c r="P304">
        <f t="shared" si="24"/>
        <v>93.02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</v>
      </c>
      <c r="P305">
        <f t="shared" si="24"/>
        <v>50.29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232</v>
      </c>
      <c r="P306">
        <f t="shared" si="24"/>
        <v>106.43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</v>
      </c>
      <c r="P307">
        <f t="shared" si="24"/>
        <v>51.72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293</v>
      </c>
      <c r="P308">
        <f t="shared" si="24"/>
        <v>36.61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</v>
      </c>
      <c r="P309">
        <f t="shared" si="24"/>
        <v>42.52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106</v>
      </c>
      <c r="P310">
        <f t="shared" si="24"/>
        <v>62.71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119</v>
      </c>
      <c r="P311">
        <f t="shared" si="24"/>
        <v>89.96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</v>
      </c>
      <c r="P312">
        <f t="shared" si="24"/>
        <v>28.92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</v>
      </c>
      <c r="P313">
        <f t="shared" si="24"/>
        <v>138.80000000000001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112</v>
      </c>
      <c r="P314">
        <f t="shared" si="24"/>
        <v>61.3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105</v>
      </c>
      <c r="P315">
        <f t="shared" si="24"/>
        <v>80.2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</v>
      </c>
      <c r="P316">
        <f t="shared" si="24"/>
        <v>32.1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</v>
      </c>
      <c r="P317">
        <f t="shared" si="24"/>
        <v>200.89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114</v>
      </c>
      <c r="P318">
        <f t="shared" si="24"/>
        <v>108.01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101</v>
      </c>
      <c r="P319">
        <f t="shared" si="24"/>
        <v>95.7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</v>
      </c>
      <c r="P320">
        <f t="shared" si="24"/>
        <v>49.88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113</v>
      </c>
      <c r="P321">
        <f t="shared" ref="P321:P384" si="30">IF(L321=0,0,ROUND(E321/L321,2))</f>
        <v>110.47</v>
      </c>
      <c r="Q321" t="str">
        <f t="shared" ref="Q321:Q384" si="31">LEFT(N321,FIND("/",N321)-1)</f>
        <v>film &amp; video</v>
      </c>
      <c r="R321" t="str">
        <f t="shared" ref="R321:R384" si="32">RIGHT(N321,LEN(N321)-FIND("/",N321))</f>
        <v>documentary</v>
      </c>
      <c r="S321" s="9">
        <f t="shared" ref="S321:S384" si="33">(((J321/60)/60)/24)+DATE(1970,1,1)</f>
        <v>40123.83829861111</v>
      </c>
      <c r="T321" s="9">
        <f t="shared" ref="T321:T384" si="34"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107</v>
      </c>
      <c r="P322">
        <f t="shared" si="30"/>
        <v>134.91</v>
      </c>
      <c r="Q322" t="str">
        <f t="shared" si="31"/>
        <v>film &amp; video</v>
      </c>
      <c r="R322" t="str">
        <f t="shared" si="32"/>
        <v>documentary</v>
      </c>
      <c r="S322" s="9">
        <f t="shared" si="33"/>
        <v>42331.551307870366</v>
      </c>
      <c r="T322" s="9">
        <f t="shared" si="3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ROUND(E323*100/D323, 0)</f>
        <v>103</v>
      </c>
      <c r="P323">
        <f t="shared" si="30"/>
        <v>106.62</v>
      </c>
      <c r="Q323" t="str">
        <f t="shared" si="31"/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0"/>
        <v>145.04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0"/>
        <v>114.59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0"/>
        <v>105.32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0"/>
        <v>70.92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0"/>
        <v>147.16999999999999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0"/>
        <v>160.47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0"/>
        <v>156.05000000000001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0"/>
        <v>63.17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0"/>
        <v>104.82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0"/>
        <v>97.36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0"/>
        <v>203.63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0"/>
        <v>188.31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0"/>
        <v>146.65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0"/>
        <v>109.19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0"/>
        <v>59.25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0"/>
        <v>97.9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0"/>
        <v>70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0"/>
        <v>72.87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0"/>
        <v>146.35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0"/>
        <v>67.91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0"/>
        <v>169.85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0"/>
        <v>58.41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0"/>
        <v>119.99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0"/>
        <v>99.86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0"/>
        <v>90.58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0"/>
        <v>117.77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86.55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0"/>
        <v>71.900000000000006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0"/>
        <v>129.82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0"/>
        <v>44.91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0"/>
        <v>40.76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0"/>
        <v>103.52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0"/>
        <v>125.45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0"/>
        <v>246.61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0"/>
        <v>79.400000000000006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86.14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0"/>
        <v>193.05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0"/>
        <v>84.02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0"/>
        <v>139.83000000000001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0"/>
        <v>109.82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0"/>
        <v>139.53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0"/>
        <v>347.85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0"/>
        <v>68.239999999999995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0"/>
        <v>239.94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0"/>
        <v>287.31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0"/>
        <v>86.85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0"/>
        <v>81.849999999999994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0"/>
        <v>42.87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0"/>
        <v>709.42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0"/>
        <v>161.26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0"/>
        <v>41.78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0"/>
        <v>89.89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0"/>
        <v>45.05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42.86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0"/>
        <v>54.08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0"/>
        <v>103.22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0"/>
        <v>40.4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0"/>
        <v>116.86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0"/>
        <v>115.51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0"/>
        <v>104.31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0"/>
        <v>69.77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ref="P385:P448" si="36">IF(L385=0,0,ROUND(E385/L385,2))</f>
        <v>43.02</v>
      </c>
      <c r="Q385" t="str">
        <f t="shared" ref="Q385:Q448" si="37">LEFT(N385,FIND("/",N385)-1)</f>
        <v>film &amp; video</v>
      </c>
      <c r="R385" t="str">
        <f t="shared" ref="R385:R448" si="38">RIGHT(N385,LEN(N385)-FIND("/",N385))</f>
        <v>documentary</v>
      </c>
      <c r="S385" s="9">
        <f t="shared" ref="S385:S448" si="39">(((J385/60)/60)/24)+DATE(1970,1,1)</f>
        <v>41755.117581018516</v>
      </c>
      <c r="T385" s="9">
        <f t="shared" ref="T385:T448" si="40"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1">ROUND(E387*100/D387, 0)</f>
        <v>106</v>
      </c>
      <c r="P387">
        <f t="shared" si="36"/>
        <v>111.8</v>
      </c>
      <c r="Q387" t="str">
        <f t="shared" si="37"/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1"/>
        <v>100</v>
      </c>
      <c r="P388">
        <f t="shared" si="36"/>
        <v>46.23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1"/>
        <v>214</v>
      </c>
      <c r="P389">
        <f t="shared" si="36"/>
        <v>144.69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</v>
      </c>
      <c r="P390">
        <f t="shared" si="36"/>
        <v>88.85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182</v>
      </c>
      <c r="P391">
        <f t="shared" si="36"/>
        <v>81.75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71.430000000000007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101</v>
      </c>
      <c r="P393">
        <f t="shared" si="36"/>
        <v>104.26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101</v>
      </c>
      <c r="P394">
        <f t="shared" si="36"/>
        <v>90.62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</v>
      </c>
      <c r="P395">
        <f t="shared" si="36"/>
        <v>157.33000000000001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112</v>
      </c>
      <c r="P39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</v>
      </c>
      <c r="P397">
        <f t="shared" si="36"/>
        <v>58.72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107</v>
      </c>
      <c r="P398">
        <f t="shared" si="36"/>
        <v>81.63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104</v>
      </c>
      <c r="P399">
        <f t="shared" si="36"/>
        <v>56.46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</v>
      </c>
      <c r="P400">
        <f t="shared" si="36"/>
        <v>140.1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107</v>
      </c>
      <c r="P401">
        <f t="shared" si="36"/>
        <v>224.85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</v>
      </c>
      <c r="P402">
        <f t="shared" si="36"/>
        <v>181.13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104</v>
      </c>
      <c r="P403">
        <f t="shared" si="36"/>
        <v>711.04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142</v>
      </c>
      <c r="P404">
        <f t="shared" si="36"/>
        <v>65.88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</v>
      </c>
      <c r="P405">
        <f t="shared" si="36"/>
        <v>75.19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</v>
      </c>
      <c r="P406">
        <f t="shared" si="36"/>
        <v>133.13999999999999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108</v>
      </c>
      <c r="P40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108</v>
      </c>
      <c r="P408">
        <f t="shared" si="36"/>
        <v>86.16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102</v>
      </c>
      <c r="P409">
        <f t="shared" si="36"/>
        <v>92.32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</v>
      </c>
      <c r="P410">
        <f t="shared" si="36"/>
        <v>160.16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137</v>
      </c>
      <c r="P411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</v>
      </c>
      <c r="P412">
        <f t="shared" si="36"/>
        <v>183.29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</v>
      </c>
      <c r="P413">
        <f t="shared" si="36"/>
        <v>125.79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127</v>
      </c>
      <c r="P414">
        <f t="shared" si="36"/>
        <v>57.65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</v>
      </c>
      <c r="P415">
        <f t="shared" si="36"/>
        <v>78.66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103</v>
      </c>
      <c r="P416">
        <f t="shared" si="36"/>
        <v>91.48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</v>
      </c>
      <c r="P417">
        <f t="shared" si="36"/>
        <v>68.099999999999994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</v>
      </c>
      <c r="P418">
        <f t="shared" si="36"/>
        <v>48.09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</v>
      </c>
      <c r="P419">
        <f t="shared" si="36"/>
        <v>202.42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101</v>
      </c>
      <c r="P420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</v>
      </c>
      <c r="P421">
        <f t="shared" si="36"/>
        <v>110.07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</v>
      </c>
      <c r="P422">
        <f t="shared" si="36"/>
        <v>4.83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</v>
      </c>
      <c r="P423">
        <f t="shared" si="36"/>
        <v>50.17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</v>
      </c>
      <c r="P424">
        <f t="shared" si="36"/>
        <v>35.83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1</v>
      </c>
      <c r="P425">
        <f t="shared" si="36"/>
        <v>11.77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7</v>
      </c>
      <c r="P42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0</v>
      </c>
      <c r="P42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</v>
      </c>
      <c r="P428">
        <f t="shared" si="36"/>
        <v>16.63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6</v>
      </c>
      <c r="P430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</v>
      </c>
      <c r="P432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14</v>
      </c>
      <c r="P433">
        <f t="shared" si="36"/>
        <v>51.88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10</v>
      </c>
      <c r="P43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0</v>
      </c>
      <c r="P43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</v>
      </c>
      <c r="P440">
        <f t="shared" si="36"/>
        <v>170.55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</v>
      </c>
      <c r="P442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</v>
      </c>
      <c r="P444">
        <f t="shared" si="36"/>
        <v>393.59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</v>
      </c>
      <c r="P445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0</v>
      </c>
      <c r="P44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</v>
      </c>
      <c r="P448">
        <f t="shared" si="36"/>
        <v>47.88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0</v>
      </c>
      <c r="P449">
        <f t="shared" ref="P449:P512" si="42">IF(L449=0,0,ROUND(E449/L449,2))</f>
        <v>5</v>
      </c>
      <c r="Q449" t="str">
        <f t="shared" ref="Q449:Q512" si="43">LEFT(N449,FIND("/",N449)-1)</f>
        <v>film &amp; video</v>
      </c>
      <c r="R449" t="str">
        <f t="shared" ref="R449:R512" si="44">RIGHT(N449,LEN(N449)-FIND("/",N449))</f>
        <v>animation</v>
      </c>
      <c r="S449" s="9">
        <f t="shared" ref="S449:S512" si="45">(((J449/60)/60)/24)+DATE(1970,1,1)</f>
        <v>41331.555127314816</v>
      </c>
      <c r="T449" s="9">
        <f t="shared" ref="T449:T512" si="46"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</v>
      </c>
      <c r="P450">
        <f t="shared" si="42"/>
        <v>20.5</v>
      </c>
      <c r="Q450" t="str">
        <f t="shared" si="43"/>
        <v>film &amp; video</v>
      </c>
      <c r="R450" t="str">
        <f t="shared" si="44"/>
        <v>animation</v>
      </c>
      <c r="S450" s="9">
        <f t="shared" si="45"/>
        <v>41753.758043981477</v>
      </c>
      <c r="T450" s="9">
        <f t="shared" si="4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7">ROUND(E451*100/D451, 0)</f>
        <v>2</v>
      </c>
      <c r="P451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7"/>
        <v>1</v>
      </c>
      <c r="P452">
        <f t="shared" si="42"/>
        <v>56.57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7"/>
        <v>0</v>
      </c>
      <c r="P453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0</v>
      </c>
      <c r="P455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1</v>
      </c>
      <c r="P45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0</v>
      </c>
      <c r="P45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1</v>
      </c>
      <c r="P458">
        <f t="shared" si="42"/>
        <v>20.329999999999998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</v>
      </c>
      <c r="P460">
        <f t="shared" si="42"/>
        <v>16.760000000000002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0</v>
      </c>
      <c r="P461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</v>
      </c>
      <c r="P462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</v>
      </c>
      <c r="P465">
        <f t="shared" si="42"/>
        <v>113.64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0</v>
      </c>
      <c r="P46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27</v>
      </c>
      <c r="P46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1</v>
      </c>
      <c r="P468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22</v>
      </c>
      <c r="P469">
        <f t="shared" si="42"/>
        <v>110.64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</v>
      </c>
      <c r="P472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12</v>
      </c>
      <c r="P473">
        <f t="shared" si="42"/>
        <v>38.479999999999997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18</v>
      </c>
      <c r="P47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3</v>
      </c>
      <c r="P475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0</v>
      </c>
      <c r="P47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</v>
      </c>
      <c r="P478">
        <f t="shared" si="42"/>
        <v>39.57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33</v>
      </c>
      <c r="P481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</v>
      </c>
      <c r="P482">
        <f t="shared" si="42"/>
        <v>55.46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</v>
      </c>
      <c r="P483">
        <f t="shared" si="42"/>
        <v>87.14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</v>
      </c>
      <c r="P48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</v>
      </c>
      <c r="P485">
        <f t="shared" si="42"/>
        <v>51.22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</v>
      </c>
      <c r="P486">
        <f t="shared" si="42"/>
        <v>13.55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22</v>
      </c>
      <c r="P487">
        <f t="shared" si="42"/>
        <v>66.52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0</v>
      </c>
      <c r="P488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</v>
      </c>
      <c r="P491">
        <f t="shared" si="42"/>
        <v>71.67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</v>
      </c>
      <c r="P496">
        <f t="shared" si="42"/>
        <v>10.33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0</v>
      </c>
      <c r="P498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1</v>
      </c>
      <c r="P499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5</v>
      </c>
      <c r="P500">
        <f t="shared" si="42"/>
        <v>136.09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10</v>
      </c>
      <c r="P501">
        <f t="shared" si="42"/>
        <v>73.459999999999994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</v>
      </c>
      <c r="P502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</v>
      </c>
      <c r="P50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2</v>
      </c>
      <c r="P505">
        <f t="shared" si="42"/>
        <v>12.67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</v>
      </c>
      <c r="P50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</v>
      </c>
      <c r="P507">
        <f t="shared" si="42"/>
        <v>3.71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</v>
      </c>
      <c r="P508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</v>
      </c>
      <c r="P509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1</v>
      </c>
      <c r="P510">
        <f t="shared" si="42"/>
        <v>133.33000000000001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</v>
      </c>
      <c r="P511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ref="P513:P576" si="48">IF(L513=0,0,ROUND(E513/L513,2))</f>
        <v>30</v>
      </c>
      <c r="Q513" t="str">
        <f t="shared" ref="Q513:Q576" si="49">LEFT(N513,FIND("/",N513)-1)</f>
        <v>film &amp; video</v>
      </c>
      <c r="R513" t="str">
        <f t="shared" ref="R513:R576" si="50">RIGHT(N513,LEN(N513)-FIND("/",N513))</f>
        <v>animation</v>
      </c>
      <c r="S513" s="9">
        <f t="shared" ref="S513:S576" si="51">(((J513/60)/60)/24)+DATE(1970,1,1)</f>
        <v>41340.303032407406</v>
      </c>
      <c r="T513" s="9">
        <f t="shared" ref="T513:T576" si="52"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</v>
      </c>
      <c r="P514">
        <f t="shared" si="48"/>
        <v>5.5</v>
      </c>
      <c r="Q514" t="str">
        <f t="shared" si="49"/>
        <v>film &amp; video</v>
      </c>
      <c r="R514" t="str">
        <f t="shared" si="50"/>
        <v>animation</v>
      </c>
      <c r="S514" s="9">
        <f t="shared" si="51"/>
        <v>42649.742210648154</v>
      </c>
      <c r="T514" s="9">
        <f t="shared" si="5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3">ROUND(E515*100/D515, 0)</f>
        <v>14</v>
      </c>
      <c r="P515">
        <f t="shared" si="48"/>
        <v>102.38</v>
      </c>
      <c r="Q515" t="str">
        <f t="shared" si="49"/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3"/>
        <v>3</v>
      </c>
      <c r="P516">
        <f t="shared" si="48"/>
        <v>16.670000000000002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3"/>
        <v>25</v>
      </c>
      <c r="P517">
        <f t="shared" si="48"/>
        <v>725.03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</v>
      </c>
      <c r="P519">
        <f t="shared" si="48"/>
        <v>68.33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23</v>
      </c>
      <c r="P521">
        <f t="shared" si="48"/>
        <v>39.229999999999997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</v>
      </c>
      <c r="P522">
        <f t="shared" si="48"/>
        <v>150.15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105</v>
      </c>
      <c r="P523">
        <f t="shared" si="48"/>
        <v>93.43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115</v>
      </c>
      <c r="P524">
        <f t="shared" si="48"/>
        <v>110.97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121</v>
      </c>
      <c r="P525">
        <f t="shared" si="48"/>
        <v>71.790000000000006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109</v>
      </c>
      <c r="P526">
        <f t="shared" si="48"/>
        <v>29.26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114</v>
      </c>
      <c r="P528">
        <f t="shared" si="48"/>
        <v>74.349999999999994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101</v>
      </c>
      <c r="P529">
        <f t="shared" si="48"/>
        <v>63.83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116</v>
      </c>
      <c r="P530">
        <f t="shared" si="48"/>
        <v>44.33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</v>
      </c>
      <c r="P531">
        <f t="shared" si="48"/>
        <v>86.94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108</v>
      </c>
      <c r="P532">
        <f t="shared" si="48"/>
        <v>126.55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129.03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</v>
      </c>
      <c r="P534">
        <f t="shared" si="48"/>
        <v>71.239999999999995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</v>
      </c>
      <c r="P535">
        <f t="shared" si="48"/>
        <v>117.88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105</v>
      </c>
      <c r="P536">
        <f t="shared" si="48"/>
        <v>327.08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103</v>
      </c>
      <c r="P537">
        <f t="shared" si="48"/>
        <v>34.75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</v>
      </c>
      <c r="P538">
        <f t="shared" si="48"/>
        <v>100.06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121</v>
      </c>
      <c r="P539">
        <f t="shared" si="48"/>
        <v>40.85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</v>
      </c>
      <c r="P540">
        <f t="shared" si="48"/>
        <v>252.02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101</v>
      </c>
      <c r="P541">
        <f t="shared" si="48"/>
        <v>25.16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0</v>
      </c>
      <c r="P542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1</v>
      </c>
      <c r="P543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0</v>
      </c>
      <c r="P544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</v>
      </c>
      <c r="P545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</v>
      </c>
      <c r="P546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</v>
      </c>
      <c r="P547">
        <f t="shared" si="48"/>
        <v>402.71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0</v>
      </c>
      <c r="P548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>
        <f t="shared" si="48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</v>
      </c>
      <c r="P550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3</v>
      </c>
      <c r="P551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1</v>
      </c>
      <c r="P552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</v>
      </c>
      <c r="P553">
        <f t="shared" si="48"/>
        <v>135.04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>
        <f t="shared" si="48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</v>
      </c>
      <c r="P555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37</v>
      </c>
      <c r="P556">
        <f t="shared" si="48"/>
        <v>64.36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>
        <f t="shared" si="48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3</v>
      </c>
      <c r="P558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1</v>
      </c>
      <c r="P559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>
        <f t="shared" si="48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0</v>
      </c>
      <c r="P561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0</v>
      </c>
      <c r="P562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</v>
      </c>
      <c r="P563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>
        <f t="shared" si="48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0</v>
      </c>
      <c r="P565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0</v>
      </c>
      <c r="P566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>
        <f t="shared" si="48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</v>
      </c>
      <c r="P568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>
        <f t="shared" si="48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1</v>
      </c>
      <c r="P571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</v>
      </c>
      <c r="P572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</v>
      </c>
      <c r="P573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>
        <f t="shared" si="48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</v>
      </c>
      <c r="P575">
        <f t="shared" si="48"/>
        <v>38.44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1</v>
      </c>
      <c r="P576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</v>
      </c>
      <c r="P577">
        <f t="shared" ref="P577:P640" si="54">IF(L577=0,0,ROUND(E577/L577,2))</f>
        <v>64.75</v>
      </c>
      <c r="Q577" t="str">
        <f t="shared" ref="Q577:Q640" si="55">LEFT(N577,FIND("/",N577)-1)</f>
        <v>technology</v>
      </c>
      <c r="R577" t="str">
        <f t="shared" ref="R577:R640" si="56">RIGHT(N577,LEN(N577)-FIND("/",N577))</f>
        <v>web</v>
      </c>
      <c r="S577" s="9">
        <f t="shared" ref="S577:S640" si="57">(((J577/60)/60)/24)+DATE(1970,1,1)</f>
        <v>42138.692627314813</v>
      </c>
      <c r="T577" s="9">
        <f t="shared" ref="T577:T640" si="58"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0</v>
      </c>
      <c r="P578">
        <f t="shared" si="54"/>
        <v>1</v>
      </c>
      <c r="Q578" t="str">
        <f t="shared" si="55"/>
        <v>technology</v>
      </c>
      <c r="R578" t="str">
        <f t="shared" si="56"/>
        <v>web</v>
      </c>
      <c r="S578" s="9">
        <f t="shared" si="57"/>
        <v>42031.471666666665</v>
      </c>
      <c r="T578" s="9">
        <f t="shared" si="58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9">ROUND(E579*100/D579, 0)</f>
        <v>0</v>
      </c>
      <c r="P579">
        <f t="shared" si="54"/>
        <v>10</v>
      </c>
      <c r="Q579" t="str">
        <f t="shared" si="55"/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9"/>
        <v>0</v>
      </c>
      <c r="P580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9"/>
        <v>1</v>
      </c>
      <c r="P581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0</v>
      </c>
      <c r="P582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>
        <f t="shared" si="54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>
        <f t="shared" si="54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0</v>
      </c>
      <c r="P585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>
        <f t="shared" si="54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1</v>
      </c>
      <c r="P588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</v>
      </c>
      <c r="P589">
        <f t="shared" si="54"/>
        <v>389.29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</v>
      </c>
      <c r="P590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0</v>
      </c>
      <c r="P591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</v>
      </c>
      <c r="P592">
        <f t="shared" si="54"/>
        <v>24.78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0</v>
      </c>
      <c r="P593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</v>
      </c>
      <c r="P594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16.43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</v>
      </c>
      <c r="P596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</v>
      </c>
      <c r="P597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</v>
      </c>
      <c r="P598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</v>
      </c>
      <c r="P599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121.43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0</v>
      </c>
      <c r="P601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</v>
      </c>
      <c r="P603">
        <f t="shared" si="54"/>
        <v>23.33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>
        <f t="shared" si="54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4</v>
      </c>
      <c r="P605">
        <f t="shared" si="54"/>
        <v>45.39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>
        <f t="shared" si="54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3</v>
      </c>
      <c r="P607">
        <f t="shared" si="54"/>
        <v>16.38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</v>
      </c>
      <c r="P608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>
        <f t="shared" si="54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1</v>
      </c>
      <c r="P610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1</v>
      </c>
      <c r="P611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>
        <f t="shared" si="54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>
        <f t="shared" si="54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>
        <f t="shared" si="54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</v>
      </c>
      <c r="P615">
        <f t="shared" si="54"/>
        <v>105.93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>
        <f t="shared" si="54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>
        <f t="shared" si="54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>
        <f t="shared" si="54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>
        <f t="shared" si="54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0</v>
      </c>
      <c r="P621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</v>
      </c>
      <c r="P623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6</v>
      </c>
      <c r="P624">
        <f t="shared" si="54"/>
        <v>37.89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>
        <f t="shared" si="54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>
        <f t="shared" si="54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>
        <f t="shared" si="54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</v>
      </c>
      <c r="P628">
        <f t="shared" si="54"/>
        <v>111.41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</v>
      </c>
      <c r="P629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>
        <f t="shared" si="54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</v>
      </c>
      <c r="P631">
        <f t="shared" si="54"/>
        <v>116.67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0</v>
      </c>
      <c r="P632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</v>
      </c>
      <c r="P633">
        <f t="shared" si="54"/>
        <v>76.67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>
        <f t="shared" si="54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</v>
      </c>
      <c r="P635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</v>
      </c>
      <c r="P636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0</v>
      </c>
      <c r="P637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</v>
      </c>
      <c r="P638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>
        <f t="shared" si="54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0</v>
      </c>
      <c r="P640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0</v>
      </c>
      <c r="P641">
        <f t="shared" ref="P641:P704" si="60">IF(L641=0,0,ROUND(E641/L641,2))</f>
        <v>1</v>
      </c>
      <c r="Q641" t="str">
        <f t="shared" ref="Q641:Q704" si="61">LEFT(N641,FIND("/",N641)-1)</f>
        <v>technology</v>
      </c>
      <c r="R641" t="str">
        <f t="shared" ref="R641:R704" si="62">RIGHT(N641,LEN(N641)-FIND("/",N641))</f>
        <v>web</v>
      </c>
      <c r="S641" s="9">
        <f t="shared" ref="S641:S704" si="63">(((J641/60)/60)/24)+DATE(1970,1,1)</f>
        <v>41865.583275462966</v>
      </c>
      <c r="T641" s="9">
        <f t="shared" ref="T641:T704" si="64"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</v>
      </c>
      <c r="P642">
        <f t="shared" si="60"/>
        <v>50.5</v>
      </c>
      <c r="Q642" t="str">
        <f t="shared" si="61"/>
        <v>technology</v>
      </c>
      <c r="R642" t="str">
        <f t="shared" si="62"/>
        <v>wearables</v>
      </c>
      <c r="S642" s="9">
        <f t="shared" si="63"/>
        <v>42683.420312500006</v>
      </c>
      <c r="T642" s="9">
        <f t="shared" si="64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5">ROUND(E643*100/D643, 0)</f>
        <v>119</v>
      </c>
      <c r="P643">
        <f t="shared" si="60"/>
        <v>151.32</v>
      </c>
      <c r="Q643" t="str">
        <f t="shared" si="61"/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5"/>
        <v>1460</v>
      </c>
      <c r="P644">
        <f t="shared" si="60"/>
        <v>134.36000000000001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5"/>
        <v>106</v>
      </c>
      <c r="P645">
        <f t="shared" si="60"/>
        <v>174.03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</v>
      </c>
      <c r="P646">
        <f t="shared" si="60"/>
        <v>73.489999999999995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279</v>
      </c>
      <c r="P647">
        <f t="shared" si="60"/>
        <v>23.52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132</v>
      </c>
      <c r="P648">
        <f t="shared" si="60"/>
        <v>39.07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</v>
      </c>
      <c r="P649">
        <f t="shared" si="60"/>
        <v>125.94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127</v>
      </c>
      <c r="P650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140</v>
      </c>
      <c r="P651">
        <f t="shared" si="60"/>
        <v>42.67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</v>
      </c>
      <c r="P652">
        <f t="shared" si="60"/>
        <v>35.130000000000003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101</v>
      </c>
      <c r="P653">
        <f t="shared" si="60"/>
        <v>239.35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</v>
      </c>
      <c r="P654">
        <f t="shared" si="60"/>
        <v>107.64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</v>
      </c>
      <c r="P655">
        <f t="shared" si="60"/>
        <v>95.83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</v>
      </c>
      <c r="P656">
        <f t="shared" si="60"/>
        <v>31.66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147</v>
      </c>
      <c r="P657">
        <f t="shared" si="60"/>
        <v>42.89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214</v>
      </c>
      <c r="P658">
        <f t="shared" si="60"/>
        <v>122.74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126</v>
      </c>
      <c r="P659">
        <f t="shared" si="60"/>
        <v>190.45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</v>
      </c>
      <c r="P660">
        <f t="shared" si="60"/>
        <v>109.34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101</v>
      </c>
      <c r="P661">
        <f t="shared" si="60"/>
        <v>143.66999999999999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</v>
      </c>
      <c r="P662">
        <f t="shared" si="60"/>
        <v>84.94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1</v>
      </c>
      <c r="P663">
        <f t="shared" si="60"/>
        <v>10.56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</v>
      </c>
      <c r="P664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</v>
      </c>
      <c r="P665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8</v>
      </c>
      <c r="P666">
        <f t="shared" si="60"/>
        <v>31.17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19</v>
      </c>
      <c r="P667">
        <f t="shared" si="60"/>
        <v>155.33000000000001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0</v>
      </c>
      <c r="P668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</v>
      </c>
      <c r="P669">
        <f t="shared" si="60"/>
        <v>178.93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5</v>
      </c>
      <c r="P670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22</v>
      </c>
      <c r="P671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</v>
      </c>
      <c r="P672">
        <f t="shared" si="60"/>
        <v>85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</v>
      </c>
      <c r="P673">
        <f t="shared" si="60"/>
        <v>788.53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22</v>
      </c>
      <c r="P674">
        <f t="shared" si="60"/>
        <v>50.3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</v>
      </c>
      <c r="P675">
        <f t="shared" si="60"/>
        <v>68.33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</v>
      </c>
      <c r="P676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15</v>
      </c>
      <c r="P677">
        <f t="shared" si="60"/>
        <v>34.270000000000003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</v>
      </c>
      <c r="P678">
        <f t="shared" si="60"/>
        <v>61.29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26</v>
      </c>
      <c r="P679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4</v>
      </c>
      <c r="P680">
        <f t="shared" si="60"/>
        <v>65.180000000000007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</v>
      </c>
      <c r="P681">
        <f t="shared" si="60"/>
        <v>93.9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26</v>
      </c>
      <c r="P682">
        <f t="shared" si="60"/>
        <v>150.65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</v>
      </c>
      <c r="P683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</v>
      </c>
      <c r="P68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1</v>
      </c>
      <c r="P685">
        <f t="shared" si="60"/>
        <v>99.33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</v>
      </c>
      <c r="P686">
        <f t="shared" si="60"/>
        <v>177.39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28</v>
      </c>
      <c r="P687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>
        <f t="shared" si="60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4</v>
      </c>
      <c r="P689">
        <f t="shared" si="60"/>
        <v>591.66999999999996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73</v>
      </c>
      <c r="P690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58</v>
      </c>
      <c r="P691">
        <f t="shared" si="60"/>
        <v>343.15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</v>
      </c>
      <c r="P692">
        <f t="shared" si="60"/>
        <v>72.59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1</v>
      </c>
      <c r="P693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7</v>
      </c>
      <c r="P694">
        <f t="shared" si="60"/>
        <v>6.5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</v>
      </c>
      <c r="P695">
        <f t="shared" si="60"/>
        <v>119.39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</v>
      </c>
      <c r="P696">
        <f t="shared" si="60"/>
        <v>84.29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</v>
      </c>
      <c r="P697">
        <f t="shared" si="60"/>
        <v>90.86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0</v>
      </c>
      <c r="P698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</v>
      </c>
      <c r="P699">
        <f t="shared" si="60"/>
        <v>20.34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</v>
      </c>
      <c r="P700">
        <f t="shared" si="60"/>
        <v>530.69000000000005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</v>
      </c>
      <c r="P701">
        <f t="shared" si="60"/>
        <v>120.39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3</v>
      </c>
      <c r="P702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27</v>
      </c>
      <c r="P703">
        <f t="shared" si="60"/>
        <v>291.33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31</v>
      </c>
      <c r="P704">
        <f t="shared" si="60"/>
        <v>124.92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6</v>
      </c>
      <c r="P705">
        <f t="shared" ref="P705:P768" si="66">IF(L705=0,0,ROUND(E705/L705,2))</f>
        <v>119.57</v>
      </c>
      <c r="Q705" t="str">
        <f t="shared" ref="Q705:Q768" si="67">LEFT(N705,FIND("/",N705)-1)</f>
        <v>technology</v>
      </c>
      <c r="R705" t="str">
        <f t="shared" ref="R705:R768" si="68">RIGHT(N705,LEN(N705)-FIND("/",N705))</f>
        <v>wearables</v>
      </c>
      <c r="S705" s="9">
        <f t="shared" ref="S705:S768" si="69">(((J705/60)/60)/24)+DATE(1970,1,1)</f>
        <v>42711.950798611113</v>
      </c>
      <c r="T705" s="9">
        <f t="shared" ref="T705:T768" si="70"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1</v>
      </c>
      <c r="P706">
        <f t="shared" si="66"/>
        <v>120.25</v>
      </c>
      <c r="Q706" t="str">
        <f t="shared" si="67"/>
        <v>technology</v>
      </c>
      <c r="R706" t="str">
        <f t="shared" si="68"/>
        <v>wearables</v>
      </c>
      <c r="S706" s="9">
        <f t="shared" si="69"/>
        <v>42726.192916666667</v>
      </c>
      <c r="T706" s="9">
        <f t="shared" si="70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1">ROUND(E707*100/D707, 0)</f>
        <v>1</v>
      </c>
      <c r="P70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1"/>
        <v>0</v>
      </c>
      <c r="P708">
        <f t="shared" si="66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1"/>
        <v>79</v>
      </c>
      <c r="P709">
        <f t="shared" si="66"/>
        <v>117.7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</v>
      </c>
      <c r="P710">
        <f t="shared" si="66"/>
        <v>23.95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</v>
      </c>
      <c r="P711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>
        <f t="shared" si="66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34</v>
      </c>
      <c r="P713">
        <f t="shared" si="66"/>
        <v>99.97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</v>
      </c>
      <c r="P71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1</v>
      </c>
      <c r="P715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15</v>
      </c>
      <c r="P716">
        <f t="shared" si="66"/>
        <v>80.319999999999993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</v>
      </c>
      <c r="P71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</v>
      </c>
      <c r="P718">
        <f t="shared" si="66"/>
        <v>44.69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</v>
      </c>
      <c r="P719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1</v>
      </c>
      <c r="P720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</v>
      </c>
      <c r="P721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144</v>
      </c>
      <c r="P722">
        <f t="shared" si="66"/>
        <v>66.709999999999994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</v>
      </c>
      <c r="P723">
        <f t="shared" si="66"/>
        <v>84.14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</v>
      </c>
      <c r="P724">
        <f t="shared" si="66"/>
        <v>215.73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</v>
      </c>
      <c r="P725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</v>
      </c>
      <c r="P726">
        <f t="shared" si="66"/>
        <v>51.63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</v>
      </c>
      <c r="P727">
        <f t="shared" si="66"/>
        <v>143.36000000000001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</v>
      </c>
      <c r="P728">
        <f t="shared" si="66"/>
        <v>72.430000000000007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156</v>
      </c>
      <c r="P729">
        <f t="shared" si="66"/>
        <v>36.53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106</v>
      </c>
      <c r="P730">
        <f t="shared" si="66"/>
        <v>60.9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131</v>
      </c>
      <c r="P731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</v>
      </c>
      <c r="P732">
        <f t="shared" si="66"/>
        <v>99.77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88.73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4.92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</v>
      </c>
      <c r="P735">
        <f t="shared" si="66"/>
        <v>17.82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126</v>
      </c>
      <c r="P736">
        <f t="shared" si="66"/>
        <v>187.19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</v>
      </c>
      <c r="P737">
        <f t="shared" si="66"/>
        <v>234.81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</v>
      </c>
      <c r="P738">
        <f t="shared" si="66"/>
        <v>105.05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</v>
      </c>
      <c r="P739">
        <f t="shared" si="66"/>
        <v>56.67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107</v>
      </c>
      <c r="P740">
        <f t="shared" si="66"/>
        <v>39.049999999999997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</v>
      </c>
      <c r="P741">
        <f t="shared" si="66"/>
        <v>68.349999999999994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</v>
      </c>
      <c r="P742">
        <f t="shared" si="66"/>
        <v>169.58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</v>
      </c>
      <c r="P743">
        <f t="shared" si="66"/>
        <v>141.41999999999999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111</v>
      </c>
      <c r="P744">
        <f t="shared" si="66"/>
        <v>67.39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54.27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</v>
      </c>
      <c r="P746">
        <f t="shared" si="66"/>
        <v>82.52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</v>
      </c>
      <c r="P747">
        <f t="shared" si="66"/>
        <v>53.73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</v>
      </c>
      <c r="P748">
        <f t="shared" si="66"/>
        <v>34.21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</v>
      </c>
      <c r="P749">
        <f t="shared" si="66"/>
        <v>127.33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</v>
      </c>
      <c r="P750">
        <f t="shared" si="66"/>
        <v>45.57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106</v>
      </c>
      <c r="P751">
        <f t="shared" si="66"/>
        <v>95.96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103</v>
      </c>
      <c r="P752">
        <f t="shared" si="66"/>
        <v>77.27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119</v>
      </c>
      <c r="P753">
        <f t="shared" si="66"/>
        <v>57.34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112</v>
      </c>
      <c r="P754">
        <f t="shared" si="66"/>
        <v>53.19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492.31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104</v>
      </c>
      <c r="P756">
        <f t="shared" si="66"/>
        <v>42.35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102</v>
      </c>
      <c r="P757">
        <f t="shared" si="66"/>
        <v>37.47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118</v>
      </c>
      <c r="P758">
        <f t="shared" si="66"/>
        <v>37.450000000000003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33.06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134.21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102</v>
      </c>
      <c r="P761">
        <f t="shared" si="66"/>
        <v>51.47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>
        <f t="shared" si="66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5</v>
      </c>
      <c r="P763">
        <f t="shared" si="66"/>
        <v>39.17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>
        <f t="shared" si="66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</v>
      </c>
      <c r="P765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>
        <f t="shared" si="66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</v>
      </c>
      <c r="P767">
        <f t="shared" si="66"/>
        <v>57.3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>
        <f t="shared" si="66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4</v>
      </c>
      <c r="P769">
        <f t="shared" ref="P769:P832" si="72">IF(L769=0,0,ROUND(E769/L769,2))</f>
        <v>59</v>
      </c>
      <c r="Q769" t="str">
        <f t="shared" ref="Q769:Q832" si="73">LEFT(N769,FIND("/",N769)-1)</f>
        <v>publishing</v>
      </c>
      <c r="R769" t="str">
        <f t="shared" ref="R769:R832" si="74">RIGHT(N769,LEN(N769)-FIND("/",N769))</f>
        <v>fiction</v>
      </c>
      <c r="S769" s="9">
        <f t="shared" ref="S769:S832" si="75">(((J769/60)/60)/24)+DATE(1970,1,1)</f>
        <v>42115.143634259264</v>
      </c>
      <c r="T769" s="9">
        <f t="shared" ref="T769:T832" si="76"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>
        <f t="shared" si="72"/>
        <v>0</v>
      </c>
      <c r="Q770" t="str">
        <f t="shared" si="73"/>
        <v>publishing</v>
      </c>
      <c r="R770" t="str">
        <f t="shared" si="74"/>
        <v>fiction</v>
      </c>
      <c r="S770" s="9">
        <f t="shared" si="75"/>
        <v>41594.207060185188</v>
      </c>
      <c r="T770" s="9">
        <f t="shared" si="7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7">ROUND(E771*100/D771, 0)</f>
        <v>41</v>
      </c>
      <c r="P771">
        <f t="shared" si="72"/>
        <v>31.85</v>
      </c>
      <c r="Q771" t="str">
        <f t="shared" si="73"/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7"/>
        <v>0</v>
      </c>
      <c r="P772">
        <f t="shared" si="72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7"/>
        <v>0</v>
      </c>
      <c r="P773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</v>
      </c>
      <c r="P774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1</v>
      </c>
      <c r="P775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</v>
      </c>
      <c r="P776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2</v>
      </c>
      <c r="P777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</v>
      </c>
      <c r="P778">
        <f t="shared" si="72"/>
        <v>63.12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1</v>
      </c>
      <c r="P779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</v>
      </c>
      <c r="P780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3</v>
      </c>
      <c r="P781">
        <f t="shared" si="72"/>
        <v>66.67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38.520000000000003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</v>
      </c>
      <c r="P783">
        <f t="shared" si="72"/>
        <v>42.61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</v>
      </c>
      <c r="P785">
        <f t="shared" si="72"/>
        <v>63.49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103</v>
      </c>
      <c r="P786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181</v>
      </c>
      <c r="P787">
        <f t="shared" si="72"/>
        <v>31.14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143</v>
      </c>
      <c r="P788">
        <f t="shared" si="72"/>
        <v>162.27000000000001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</v>
      </c>
      <c r="P789">
        <f t="shared" si="72"/>
        <v>80.59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204</v>
      </c>
      <c r="P790">
        <f t="shared" si="72"/>
        <v>59.85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</v>
      </c>
      <c r="P791">
        <f t="shared" si="72"/>
        <v>132.86000000000001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</v>
      </c>
      <c r="P792">
        <f t="shared" si="72"/>
        <v>92.55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104</v>
      </c>
      <c r="P793">
        <f t="shared" si="72"/>
        <v>60.86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</v>
      </c>
      <c r="P794">
        <f t="shared" si="72"/>
        <v>41.85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103</v>
      </c>
      <c r="P795">
        <f t="shared" si="72"/>
        <v>88.33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</v>
      </c>
      <c r="P796">
        <f t="shared" si="72"/>
        <v>158.96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112</v>
      </c>
      <c r="P797">
        <f t="shared" si="72"/>
        <v>85.05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</v>
      </c>
      <c r="P798">
        <f t="shared" si="72"/>
        <v>112.61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108</v>
      </c>
      <c r="P799">
        <f t="shared" si="72"/>
        <v>45.44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115</v>
      </c>
      <c r="P800">
        <f t="shared" si="72"/>
        <v>46.22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</v>
      </c>
      <c r="P801">
        <f t="shared" si="72"/>
        <v>178.61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</v>
      </c>
      <c r="P802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112</v>
      </c>
      <c r="P803">
        <f t="shared" si="72"/>
        <v>43.73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</v>
      </c>
      <c r="P804">
        <f t="shared" si="72"/>
        <v>81.069999999999993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</v>
      </c>
      <c r="P805">
        <f t="shared" si="72"/>
        <v>74.61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305.56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58.33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</v>
      </c>
      <c r="P808">
        <f t="shared" si="72"/>
        <v>117.68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</v>
      </c>
      <c r="P809">
        <f t="shared" si="72"/>
        <v>73.77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104.65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104</v>
      </c>
      <c r="P811">
        <f t="shared" si="72"/>
        <v>79.83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58.33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86.67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152</v>
      </c>
      <c r="P814">
        <f t="shared" si="72"/>
        <v>27.61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160</v>
      </c>
      <c r="P815">
        <f t="shared" si="72"/>
        <v>25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</v>
      </c>
      <c r="P816">
        <f t="shared" si="72"/>
        <v>45.46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99.53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</v>
      </c>
      <c r="P818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</v>
      </c>
      <c r="P819">
        <f t="shared" si="72"/>
        <v>89.42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156</v>
      </c>
      <c r="P820">
        <f t="shared" si="72"/>
        <v>28.68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109</v>
      </c>
      <c r="P821">
        <f t="shared" si="72"/>
        <v>31.07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</v>
      </c>
      <c r="P822">
        <f t="shared" si="72"/>
        <v>70.55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224.13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</v>
      </c>
      <c r="P824">
        <f t="shared" si="72"/>
        <v>51.81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180</v>
      </c>
      <c r="P825">
        <f t="shared" si="72"/>
        <v>43.52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</v>
      </c>
      <c r="P826">
        <f t="shared" si="72"/>
        <v>39.82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</v>
      </c>
      <c r="P827">
        <f t="shared" si="72"/>
        <v>126.81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</v>
      </c>
      <c r="P828">
        <f t="shared" si="72"/>
        <v>113.88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</v>
      </c>
      <c r="P829">
        <f t="shared" si="72"/>
        <v>28.18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36.61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108</v>
      </c>
      <c r="P832">
        <f t="shared" si="72"/>
        <v>60.66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</v>
      </c>
      <c r="P833">
        <f t="shared" ref="P833:P896" si="78">IF(L833=0,0,ROUND(E833/L833,2))</f>
        <v>175</v>
      </c>
      <c r="Q833" t="str">
        <f t="shared" ref="Q833:Q896" si="79">LEFT(N833,FIND("/",N833)-1)</f>
        <v>music</v>
      </c>
      <c r="R833" t="str">
        <f t="shared" ref="R833:R896" si="80">RIGHT(N833,LEN(N833)-FIND("/",N833))</f>
        <v>rock</v>
      </c>
      <c r="S833" s="9">
        <f t="shared" ref="S833:S896" si="81">(((J833/60)/60)/24)+DATE(1970,1,1)</f>
        <v>40996.646921296298</v>
      </c>
      <c r="T833" s="9">
        <f t="shared" ref="T833:T896" si="82"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101</v>
      </c>
      <c r="P834">
        <f t="shared" si="78"/>
        <v>97.99</v>
      </c>
      <c r="Q834" t="str">
        <f t="shared" si="79"/>
        <v>music</v>
      </c>
      <c r="R834" t="str">
        <f t="shared" si="80"/>
        <v>rock</v>
      </c>
      <c r="S834" s="9">
        <f t="shared" si="81"/>
        <v>40869.675173611111</v>
      </c>
      <c r="T834" s="9">
        <f t="shared" si="8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3">ROUND(E835*100/D835, 0)</f>
        <v>102</v>
      </c>
      <c r="P835">
        <f t="shared" si="78"/>
        <v>148.78</v>
      </c>
      <c r="Q835" t="str">
        <f t="shared" si="79"/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3"/>
        <v>131</v>
      </c>
      <c r="P836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3"/>
        <v>117</v>
      </c>
      <c r="P837">
        <f t="shared" si="78"/>
        <v>58.63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101</v>
      </c>
      <c r="P838">
        <f t="shared" si="78"/>
        <v>109.71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122</v>
      </c>
      <c r="P839">
        <f t="shared" si="78"/>
        <v>49.11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</v>
      </c>
      <c r="P840">
        <f t="shared" si="78"/>
        <v>47.67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117</v>
      </c>
      <c r="P841">
        <f t="shared" si="78"/>
        <v>60.74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</v>
      </c>
      <c r="P842">
        <f t="shared" si="78"/>
        <v>63.38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</v>
      </c>
      <c r="P843">
        <f t="shared" si="78"/>
        <v>53.89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</v>
      </c>
      <c r="P844">
        <f t="shared" si="78"/>
        <v>66.87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</v>
      </c>
      <c r="P845">
        <f t="shared" si="78"/>
        <v>63.1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</v>
      </c>
      <c r="P846">
        <f t="shared" si="78"/>
        <v>36.630000000000003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</v>
      </c>
      <c r="P847">
        <f t="shared" si="78"/>
        <v>34.01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</v>
      </c>
      <c r="P848">
        <f t="shared" si="78"/>
        <v>28.55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120</v>
      </c>
      <c r="P851">
        <f t="shared" si="78"/>
        <v>41.7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</v>
      </c>
      <c r="P852">
        <f t="shared" si="78"/>
        <v>46.67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</v>
      </c>
      <c r="P853">
        <f t="shared" si="78"/>
        <v>37.270000000000003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105</v>
      </c>
      <c r="P854">
        <f t="shared" si="78"/>
        <v>59.26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</v>
      </c>
      <c r="P856">
        <f t="shared" si="78"/>
        <v>65.86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</v>
      </c>
      <c r="P857">
        <f t="shared" si="78"/>
        <v>31.91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</v>
      </c>
      <c r="P858">
        <f t="shared" si="78"/>
        <v>19.46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</v>
      </c>
      <c r="P860">
        <f t="shared" si="78"/>
        <v>22.74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105</v>
      </c>
      <c r="P861">
        <f t="shared" si="78"/>
        <v>42.72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</v>
      </c>
      <c r="P862">
        <f t="shared" si="78"/>
        <v>52.92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</v>
      </c>
      <c r="P863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</v>
      </c>
      <c r="P864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5</v>
      </c>
      <c r="P865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42</v>
      </c>
      <c r="P866">
        <f t="shared" si="78"/>
        <v>34.18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</v>
      </c>
      <c r="P867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</v>
      </c>
      <c r="P868">
        <f t="shared" si="78"/>
        <v>58.18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</v>
      </c>
      <c r="P869">
        <f t="shared" si="78"/>
        <v>109.18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</v>
      </c>
      <c r="P870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12</v>
      </c>
      <c r="P871">
        <f t="shared" si="78"/>
        <v>346.67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</v>
      </c>
      <c r="P872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</v>
      </c>
      <c r="P873">
        <f t="shared" si="78"/>
        <v>27.08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1</v>
      </c>
      <c r="P874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</v>
      </c>
      <c r="P875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</v>
      </c>
      <c r="P876">
        <f t="shared" si="78"/>
        <v>34.76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>
        <f t="shared" si="78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41</v>
      </c>
      <c r="P878">
        <f t="shared" si="78"/>
        <v>28.58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68</v>
      </c>
      <c r="P879">
        <f t="shared" si="78"/>
        <v>46.59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</v>
      </c>
      <c r="P880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31</v>
      </c>
      <c r="P881">
        <f t="shared" si="78"/>
        <v>21.47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3</v>
      </c>
      <c r="P882">
        <f t="shared" si="78"/>
        <v>14.13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1</v>
      </c>
      <c r="P883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</v>
      </c>
      <c r="P884">
        <f t="shared" si="78"/>
        <v>21.57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</v>
      </c>
      <c r="P885">
        <f t="shared" si="78"/>
        <v>83.38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35.71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29.29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>
        <f t="shared" si="78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</v>
      </c>
      <c r="P890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</v>
      </c>
      <c r="P891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</v>
      </c>
      <c r="P892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</v>
      </c>
      <c r="P893">
        <f t="shared" si="78"/>
        <v>28.89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41</v>
      </c>
      <c r="P894">
        <f t="shared" si="78"/>
        <v>143.82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</v>
      </c>
      <c r="P896">
        <f t="shared" si="78"/>
        <v>147.81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</v>
      </c>
      <c r="P897">
        <f t="shared" ref="P897:P960" si="84">IF(L897=0,0,ROUND(E897/L897,2))</f>
        <v>27.86</v>
      </c>
      <c r="Q897" t="str">
        <f t="shared" ref="Q897:Q960" si="85">LEFT(N897,FIND("/",N897)-1)</f>
        <v>music</v>
      </c>
      <c r="R897" t="str">
        <f t="shared" ref="R897:R960" si="86">RIGHT(N897,LEN(N897)-FIND("/",N897))</f>
        <v>indie rock</v>
      </c>
      <c r="S897" s="9">
        <f t="shared" ref="S897:S960" si="87">(((J897/60)/60)/24)+DATE(1970,1,1)</f>
        <v>40431.127650462964</v>
      </c>
      <c r="T897" s="9">
        <f t="shared" ref="T897:T960" si="88"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84"/>
        <v>44.44</v>
      </c>
      <c r="Q898" t="str">
        <f t="shared" si="85"/>
        <v>music</v>
      </c>
      <c r="R898" t="str">
        <f t="shared" si="86"/>
        <v>indie rock</v>
      </c>
      <c r="S898" s="9">
        <f t="shared" si="87"/>
        <v>42218.872986111113</v>
      </c>
      <c r="T898" s="9">
        <f t="shared" si="88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9">ROUND(E899*100/D899, 0)</f>
        <v>0</v>
      </c>
      <c r="P899">
        <f t="shared" si="84"/>
        <v>0</v>
      </c>
      <c r="Q899" t="str">
        <f t="shared" si="85"/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9"/>
        <v>3</v>
      </c>
      <c r="P900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9"/>
        <v>37</v>
      </c>
      <c r="P901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</v>
      </c>
      <c r="P902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>
        <f t="shared" si="84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</v>
      </c>
      <c r="P904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</v>
      </c>
      <c r="P905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</v>
      </c>
      <c r="P906">
        <f t="shared" si="84"/>
        <v>50.33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</v>
      </c>
      <c r="P907">
        <f t="shared" si="84"/>
        <v>32.67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>
        <f t="shared" si="84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>
        <f t="shared" si="84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>
        <f t="shared" si="84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</v>
      </c>
      <c r="P911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</v>
      </c>
      <c r="P912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>
        <f t="shared" si="84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1</v>
      </c>
      <c r="P914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7</v>
      </c>
      <c r="P915">
        <f t="shared" si="84"/>
        <v>82.58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>
        <f t="shared" si="84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6</v>
      </c>
      <c r="P917">
        <f t="shared" si="84"/>
        <v>41.67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>
        <f t="shared" si="84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1</v>
      </c>
      <c r="P919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</v>
      </c>
      <c r="P920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1</v>
      </c>
      <c r="P921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>
        <f t="shared" si="84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31</v>
      </c>
      <c r="P923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</v>
      </c>
      <c r="P924">
        <f t="shared" si="84"/>
        <v>189.33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</v>
      </c>
      <c r="P925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11</v>
      </c>
      <c r="P926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3</v>
      </c>
      <c r="P927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>
        <f t="shared" si="84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>
        <f t="shared" si="84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11</v>
      </c>
      <c r="P930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>
        <f t="shared" si="84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</v>
      </c>
      <c r="P932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7</v>
      </c>
      <c r="P933">
        <f t="shared" si="84"/>
        <v>18.71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15</v>
      </c>
      <c r="P934">
        <f t="shared" si="84"/>
        <v>46.03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</v>
      </c>
      <c r="P936">
        <f t="shared" si="84"/>
        <v>50.67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</v>
      </c>
      <c r="P937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>
        <f t="shared" si="84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</v>
      </c>
      <c r="P939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</v>
      </c>
      <c r="P940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</v>
      </c>
      <c r="P941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</v>
      </c>
      <c r="P942">
        <f t="shared" si="84"/>
        <v>110.29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</v>
      </c>
      <c r="P943">
        <f t="shared" si="84"/>
        <v>37.450000000000003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9</v>
      </c>
      <c r="P94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10</v>
      </c>
      <c r="P945">
        <f t="shared" si="84"/>
        <v>24.08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</v>
      </c>
      <c r="P946">
        <f t="shared" si="84"/>
        <v>69.41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</v>
      </c>
      <c r="P94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2</v>
      </c>
      <c r="P948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>
        <f t="shared" si="84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</v>
      </c>
      <c r="P951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</v>
      </c>
      <c r="P952">
        <f t="shared" si="84"/>
        <v>58.42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</v>
      </c>
      <c r="P953">
        <f t="shared" si="84"/>
        <v>158.63999999999999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40</v>
      </c>
      <c r="P954">
        <f t="shared" si="84"/>
        <v>99.86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1</v>
      </c>
      <c r="P955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</v>
      </c>
      <c r="P956">
        <f t="shared" si="84"/>
        <v>89.19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6</v>
      </c>
      <c r="P957">
        <f t="shared" si="84"/>
        <v>182.62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2</v>
      </c>
      <c r="P958">
        <f t="shared" si="84"/>
        <v>50.65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2</v>
      </c>
      <c r="P959">
        <f t="shared" si="84"/>
        <v>33.29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</v>
      </c>
      <c r="P960">
        <f t="shared" si="84"/>
        <v>51.82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39</v>
      </c>
      <c r="P961">
        <f t="shared" ref="P961:P1024" si="90">IF(L961=0,0,ROUND(E961/L961,2))</f>
        <v>113.63</v>
      </c>
      <c r="Q961" t="str">
        <f t="shared" ref="Q961:Q1024" si="91">LEFT(N961,FIND("/",N961)-1)</f>
        <v>technology</v>
      </c>
      <c r="R961" t="str">
        <f t="shared" ref="R961:R1024" si="92">RIGHT(N961,LEN(N961)-FIND("/",N961))</f>
        <v>wearables</v>
      </c>
      <c r="S961" s="9">
        <f t="shared" ref="S961:S1024" si="93">(((J961/60)/60)/24)+DATE(1970,1,1)</f>
        <v>41993.174363425926</v>
      </c>
      <c r="T961" s="9">
        <f t="shared" ref="T961:T1024" si="94"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</v>
      </c>
      <c r="P962">
        <f t="shared" si="90"/>
        <v>136.46</v>
      </c>
      <c r="Q962" t="str">
        <f t="shared" si="91"/>
        <v>technology</v>
      </c>
      <c r="R962" t="str">
        <f t="shared" si="92"/>
        <v>wearables</v>
      </c>
      <c r="S962" s="9">
        <f t="shared" si="93"/>
        <v>42766.626793981486</v>
      </c>
      <c r="T962" s="9">
        <f t="shared" si="9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5">ROUND(E963*100/D963, 0)</f>
        <v>42</v>
      </c>
      <c r="P963">
        <f t="shared" si="90"/>
        <v>364.35</v>
      </c>
      <c r="Q963" t="str">
        <f t="shared" si="91"/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5"/>
        <v>28</v>
      </c>
      <c r="P964">
        <f t="shared" si="90"/>
        <v>19.239999999999998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5"/>
        <v>1</v>
      </c>
      <c r="P965">
        <f t="shared" si="90"/>
        <v>41.89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1</v>
      </c>
      <c r="P966">
        <f t="shared" si="90"/>
        <v>30.31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</v>
      </c>
      <c r="P967">
        <f t="shared" si="90"/>
        <v>49.67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15</v>
      </c>
      <c r="P968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18</v>
      </c>
      <c r="P969">
        <f t="shared" si="90"/>
        <v>43.98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</v>
      </c>
      <c r="P970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47</v>
      </c>
      <c r="P971">
        <f t="shared" si="90"/>
        <v>1272.73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46</v>
      </c>
      <c r="P972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</v>
      </c>
      <c r="P973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35</v>
      </c>
      <c r="P974">
        <f t="shared" si="90"/>
        <v>153.88999999999999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</v>
      </c>
      <c r="P975">
        <f t="shared" si="90"/>
        <v>51.38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1</v>
      </c>
      <c r="P976">
        <f t="shared" si="90"/>
        <v>93.33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3</v>
      </c>
      <c r="P977">
        <f t="shared" si="90"/>
        <v>108.63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2</v>
      </c>
      <c r="P978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34</v>
      </c>
      <c r="P979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</v>
      </c>
      <c r="P980">
        <f t="shared" si="90"/>
        <v>790.84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83</v>
      </c>
      <c r="P981">
        <f t="shared" si="90"/>
        <v>301.94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15</v>
      </c>
      <c r="P982">
        <f t="shared" si="90"/>
        <v>47.94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0</v>
      </c>
      <c r="P983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0</v>
      </c>
      <c r="P984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30</v>
      </c>
      <c r="P985">
        <f t="shared" si="90"/>
        <v>171.79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</v>
      </c>
      <c r="P986">
        <f t="shared" si="90"/>
        <v>35.33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</v>
      </c>
      <c r="P987">
        <f t="shared" si="90"/>
        <v>82.09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13</v>
      </c>
      <c r="P988">
        <f t="shared" si="90"/>
        <v>110.87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</v>
      </c>
      <c r="P989">
        <f t="shared" si="90"/>
        <v>161.22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>
        <f t="shared" si="90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17</v>
      </c>
      <c r="P991">
        <f t="shared" si="90"/>
        <v>52.41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</v>
      </c>
      <c r="P992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</v>
      </c>
      <c r="P993">
        <f t="shared" si="90"/>
        <v>30.29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</v>
      </c>
      <c r="P99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</v>
      </c>
      <c r="P995">
        <f t="shared" si="90"/>
        <v>89.6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</v>
      </c>
      <c r="P996">
        <f t="shared" si="90"/>
        <v>424.45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</v>
      </c>
      <c r="P997">
        <f t="shared" si="90"/>
        <v>80.67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2</v>
      </c>
      <c r="P998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</v>
      </c>
      <c r="P999">
        <f t="shared" si="90"/>
        <v>8.1300000000000008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59</v>
      </c>
      <c r="P1000">
        <f t="shared" si="90"/>
        <v>153.43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8</v>
      </c>
      <c r="P1001">
        <f t="shared" si="90"/>
        <v>292.08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</v>
      </c>
      <c r="P1002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30</v>
      </c>
      <c r="P1004">
        <f t="shared" si="90"/>
        <v>134.55000000000001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</v>
      </c>
      <c r="P1005">
        <f t="shared" si="90"/>
        <v>214.07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</v>
      </c>
      <c r="P1006">
        <f t="shared" si="90"/>
        <v>216.34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</v>
      </c>
      <c r="P1007">
        <f t="shared" si="90"/>
        <v>932.31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6</v>
      </c>
      <c r="P1008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</v>
      </c>
      <c r="P1009">
        <f t="shared" si="90"/>
        <v>174.95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</v>
      </c>
      <c r="P1010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</v>
      </c>
      <c r="P1011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</v>
      </c>
      <c r="P1012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</v>
      </c>
      <c r="P1013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</v>
      </c>
      <c r="P1014">
        <f t="shared" si="90"/>
        <v>1389.36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35</v>
      </c>
      <c r="P1015">
        <f t="shared" si="90"/>
        <v>95.91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31</v>
      </c>
      <c r="P101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3</v>
      </c>
      <c r="P101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3</v>
      </c>
      <c r="P1018">
        <f t="shared" si="90"/>
        <v>74.790000000000006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23</v>
      </c>
      <c r="P1019">
        <f t="shared" si="90"/>
        <v>161.12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</v>
      </c>
      <c r="P1020">
        <f t="shared" si="90"/>
        <v>88.71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</v>
      </c>
      <c r="P1021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206</v>
      </c>
      <c r="P1022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352</v>
      </c>
      <c r="P1023">
        <f t="shared" si="90"/>
        <v>22.08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115</v>
      </c>
      <c r="P1024">
        <f t="shared" si="90"/>
        <v>31.05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</v>
      </c>
      <c r="P1025">
        <f t="shared" ref="P1025:P1088" si="96">IF(L1025=0,0,ROUND(E1025/L1025,2))</f>
        <v>36.21</v>
      </c>
      <c r="Q1025" t="str">
        <f t="shared" ref="Q1025:Q1088" si="97">LEFT(N1025,FIND("/",N1025)-1)</f>
        <v>music</v>
      </c>
      <c r="R1025" t="str">
        <f t="shared" ref="R1025:R1088" si="98">RIGHT(N1025,LEN(N1025)-FIND("/",N1025))</f>
        <v>electronic music</v>
      </c>
      <c r="S1025" s="9">
        <f t="shared" ref="S1025:S1088" si="99">(((J1025/60)/60)/24)+DATE(1970,1,1)</f>
        <v>42145.919687500005</v>
      </c>
      <c r="T1025" s="9">
        <f t="shared" ref="T1025:T1088" si="100"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119</v>
      </c>
      <c r="P1026">
        <f t="shared" si="96"/>
        <v>388.98</v>
      </c>
      <c r="Q1026" t="str">
        <f t="shared" si="97"/>
        <v>music</v>
      </c>
      <c r="R1026" t="str">
        <f t="shared" si="98"/>
        <v>electronic music</v>
      </c>
      <c r="S1026" s="9">
        <f t="shared" si="99"/>
        <v>42370.580590277779</v>
      </c>
      <c r="T1026" s="9">
        <f t="shared" si="100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01">ROUND(E1027*100/D1027, 0)</f>
        <v>110</v>
      </c>
      <c r="P1027">
        <f t="shared" si="96"/>
        <v>71.849999999999994</v>
      </c>
      <c r="Q1027" t="str">
        <f t="shared" si="97"/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01"/>
        <v>100</v>
      </c>
      <c r="P1028">
        <f t="shared" si="96"/>
        <v>57.38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1"/>
        <v>103</v>
      </c>
      <c r="P1029">
        <f t="shared" si="96"/>
        <v>69.67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</v>
      </c>
      <c r="P1030">
        <f t="shared" si="96"/>
        <v>45.99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112</v>
      </c>
      <c r="P1031">
        <f t="shared" si="96"/>
        <v>79.260000000000005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</v>
      </c>
      <c r="P1032">
        <f t="shared" si="96"/>
        <v>43.03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</v>
      </c>
      <c r="P1033">
        <f t="shared" si="96"/>
        <v>108.48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</v>
      </c>
      <c r="P1034">
        <f t="shared" si="96"/>
        <v>61.03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103</v>
      </c>
      <c r="P1035">
        <f t="shared" si="96"/>
        <v>50.59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</v>
      </c>
      <c r="P1036">
        <f t="shared" si="96"/>
        <v>39.159999999999997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108</v>
      </c>
      <c r="P1037">
        <f t="shared" si="96"/>
        <v>65.16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</v>
      </c>
      <c r="P1038">
        <f t="shared" si="96"/>
        <v>23.96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</v>
      </c>
      <c r="P1039">
        <f t="shared" si="96"/>
        <v>48.62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</v>
      </c>
      <c r="P1040">
        <f t="shared" si="96"/>
        <v>35.74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</v>
      </c>
      <c r="P1041">
        <f t="shared" si="96"/>
        <v>21.37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</v>
      </c>
      <c r="P1042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>
        <f t="shared" si="96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2</v>
      </c>
      <c r="P1044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9</v>
      </c>
      <c r="P1045">
        <f t="shared" si="96"/>
        <v>29.24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0</v>
      </c>
      <c r="P1046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3</v>
      </c>
      <c r="P1047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>
        <f t="shared" si="96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</v>
      </c>
      <c r="P1049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</v>
      </c>
      <c r="P1050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>
        <f t="shared" si="96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>
        <f t="shared" si="96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>
        <f t="shared" si="96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>
        <f t="shared" si="96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>
        <f t="shared" si="96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>
        <f t="shared" si="96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>
        <f t="shared" si="96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>
        <f t="shared" si="96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>
        <f t="shared" si="96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>
        <f t="shared" si="96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>
        <f t="shared" si="96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</v>
      </c>
      <c r="P1064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>
        <f t="shared" si="96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9</v>
      </c>
      <c r="P1066">
        <f t="shared" si="96"/>
        <v>65.67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3</v>
      </c>
      <c r="P1067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</v>
      </c>
      <c r="P1068">
        <f t="shared" si="96"/>
        <v>34.130000000000003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</v>
      </c>
      <c r="P1070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39</v>
      </c>
      <c r="P1071">
        <f t="shared" si="96"/>
        <v>40.479999999999997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1</v>
      </c>
      <c r="P1072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>
        <f t="shared" si="96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0</v>
      </c>
      <c r="P107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</v>
      </c>
      <c r="P1075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</v>
      </c>
      <c r="P1076">
        <f t="shared" si="96"/>
        <v>113.57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5</v>
      </c>
      <c r="P1077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63</v>
      </c>
      <c r="P1078">
        <f t="shared" si="96"/>
        <v>48.28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</v>
      </c>
      <c r="P1079">
        <f t="shared" si="96"/>
        <v>43.98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8</v>
      </c>
      <c r="P1080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3</v>
      </c>
      <c r="P1081">
        <f t="shared" si="96"/>
        <v>37.67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</v>
      </c>
      <c r="P1082">
        <f t="shared" si="96"/>
        <v>18.579999999999998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0</v>
      </c>
      <c r="P1083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1</v>
      </c>
      <c r="P1084">
        <f t="shared" si="96"/>
        <v>18.670000000000002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1</v>
      </c>
      <c r="P1085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>
        <f t="shared" si="96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</v>
      </c>
      <c r="P1087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0</v>
      </c>
      <c r="P1088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>
        <f t="shared" ref="P1089:P1152" si="102">IF(L1089=0,0,ROUND(E1089/L1089,2))</f>
        <v>0</v>
      </c>
      <c r="Q1089" t="str">
        <f t="shared" ref="Q1089:Q1152" si="103">LEFT(N1089,FIND("/",N1089)-1)</f>
        <v>games</v>
      </c>
      <c r="R1089" t="str">
        <f t="shared" ref="R1089:R1152" si="104">RIGHT(N1089,LEN(N1089)-FIND("/",N1089))</f>
        <v>video games</v>
      </c>
      <c r="S1089" s="9">
        <f t="shared" ref="S1089:S1152" si="105">(((J1089/60)/60)/24)+DATE(1970,1,1)</f>
        <v>41775.713969907411</v>
      </c>
      <c r="T1089" s="9">
        <f t="shared" ref="T1089:T1152" si="106"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</v>
      </c>
      <c r="P1090">
        <f t="shared" si="102"/>
        <v>43.42</v>
      </c>
      <c r="Q1090" t="str">
        <f t="shared" si="103"/>
        <v>games</v>
      </c>
      <c r="R1090" t="str">
        <f t="shared" si="104"/>
        <v>video games</v>
      </c>
      <c r="S1090" s="9">
        <f t="shared" si="105"/>
        <v>41723.799386574072</v>
      </c>
      <c r="T1090" s="9">
        <f t="shared" si="10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7">ROUND(E1091*100/D1091, 0)</f>
        <v>8</v>
      </c>
      <c r="P1091">
        <f t="shared" si="102"/>
        <v>23.96</v>
      </c>
      <c r="Q1091" t="str">
        <f t="shared" si="103"/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7"/>
        <v>0</v>
      </c>
      <c r="P1092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7"/>
        <v>13</v>
      </c>
      <c r="P1093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</v>
      </c>
      <c r="P1094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</v>
      </c>
      <c r="P1095">
        <f t="shared" si="102"/>
        <v>10.56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</v>
      </c>
      <c r="P1096">
        <f t="shared" si="102"/>
        <v>122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</v>
      </c>
      <c r="P1097">
        <f t="shared" si="102"/>
        <v>267.81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18</v>
      </c>
      <c r="P1098">
        <f t="shared" si="102"/>
        <v>74.209999999999994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0</v>
      </c>
      <c r="P1099">
        <f t="shared" si="102"/>
        <v>6.71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</v>
      </c>
      <c r="P1100">
        <f t="shared" si="102"/>
        <v>81.95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1</v>
      </c>
      <c r="P1101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3</v>
      </c>
      <c r="P1102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0</v>
      </c>
      <c r="P1103">
        <f t="shared" si="102"/>
        <v>6.83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</v>
      </c>
      <c r="P1104">
        <f t="shared" si="102"/>
        <v>17.71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2</v>
      </c>
      <c r="P1105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5</v>
      </c>
      <c r="P1106">
        <f t="shared" si="102"/>
        <v>80.3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</v>
      </c>
      <c r="P110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</v>
      </c>
      <c r="P1108">
        <f t="shared" si="102"/>
        <v>23.57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>
        <f t="shared" si="102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3</v>
      </c>
      <c r="P1110">
        <f t="shared" si="102"/>
        <v>34.880000000000003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</v>
      </c>
      <c r="P1111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1</v>
      </c>
      <c r="P1112">
        <f t="shared" si="102"/>
        <v>23.18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</v>
      </c>
      <c r="P1113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36</v>
      </c>
      <c r="P1114">
        <f t="shared" si="102"/>
        <v>100.23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1</v>
      </c>
      <c r="P1115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</v>
      </c>
      <c r="P1116">
        <f t="shared" si="102"/>
        <v>3.33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</v>
      </c>
      <c r="P111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0</v>
      </c>
      <c r="P1118">
        <f t="shared" si="102"/>
        <v>17.850000000000001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</v>
      </c>
      <c r="P1119">
        <f t="shared" si="102"/>
        <v>10.38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</v>
      </c>
      <c r="P1120">
        <f t="shared" si="102"/>
        <v>36.33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</v>
      </c>
      <c r="P1121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>
        <f t="shared" si="102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0</v>
      </c>
      <c r="P1123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>
        <f t="shared" si="102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</v>
      </c>
      <c r="P1125">
        <f t="shared" si="102"/>
        <v>3.67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</v>
      </c>
      <c r="P1126">
        <f t="shared" si="102"/>
        <v>60.71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>
        <f t="shared" si="102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1</v>
      </c>
      <c r="P1128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2</v>
      </c>
      <c r="P1129">
        <f t="shared" si="102"/>
        <v>25.43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</v>
      </c>
      <c r="P1130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</v>
      </c>
      <c r="P1131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</v>
      </c>
      <c r="P1132">
        <f t="shared" si="102"/>
        <v>3.67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>
        <f t="shared" si="102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</v>
      </c>
      <c r="P1134">
        <f t="shared" si="102"/>
        <v>110.62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1</v>
      </c>
      <c r="P1135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0</v>
      </c>
      <c r="P113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</v>
      </c>
      <c r="P1138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40</v>
      </c>
      <c r="P1139">
        <f t="shared" si="102"/>
        <v>253.21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</v>
      </c>
      <c r="P1140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0</v>
      </c>
      <c r="P1141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>
        <f t="shared" si="102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>
        <f t="shared" si="102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>
        <f t="shared" si="102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</v>
      </c>
      <c r="P1145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>
        <f t="shared" si="102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</v>
      </c>
      <c r="P114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9</v>
      </c>
      <c r="P1148">
        <f t="shared" si="102"/>
        <v>44.17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>
        <f t="shared" si="102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</v>
      </c>
      <c r="P1150">
        <f t="shared" si="102"/>
        <v>24.33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</v>
      </c>
      <c r="P1151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</v>
      </c>
      <c r="P1152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>
        <f t="shared" ref="P1153:P1216" si="108">IF(L1153=0,0,ROUND(E1153/L1153,2))</f>
        <v>0</v>
      </c>
      <c r="Q1153" t="str">
        <f t="shared" ref="Q1153:Q1216" si="109">LEFT(N1153,FIND("/",N1153)-1)</f>
        <v>food</v>
      </c>
      <c r="R1153" t="str">
        <f t="shared" ref="R1153:R1216" si="110">RIGHT(N1153,LEN(N1153)-FIND("/",N1153))</f>
        <v>food trucks</v>
      </c>
      <c r="S1153" s="9">
        <f t="shared" ref="S1153:S1216" si="111">(((J1153/60)/60)/24)+DATE(1970,1,1)</f>
        <v>42224.102581018517</v>
      </c>
      <c r="T1153" s="9">
        <f t="shared" ref="T1153:T1216" si="112"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6</v>
      </c>
      <c r="P1154">
        <f t="shared" si="108"/>
        <v>60.73</v>
      </c>
      <c r="Q1154" t="str">
        <f t="shared" si="109"/>
        <v>food</v>
      </c>
      <c r="R1154" t="str">
        <f t="shared" si="110"/>
        <v>food trucks</v>
      </c>
      <c r="S1154" s="9">
        <f t="shared" si="111"/>
        <v>42109.709629629629</v>
      </c>
      <c r="T1154" s="9">
        <f t="shared" si="11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3">ROUND(E1155*100/D1155, 0)</f>
        <v>1</v>
      </c>
      <c r="P1155">
        <f t="shared" si="108"/>
        <v>50</v>
      </c>
      <c r="Q1155" t="str">
        <f t="shared" si="109"/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3"/>
        <v>7</v>
      </c>
      <c r="P1156">
        <f t="shared" si="108"/>
        <v>108.33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3"/>
        <v>1</v>
      </c>
      <c r="P115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>
        <f t="shared" si="108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2</v>
      </c>
      <c r="P1159">
        <f t="shared" si="108"/>
        <v>50.33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</v>
      </c>
      <c r="P1160">
        <f t="shared" si="108"/>
        <v>11.67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>
        <f t="shared" si="108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4</v>
      </c>
      <c r="P1162">
        <f t="shared" si="108"/>
        <v>60.79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>
        <f t="shared" si="108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0</v>
      </c>
      <c r="P116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>
        <f t="shared" si="108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>
        <f t="shared" si="108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21</v>
      </c>
      <c r="P116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</v>
      </c>
      <c r="P1168">
        <f t="shared" si="108"/>
        <v>358.88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2</v>
      </c>
      <c r="P1169">
        <f t="shared" si="108"/>
        <v>61.19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6</v>
      </c>
      <c r="P1170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</v>
      </c>
      <c r="P1171">
        <f t="shared" si="108"/>
        <v>5.67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</v>
      </c>
      <c r="P1172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</v>
      </c>
      <c r="P1173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>
        <f t="shared" si="108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0</v>
      </c>
      <c r="P1175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6</v>
      </c>
      <c r="P1176">
        <f t="shared" si="108"/>
        <v>46.63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3</v>
      </c>
      <c r="P1177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0</v>
      </c>
      <c r="P1178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>
        <f t="shared" si="108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0</v>
      </c>
      <c r="P1180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</v>
      </c>
      <c r="P1181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12</v>
      </c>
      <c r="P1182">
        <f t="shared" si="108"/>
        <v>69.12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0</v>
      </c>
      <c r="P1183">
        <f t="shared" si="108"/>
        <v>1.33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</v>
      </c>
      <c r="P118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33.33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105</v>
      </c>
      <c r="P1186">
        <f t="shared" si="108"/>
        <v>61.56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</v>
      </c>
      <c r="P1187">
        <f t="shared" si="108"/>
        <v>118.74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107</v>
      </c>
      <c r="P1188">
        <f t="shared" si="108"/>
        <v>65.08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</v>
      </c>
      <c r="P1189">
        <f t="shared" si="108"/>
        <v>130.16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161</v>
      </c>
      <c r="P1190">
        <f t="shared" si="108"/>
        <v>37.78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108</v>
      </c>
      <c r="P1191">
        <f t="shared" si="108"/>
        <v>112.79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51.92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</v>
      </c>
      <c r="P1193">
        <f t="shared" si="108"/>
        <v>89.24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19.329999999999998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104</v>
      </c>
      <c r="P1195">
        <f t="shared" si="108"/>
        <v>79.97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</v>
      </c>
      <c r="P1196">
        <f t="shared" si="108"/>
        <v>56.41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79.41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270</v>
      </c>
      <c r="P1198">
        <f t="shared" si="108"/>
        <v>76.44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</v>
      </c>
      <c r="P1199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261</v>
      </c>
      <c r="P1200">
        <f t="shared" si="108"/>
        <v>54.62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</v>
      </c>
      <c r="P1201">
        <f t="shared" si="108"/>
        <v>299.22000000000003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126</v>
      </c>
      <c r="P1202">
        <f t="shared" si="108"/>
        <v>58.53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</v>
      </c>
      <c r="P1203">
        <f t="shared" si="108"/>
        <v>55.37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</v>
      </c>
      <c r="P1204">
        <f t="shared" si="108"/>
        <v>183.8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</v>
      </c>
      <c r="P1205">
        <f t="shared" si="108"/>
        <v>165.35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103</v>
      </c>
      <c r="P1206">
        <f t="shared" si="108"/>
        <v>234.79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101</v>
      </c>
      <c r="P1207">
        <f t="shared" si="108"/>
        <v>211.48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115</v>
      </c>
      <c r="P1208">
        <f t="shared" si="108"/>
        <v>32.340000000000003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</v>
      </c>
      <c r="P1209">
        <f t="shared" si="108"/>
        <v>123.38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</v>
      </c>
      <c r="P1210">
        <f t="shared" si="108"/>
        <v>207.07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138.26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</v>
      </c>
      <c r="P1212">
        <f t="shared" si="108"/>
        <v>493.82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</v>
      </c>
      <c r="P1213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</v>
      </c>
      <c r="P1214">
        <f t="shared" si="108"/>
        <v>38.869999999999997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</v>
      </c>
      <c r="P1215">
        <f t="shared" si="108"/>
        <v>61.53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132</v>
      </c>
      <c r="P121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</v>
      </c>
      <c r="P1217">
        <f t="shared" ref="P1217:P1280" si="114">IF(L1217=0,0,ROUND(E1217/L1217,2))</f>
        <v>71.59</v>
      </c>
      <c r="Q1217" t="str">
        <f t="shared" ref="Q1217:Q1280" si="115">LEFT(N1217,FIND("/",N1217)-1)</f>
        <v>photography</v>
      </c>
      <c r="R1217" t="str">
        <f t="shared" ref="R1217:R1280" si="116">RIGHT(N1217,LEN(N1217)-FIND("/",N1217))</f>
        <v>photobooks</v>
      </c>
      <c r="S1217" s="9">
        <f t="shared" ref="S1217:S1280" si="117">(((J1217/60)/60)/24)+DATE(1970,1,1)</f>
        <v>41759.923101851848</v>
      </c>
      <c r="T1217" s="9">
        <f t="shared" ref="T1217:T1280" si="118"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146</v>
      </c>
      <c r="P1218">
        <f t="shared" si="114"/>
        <v>91.88</v>
      </c>
      <c r="Q1218" t="str">
        <f t="shared" si="115"/>
        <v>photography</v>
      </c>
      <c r="R1218" t="str">
        <f t="shared" si="116"/>
        <v>photobooks</v>
      </c>
      <c r="S1218" s="9">
        <f t="shared" si="117"/>
        <v>42247.616400462968</v>
      </c>
      <c r="T1218" s="9">
        <f t="shared" si="118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9">ROUND(E1219*100/D1219, 0)</f>
        <v>103</v>
      </c>
      <c r="P1219">
        <f t="shared" si="114"/>
        <v>148.57</v>
      </c>
      <c r="Q1219" t="str">
        <f t="shared" si="115"/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9"/>
        <v>172</v>
      </c>
      <c r="P1220">
        <f t="shared" si="114"/>
        <v>174.21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9"/>
        <v>159</v>
      </c>
      <c r="P1221">
        <f t="shared" si="114"/>
        <v>102.86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104</v>
      </c>
      <c r="P1222">
        <f t="shared" si="114"/>
        <v>111.18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</v>
      </c>
      <c r="P1223">
        <f t="shared" si="114"/>
        <v>23.8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</v>
      </c>
      <c r="P1224">
        <f t="shared" si="114"/>
        <v>81.27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</v>
      </c>
      <c r="P1225">
        <f t="shared" si="114"/>
        <v>116.21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</v>
      </c>
      <c r="P1226">
        <f t="shared" si="114"/>
        <v>58.89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</v>
      </c>
      <c r="P122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4</v>
      </c>
      <c r="P1228">
        <f t="shared" si="114"/>
        <v>48.43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>
        <f t="shared" si="114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</v>
      </c>
      <c r="P1230">
        <f t="shared" si="114"/>
        <v>61.04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1</v>
      </c>
      <c r="P1231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>
        <f t="shared" si="114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>
        <f t="shared" si="114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1</v>
      </c>
      <c r="P123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12</v>
      </c>
      <c r="P1235">
        <f t="shared" si="114"/>
        <v>19.329999999999998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>
        <f t="shared" si="114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3</v>
      </c>
      <c r="P123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>
        <f t="shared" si="114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>
        <f t="shared" si="114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18</v>
      </c>
      <c r="P1240">
        <f t="shared" si="114"/>
        <v>59.33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>
        <f t="shared" si="114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</v>
      </c>
      <c r="P1242">
        <f t="shared" si="114"/>
        <v>30.13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51</v>
      </c>
      <c r="P1243">
        <f t="shared" si="114"/>
        <v>74.62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1</v>
      </c>
      <c r="P1244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</v>
      </c>
      <c r="P1245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104</v>
      </c>
      <c r="P1246">
        <f t="shared" si="114"/>
        <v>46.13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</v>
      </c>
      <c r="P1247">
        <f t="shared" si="114"/>
        <v>141.47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75.48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</v>
      </c>
      <c r="P1249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152</v>
      </c>
      <c r="P1250">
        <f t="shared" si="114"/>
        <v>64.25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</v>
      </c>
      <c r="P1251">
        <f t="shared" si="114"/>
        <v>64.47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</v>
      </c>
      <c r="P1252">
        <f t="shared" si="114"/>
        <v>118.2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102</v>
      </c>
      <c r="P1253">
        <f t="shared" si="114"/>
        <v>82.54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138</v>
      </c>
      <c r="P1254">
        <f t="shared" si="114"/>
        <v>34.17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</v>
      </c>
      <c r="P1255">
        <f t="shared" si="114"/>
        <v>42.73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199</v>
      </c>
      <c r="P1256">
        <f t="shared" si="114"/>
        <v>94.49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</v>
      </c>
      <c r="P1257">
        <f t="shared" si="114"/>
        <v>55.7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118</v>
      </c>
      <c r="P1258">
        <f t="shared" si="114"/>
        <v>98.03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295</v>
      </c>
      <c r="P1259">
        <f t="shared" si="114"/>
        <v>92.1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</v>
      </c>
      <c r="P1260">
        <f t="shared" si="114"/>
        <v>38.18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</v>
      </c>
      <c r="P1261">
        <f t="shared" si="114"/>
        <v>27.15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114</v>
      </c>
      <c r="P1262">
        <f t="shared" si="114"/>
        <v>50.69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</v>
      </c>
      <c r="P1263">
        <f t="shared" si="114"/>
        <v>38.94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</v>
      </c>
      <c r="P1264">
        <f t="shared" si="114"/>
        <v>77.64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43.54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</v>
      </c>
      <c r="P1266">
        <f t="shared" si="114"/>
        <v>31.82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</v>
      </c>
      <c r="P1267">
        <f t="shared" si="114"/>
        <v>63.18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</v>
      </c>
      <c r="P1268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102</v>
      </c>
      <c r="P1269">
        <f t="shared" si="114"/>
        <v>140.86000000000001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117</v>
      </c>
      <c r="P1270">
        <f t="shared" si="114"/>
        <v>76.92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109</v>
      </c>
      <c r="P1271">
        <f t="shared" si="114"/>
        <v>99.16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115</v>
      </c>
      <c r="P1272">
        <f t="shared" si="114"/>
        <v>67.88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102</v>
      </c>
      <c r="P1273">
        <f t="shared" si="114"/>
        <v>246.29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189.29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104</v>
      </c>
      <c r="P1275">
        <f t="shared" si="114"/>
        <v>76.67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155</v>
      </c>
      <c r="P1276">
        <f t="shared" si="114"/>
        <v>82.96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</v>
      </c>
      <c r="P1277">
        <f t="shared" si="114"/>
        <v>62.52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</v>
      </c>
      <c r="P1278">
        <f t="shared" si="114"/>
        <v>46.07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</v>
      </c>
      <c r="P1279">
        <f t="shared" si="114"/>
        <v>38.54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155</v>
      </c>
      <c r="P1280">
        <f t="shared" si="114"/>
        <v>53.01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111</v>
      </c>
      <c r="P1281">
        <f t="shared" ref="P1281:P1344" si="120">IF(L1281=0,0,ROUND(E1281/L1281,2))</f>
        <v>73.36</v>
      </c>
      <c r="Q1281" t="str">
        <f t="shared" ref="Q1281:Q1344" si="121">LEFT(N1281,FIND("/",N1281)-1)</f>
        <v>music</v>
      </c>
      <c r="R1281" t="str">
        <f t="shared" ref="R1281:R1344" si="122">RIGHT(N1281,LEN(N1281)-FIND("/",N1281))</f>
        <v>rock</v>
      </c>
      <c r="S1281" s="9">
        <f t="shared" ref="S1281:S1344" si="123">(((J1281/60)/60)/24)+DATE(1970,1,1)</f>
        <v>41682.099189814813</v>
      </c>
      <c r="T1281" s="9">
        <f t="shared" ref="T1281:T1344" si="124"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111</v>
      </c>
      <c r="P1282">
        <f t="shared" si="120"/>
        <v>127.98</v>
      </c>
      <c r="Q1282" t="str">
        <f t="shared" si="121"/>
        <v>music</v>
      </c>
      <c r="R1282" t="str">
        <f t="shared" si="122"/>
        <v>rock</v>
      </c>
      <c r="S1282" s="9">
        <f t="shared" si="123"/>
        <v>40513.757569444446</v>
      </c>
      <c r="T1282" s="9">
        <f t="shared" si="124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5">ROUND(E1283*100/D1283, 0)</f>
        <v>111</v>
      </c>
      <c r="P1283">
        <f t="shared" si="120"/>
        <v>104.73</v>
      </c>
      <c r="Q1283" t="str">
        <f t="shared" si="121"/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5"/>
        <v>124</v>
      </c>
      <c r="P1284">
        <f t="shared" si="120"/>
        <v>67.67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5"/>
        <v>211</v>
      </c>
      <c r="P1285">
        <f t="shared" si="120"/>
        <v>95.93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65.16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102</v>
      </c>
      <c r="P1287">
        <f t="shared" si="120"/>
        <v>32.270000000000003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</v>
      </c>
      <c r="P1288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</v>
      </c>
      <c r="P1290">
        <f t="shared" si="120"/>
        <v>65.87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</v>
      </c>
      <c r="P1291">
        <f t="shared" si="120"/>
        <v>36.08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109</v>
      </c>
      <c r="P1292">
        <f t="shared" si="120"/>
        <v>44.19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146</v>
      </c>
      <c r="P1293">
        <f t="shared" si="120"/>
        <v>104.07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</v>
      </c>
      <c r="P1294">
        <f t="shared" si="120"/>
        <v>35.96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</v>
      </c>
      <c r="P1295">
        <f t="shared" si="120"/>
        <v>127.79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27.73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102</v>
      </c>
      <c r="P1297">
        <f t="shared" si="120"/>
        <v>39.83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</v>
      </c>
      <c r="P1298">
        <f t="shared" si="120"/>
        <v>52.17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110</v>
      </c>
      <c r="P1299">
        <f t="shared" si="120"/>
        <v>92.04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105</v>
      </c>
      <c r="P1300">
        <f t="shared" si="120"/>
        <v>63.42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135.63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103</v>
      </c>
      <c r="P1303">
        <f t="shared" si="120"/>
        <v>70.86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</v>
      </c>
      <c r="P1305">
        <f t="shared" si="120"/>
        <v>42.21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40</v>
      </c>
      <c r="P1306">
        <f t="shared" si="120"/>
        <v>152.41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26</v>
      </c>
      <c r="P1307">
        <f t="shared" si="120"/>
        <v>90.62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</v>
      </c>
      <c r="P1308">
        <f t="shared" si="120"/>
        <v>201.6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12</v>
      </c>
      <c r="P1309">
        <f t="shared" si="120"/>
        <v>127.93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</v>
      </c>
      <c r="P1310">
        <f t="shared" si="120"/>
        <v>29.89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112</v>
      </c>
      <c r="P1311">
        <f t="shared" si="120"/>
        <v>367.97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16</v>
      </c>
      <c r="P1312">
        <f t="shared" si="120"/>
        <v>129.16999999999999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</v>
      </c>
      <c r="P1313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1</v>
      </c>
      <c r="P131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</v>
      </c>
      <c r="P1315">
        <f t="shared" si="120"/>
        <v>102.02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</v>
      </c>
      <c r="P1316">
        <f t="shared" si="120"/>
        <v>184.36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</v>
      </c>
      <c r="P1317">
        <f t="shared" si="120"/>
        <v>162.91999999999999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0</v>
      </c>
      <c r="P1318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6</v>
      </c>
      <c r="P1319">
        <f t="shared" si="120"/>
        <v>603.53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</v>
      </c>
      <c r="P1320">
        <f t="shared" si="120"/>
        <v>45.41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</v>
      </c>
      <c r="P1321">
        <f t="shared" si="120"/>
        <v>97.33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1</v>
      </c>
      <c r="P1322">
        <f t="shared" si="120"/>
        <v>167.67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</v>
      </c>
      <c r="P1323">
        <f t="shared" si="120"/>
        <v>859.86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</v>
      </c>
      <c r="P132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9</v>
      </c>
      <c r="P1325">
        <f t="shared" si="120"/>
        <v>30.27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10</v>
      </c>
      <c r="P1326">
        <f t="shared" si="120"/>
        <v>54.67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</v>
      </c>
      <c r="P132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</v>
      </c>
      <c r="P1328">
        <f t="shared" si="120"/>
        <v>102.73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4</v>
      </c>
      <c r="P1329">
        <f t="shared" si="120"/>
        <v>41.59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</v>
      </c>
      <c r="P1330">
        <f t="shared" si="120"/>
        <v>116.53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1</v>
      </c>
      <c r="P1331">
        <f t="shared" si="120"/>
        <v>45.33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</v>
      </c>
      <c r="P1332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</v>
      </c>
      <c r="P1333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11</v>
      </c>
      <c r="P1336">
        <f t="shared" si="120"/>
        <v>51.82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20</v>
      </c>
      <c r="P133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85</v>
      </c>
      <c r="P1338">
        <f t="shared" si="120"/>
        <v>379.23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</v>
      </c>
      <c r="P1339">
        <f t="shared" si="120"/>
        <v>176.36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</v>
      </c>
      <c r="P1340">
        <f t="shared" si="120"/>
        <v>66.069999999999993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7</v>
      </c>
      <c r="P1341">
        <f t="shared" si="120"/>
        <v>89.65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</v>
      </c>
      <c r="P1343">
        <f t="shared" si="120"/>
        <v>382.39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</v>
      </c>
      <c r="P134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</v>
      </c>
      <c r="P1345">
        <f t="shared" ref="P1345:P1408" si="126">IF(L1345=0,0,ROUND(E1345/L1345,2))</f>
        <v>158.36000000000001</v>
      </c>
      <c r="Q1345" t="str">
        <f t="shared" ref="Q1345:Q1408" si="127">LEFT(N1345,FIND("/",N1345)-1)</f>
        <v>technology</v>
      </c>
      <c r="R1345" t="str">
        <f t="shared" ref="R1345:R1408" si="128">RIGHT(N1345,LEN(N1345)-FIND("/",N1345))</f>
        <v>wearables</v>
      </c>
      <c r="S1345" s="9">
        <f t="shared" ref="S1345:S1408" si="129">(((J1345/60)/60)/24)+DATE(1970,1,1)</f>
        <v>42542.526423611111</v>
      </c>
      <c r="T1345" s="9">
        <f t="shared" ref="T1345:T1408" si="130"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378</v>
      </c>
      <c r="P1346">
        <f t="shared" si="126"/>
        <v>40.76</v>
      </c>
      <c r="Q1346" t="str">
        <f t="shared" si="127"/>
        <v>publishing</v>
      </c>
      <c r="R1346" t="str">
        <f t="shared" si="128"/>
        <v>nonfiction</v>
      </c>
      <c r="S1346" s="9">
        <f t="shared" si="129"/>
        <v>42522.789803240739</v>
      </c>
      <c r="T1346" s="9">
        <f t="shared" si="130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31">ROUND(E1347*100/D1347, 0)</f>
        <v>125</v>
      </c>
      <c r="P1347">
        <f t="shared" si="126"/>
        <v>53.57</v>
      </c>
      <c r="Q1347" t="str">
        <f t="shared" si="127"/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31"/>
        <v>147</v>
      </c>
      <c r="P1348">
        <f t="shared" si="126"/>
        <v>48.45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1"/>
        <v>102</v>
      </c>
      <c r="P1349">
        <f t="shared" si="126"/>
        <v>82.42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102</v>
      </c>
      <c r="P1350">
        <f t="shared" si="126"/>
        <v>230.19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</v>
      </c>
      <c r="P1351">
        <f t="shared" si="126"/>
        <v>59.36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</v>
      </c>
      <c r="P1352">
        <f t="shared" si="126"/>
        <v>66.7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</v>
      </c>
      <c r="P1353">
        <f t="shared" si="126"/>
        <v>168.78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</v>
      </c>
      <c r="P1354">
        <f t="shared" si="126"/>
        <v>59.97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134</v>
      </c>
      <c r="P1355">
        <f t="shared" si="126"/>
        <v>31.81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</v>
      </c>
      <c r="P1356">
        <f t="shared" si="126"/>
        <v>24.42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123</v>
      </c>
      <c r="P1357">
        <f t="shared" si="126"/>
        <v>25.35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183</v>
      </c>
      <c r="P1358">
        <f t="shared" si="126"/>
        <v>71.44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</v>
      </c>
      <c r="P1359">
        <f t="shared" si="126"/>
        <v>38.549999999999997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112</v>
      </c>
      <c r="P1360">
        <f t="shared" si="126"/>
        <v>68.37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116</v>
      </c>
      <c r="P1361">
        <f t="shared" si="126"/>
        <v>40.21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</v>
      </c>
      <c r="P1362">
        <f t="shared" si="126"/>
        <v>32.07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126</v>
      </c>
      <c r="P1363">
        <f t="shared" si="126"/>
        <v>28.63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</v>
      </c>
      <c r="P136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119</v>
      </c>
      <c r="P1366">
        <f t="shared" si="126"/>
        <v>346.04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</v>
      </c>
      <c r="P1367">
        <f t="shared" si="126"/>
        <v>81.739999999999995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</v>
      </c>
      <c r="P1368">
        <f t="shared" si="126"/>
        <v>64.540000000000006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</v>
      </c>
      <c r="P1369">
        <f t="shared" si="126"/>
        <v>63.48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111</v>
      </c>
      <c r="P1370">
        <f t="shared" si="126"/>
        <v>63.62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</v>
      </c>
      <c r="P1371">
        <f t="shared" si="126"/>
        <v>83.97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104</v>
      </c>
      <c r="P1372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</v>
      </c>
      <c r="P1373">
        <f t="shared" si="126"/>
        <v>107.07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</v>
      </c>
      <c r="P1375">
        <f t="shared" si="126"/>
        <v>201.94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</v>
      </c>
      <c r="P1376">
        <f t="shared" si="126"/>
        <v>43.06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</v>
      </c>
      <c r="P1377">
        <f t="shared" si="126"/>
        <v>62.87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</v>
      </c>
      <c r="P1378">
        <f t="shared" si="126"/>
        <v>55.61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</v>
      </c>
      <c r="P1379">
        <f t="shared" si="126"/>
        <v>48.71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</v>
      </c>
      <c r="P1380">
        <f t="shared" si="126"/>
        <v>30.58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112</v>
      </c>
      <c r="P1381">
        <f t="shared" si="126"/>
        <v>73.91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</v>
      </c>
      <c r="P1383">
        <f t="shared" si="126"/>
        <v>73.36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</v>
      </c>
      <c r="P1384">
        <f t="shared" si="126"/>
        <v>56.41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</v>
      </c>
      <c r="P1385">
        <f t="shared" si="126"/>
        <v>50.25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</v>
      </c>
      <c r="P1386">
        <f t="shared" si="126"/>
        <v>68.94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</v>
      </c>
      <c r="P1387">
        <f t="shared" si="126"/>
        <v>65.91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219</v>
      </c>
      <c r="P1388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137</v>
      </c>
      <c r="P1389">
        <f t="shared" si="126"/>
        <v>70.06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135</v>
      </c>
      <c r="P1390">
        <f t="shared" si="126"/>
        <v>60.18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</v>
      </c>
      <c r="P1391">
        <f t="shared" si="126"/>
        <v>21.38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</v>
      </c>
      <c r="P1392">
        <f t="shared" si="126"/>
        <v>160.79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</v>
      </c>
      <c r="P1393">
        <f t="shared" si="126"/>
        <v>42.38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114</v>
      </c>
      <c r="P1394">
        <f t="shared" si="126"/>
        <v>27.32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</v>
      </c>
      <c r="P1395">
        <f t="shared" si="126"/>
        <v>196.83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</v>
      </c>
      <c r="P1396">
        <f t="shared" si="126"/>
        <v>53.88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112</v>
      </c>
      <c r="P1397">
        <f t="shared" si="126"/>
        <v>47.76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</v>
      </c>
      <c r="P1398">
        <f t="shared" si="126"/>
        <v>88.19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114</v>
      </c>
      <c r="P1399">
        <f t="shared" si="126"/>
        <v>72.06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110</v>
      </c>
      <c r="P1400">
        <f t="shared" si="126"/>
        <v>74.25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</v>
      </c>
      <c r="P1401">
        <f t="shared" si="126"/>
        <v>61.7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</v>
      </c>
      <c r="P1402">
        <f t="shared" si="126"/>
        <v>17.239999999999998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497</v>
      </c>
      <c r="P1403">
        <f t="shared" si="126"/>
        <v>51.72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</v>
      </c>
      <c r="P1404">
        <f t="shared" si="126"/>
        <v>24.15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103</v>
      </c>
      <c r="P1405">
        <f t="shared" si="126"/>
        <v>62.17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2</v>
      </c>
      <c r="P140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</v>
      </c>
      <c r="P1407">
        <f t="shared" si="126"/>
        <v>6.18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</v>
      </c>
      <c r="P1408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1</v>
      </c>
      <c r="P1409">
        <f t="shared" ref="P1409:P1472" si="132">IF(L1409=0,0,ROUND(E1409/L1409,2))</f>
        <v>7.5</v>
      </c>
      <c r="Q1409" t="str">
        <f t="shared" ref="Q1409:Q1472" si="133">LEFT(N1409,FIND("/",N1409)-1)</f>
        <v>publishing</v>
      </c>
      <c r="R1409" t="str">
        <f t="shared" ref="R1409:R1472" si="134">RIGHT(N1409,LEN(N1409)-FIND("/",N1409))</f>
        <v>translations</v>
      </c>
      <c r="S1409" s="9">
        <f t="shared" ref="S1409:S1472" si="135">(((J1409/60)/60)/24)+DATE(1970,1,1)</f>
        <v>41838.536782407406</v>
      </c>
      <c r="T1409" s="9">
        <f t="shared" ref="T1409:T1472" si="136"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</v>
      </c>
      <c r="P1410">
        <f t="shared" si="132"/>
        <v>12</v>
      </c>
      <c r="Q1410" t="str">
        <f t="shared" si="133"/>
        <v>publishing</v>
      </c>
      <c r="R1410" t="str">
        <f t="shared" si="134"/>
        <v>translations</v>
      </c>
      <c r="S1410" s="9">
        <f t="shared" si="135"/>
        <v>42291.872175925921</v>
      </c>
      <c r="T1410" s="9">
        <f t="shared" si="13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7">ROUND(E1411*100/D1411, 0)</f>
        <v>0</v>
      </c>
      <c r="P1411">
        <f t="shared" si="132"/>
        <v>0</v>
      </c>
      <c r="Q1411" t="str">
        <f t="shared" si="133"/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7"/>
        <v>0</v>
      </c>
      <c r="P1412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7"/>
        <v>0</v>
      </c>
      <c r="P1413">
        <f t="shared" si="132"/>
        <v>2.33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5</v>
      </c>
      <c r="P1414">
        <f t="shared" si="132"/>
        <v>24.62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</v>
      </c>
      <c r="P141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</v>
      </c>
      <c r="P1417">
        <f t="shared" si="132"/>
        <v>88.89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</v>
      </c>
      <c r="P1419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</v>
      </c>
      <c r="P1420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</v>
      </c>
      <c r="P1421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3</v>
      </c>
      <c r="P1422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</v>
      </c>
      <c r="P1423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</v>
      </c>
      <c r="P142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</v>
      </c>
      <c r="P1425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</v>
      </c>
      <c r="P1426">
        <f t="shared" si="132"/>
        <v>109.07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</v>
      </c>
      <c r="P1429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5</v>
      </c>
      <c r="P1430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</v>
      </c>
      <c r="P1432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32</v>
      </c>
      <c r="P1433">
        <f t="shared" si="132"/>
        <v>115.55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7</v>
      </c>
      <c r="P1435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10</v>
      </c>
      <c r="P1436">
        <f t="shared" si="132"/>
        <v>744.55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</v>
      </c>
      <c r="P143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1</v>
      </c>
      <c r="P1438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27</v>
      </c>
      <c r="P1439">
        <f t="shared" si="132"/>
        <v>36.68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7</v>
      </c>
      <c r="P1441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0</v>
      </c>
      <c r="P1442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</v>
      </c>
      <c r="P1443">
        <f t="shared" si="132"/>
        <v>673.33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0</v>
      </c>
      <c r="P1449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0</v>
      </c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0</v>
      </c>
      <c r="P1453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1</v>
      </c>
      <c r="P145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11</v>
      </c>
      <c r="P145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3</v>
      </c>
      <c r="P1458">
        <f t="shared" si="132"/>
        <v>48.33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</v>
      </c>
      <c r="P1463">
        <f t="shared" si="132"/>
        <v>44.67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109</v>
      </c>
      <c r="P1464">
        <f t="shared" si="132"/>
        <v>28.94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148</v>
      </c>
      <c r="P1465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</v>
      </c>
      <c r="P1466">
        <f t="shared" si="132"/>
        <v>34.869999999999997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</v>
      </c>
      <c r="P1467">
        <f t="shared" si="132"/>
        <v>52.62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108</v>
      </c>
      <c r="P1468">
        <f t="shared" si="132"/>
        <v>69.599999999999994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</v>
      </c>
      <c r="P1469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</v>
      </c>
      <c r="P1470">
        <f t="shared" si="132"/>
        <v>33.19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</v>
      </c>
      <c r="P1471">
        <f t="shared" si="132"/>
        <v>149.46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</v>
      </c>
      <c r="P1472">
        <f t="shared" si="132"/>
        <v>23.17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104</v>
      </c>
      <c r="P1473">
        <f t="shared" ref="P1473:P1536" si="138">IF(L1473=0,0,ROUND(E1473/L1473,2))</f>
        <v>96.88</v>
      </c>
      <c r="Q1473" t="str">
        <f t="shared" ref="Q1473:Q1536" si="139">LEFT(N1473,FIND("/",N1473)-1)</f>
        <v>publishing</v>
      </c>
      <c r="R1473" t="str">
        <f t="shared" ref="R1473:R1536" si="140">RIGHT(N1473,LEN(N1473)-FIND("/",N1473))</f>
        <v>radio &amp; podcasts</v>
      </c>
      <c r="S1473" s="9">
        <f t="shared" ref="S1473:S1536" si="141">(((J1473/60)/60)/24)+DATE(1970,1,1)</f>
        <v>42073.957569444443</v>
      </c>
      <c r="T1473" s="9">
        <f t="shared" ref="T1473:T1536" si="142"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139</v>
      </c>
      <c r="P1474">
        <f t="shared" si="138"/>
        <v>103.2</v>
      </c>
      <c r="Q1474" t="str">
        <f t="shared" si="139"/>
        <v>publishing</v>
      </c>
      <c r="R1474" t="str">
        <f t="shared" si="140"/>
        <v>radio &amp; podcasts</v>
      </c>
      <c r="S1474" s="9">
        <f t="shared" si="141"/>
        <v>41533.542858796296</v>
      </c>
      <c r="T1474" s="9">
        <f t="shared" si="14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3">ROUND(E1475*100/D1475, 0)</f>
        <v>121</v>
      </c>
      <c r="P1475">
        <f t="shared" si="138"/>
        <v>38.46</v>
      </c>
      <c r="Q1475" t="str">
        <f t="shared" si="139"/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3"/>
        <v>112</v>
      </c>
      <c r="P1476">
        <f t="shared" si="138"/>
        <v>44.32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3"/>
        <v>189</v>
      </c>
      <c r="P1477">
        <f t="shared" si="138"/>
        <v>64.17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662</v>
      </c>
      <c r="P1478">
        <f t="shared" si="138"/>
        <v>43.33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</v>
      </c>
      <c r="P1479">
        <f t="shared" si="138"/>
        <v>90.5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1182</v>
      </c>
      <c r="P1480">
        <f t="shared" si="138"/>
        <v>29.19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</v>
      </c>
      <c r="P1481">
        <f t="shared" si="138"/>
        <v>30.96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</v>
      </c>
      <c r="P1482">
        <f t="shared" si="138"/>
        <v>92.16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</v>
      </c>
      <c r="P1483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</v>
      </c>
      <c r="P148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1</v>
      </c>
      <c r="P1485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>
        <f t="shared" si="138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</v>
      </c>
      <c r="P148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</v>
      </c>
      <c r="P1488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>
        <f t="shared" si="138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</v>
      </c>
      <c r="P1490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>
        <f t="shared" si="138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31</v>
      </c>
      <c r="P1492">
        <f t="shared" si="138"/>
        <v>47.11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</v>
      </c>
      <c r="P1493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1</v>
      </c>
      <c r="P149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>
        <f t="shared" si="138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9</v>
      </c>
      <c r="P1496">
        <f t="shared" si="138"/>
        <v>40.450000000000003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>
        <f t="shared" si="138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>
        <f t="shared" si="138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0</v>
      </c>
      <c r="P1499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2</v>
      </c>
      <c r="P1500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</v>
      </c>
      <c r="P1501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</v>
      </c>
      <c r="P1502">
        <f t="shared" si="138"/>
        <v>46.73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</v>
      </c>
      <c r="P1503">
        <f t="shared" si="138"/>
        <v>97.73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</v>
      </c>
      <c r="P1504">
        <f t="shared" si="138"/>
        <v>67.84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108</v>
      </c>
      <c r="P1505">
        <f t="shared" si="138"/>
        <v>56.98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278</v>
      </c>
      <c r="P1506">
        <f t="shared" si="138"/>
        <v>67.16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104</v>
      </c>
      <c r="P1507">
        <f t="shared" si="138"/>
        <v>48.04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</v>
      </c>
      <c r="P1508">
        <f t="shared" si="138"/>
        <v>38.86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78.180000000000007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111</v>
      </c>
      <c r="P1510">
        <f t="shared" si="138"/>
        <v>97.11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124</v>
      </c>
      <c r="P1511">
        <f t="shared" si="138"/>
        <v>110.39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</v>
      </c>
      <c r="P1512">
        <f t="shared" si="138"/>
        <v>39.92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112</v>
      </c>
      <c r="P1513">
        <f t="shared" si="138"/>
        <v>75.98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559</v>
      </c>
      <c r="P1514">
        <f t="shared" si="138"/>
        <v>58.38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</v>
      </c>
      <c r="P1515">
        <f t="shared" si="138"/>
        <v>55.82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</v>
      </c>
      <c r="P1516">
        <f t="shared" si="138"/>
        <v>151.24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</v>
      </c>
      <c r="P1517">
        <f t="shared" si="138"/>
        <v>849.67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109</v>
      </c>
      <c r="P1518">
        <f t="shared" si="138"/>
        <v>159.24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162</v>
      </c>
      <c r="P1519">
        <f t="shared" si="138"/>
        <v>39.51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</v>
      </c>
      <c r="P1520">
        <f t="shared" si="138"/>
        <v>130.53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</v>
      </c>
      <c r="P1521">
        <f t="shared" si="138"/>
        <v>64.16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</v>
      </c>
      <c r="P1522">
        <f t="shared" si="138"/>
        <v>111.53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107</v>
      </c>
      <c r="P1523">
        <f t="shared" si="138"/>
        <v>170.45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139</v>
      </c>
      <c r="P1524">
        <f t="shared" si="138"/>
        <v>133.74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125</v>
      </c>
      <c r="P1525">
        <f t="shared" si="138"/>
        <v>95.83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207</v>
      </c>
      <c r="P1526">
        <f t="shared" si="138"/>
        <v>221.79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</v>
      </c>
      <c r="P1527">
        <f t="shared" si="138"/>
        <v>32.32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</v>
      </c>
      <c r="P1528">
        <f t="shared" si="138"/>
        <v>98.84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</v>
      </c>
      <c r="P1529">
        <f t="shared" si="138"/>
        <v>55.22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282</v>
      </c>
      <c r="P1530">
        <f t="shared" si="138"/>
        <v>52.79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101</v>
      </c>
      <c r="P1531">
        <f t="shared" si="138"/>
        <v>135.66999999999999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135</v>
      </c>
      <c r="P1532">
        <f t="shared" si="138"/>
        <v>53.99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176</v>
      </c>
      <c r="P1533">
        <f t="shared" si="138"/>
        <v>56.64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</v>
      </c>
      <c r="P1534">
        <f t="shared" si="138"/>
        <v>82.32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</v>
      </c>
      <c r="P1535">
        <f t="shared" si="138"/>
        <v>88.26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418</v>
      </c>
      <c r="P1536">
        <f t="shared" si="138"/>
        <v>84.91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</v>
      </c>
      <c r="P1537">
        <f t="shared" ref="P1537:P1600" si="144">IF(L1537=0,0,ROUND(E1537/L1537,2))</f>
        <v>48.15</v>
      </c>
      <c r="Q1537" t="str">
        <f t="shared" ref="Q1537:Q1600" si="145">LEFT(N1537,FIND("/",N1537)-1)</f>
        <v>photography</v>
      </c>
      <c r="R1537" t="str">
        <f t="shared" ref="R1537:R1600" si="146">RIGHT(N1537,LEN(N1537)-FIND("/",N1537))</f>
        <v>photobooks</v>
      </c>
      <c r="S1537" s="9">
        <f t="shared" ref="S1537:S1600" si="147">(((J1537/60)/60)/24)+DATE(1970,1,1)</f>
        <v>42484.829062500001</v>
      </c>
      <c r="T1537" s="9">
        <f t="shared" ref="T1537:T1600" si="148"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</v>
      </c>
      <c r="P1538">
        <f t="shared" si="144"/>
        <v>66.02</v>
      </c>
      <c r="Q1538" t="str">
        <f t="shared" si="145"/>
        <v>photography</v>
      </c>
      <c r="R1538" t="str">
        <f t="shared" si="146"/>
        <v>photobooks</v>
      </c>
      <c r="S1538" s="9">
        <f t="shared" si="147"/>
        <v>42213.802199074074</v>
      </c>
      <c r="T1538" s="9">
        <f t="shared" si="148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9">ROUND(E1539*100/D1539, 0)</f>
        <v>180</v>
      </c>
      <c r="P1539">
        <f t="shared" si="144"/>
        <v>96.38</v>
      </c>
      <c r="Q1539" t="str">
        <f t="shared" si="145"/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9"/>
        <v>103</v>
      </c>
      <c r="P1540">
        <f t="shared" si="144"/>
        <v>156.16999999999999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9"/>
        <v>136</v>
      </c>
      <c r="P1541">
        <f t="shared" si="144"/>
        <v>95.76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118</v>
      </c>
      <c r="P1542">
        <f t="shared" si="144"/>
        <v>180.41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0</v>
      </c>
      <c r="P1543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</v>
      </c>
      <c r="P1545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>
        <f t="shared" si="144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0</v>
      </c>
      <c r="P154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29</v>
      </c>
      <c r="P1548">
        <f t="shared" si="144"/>
        <v>26.27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>
        <f t="shared" si="144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9</v>
      </c>
      <c r="P1550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28.33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</v>
      </c>
      <c r="P1552">
        <f t="shared" si="144"/>
        <v>14.43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>
        <f t="shared" si="144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</v>
      </c>
      <c r="P1554">
        <f t="shared" si="144"/>
        <v>132.19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>
        <f t="shared" si="144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>
        <f t="shared" si="144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>
        <f t="shared" si="144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</v>
      </c>
      <c r="P1558">
        <f t="shared" si="144"/>
        <v>56.42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5</v>
      </c>
      <c r="P1560">
        <f t="shared" si="144"/>
        <v>11.67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</v>
      </c>
      <c r="P1561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4</v>
      </c>
      <c r="P1562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1</v>
      </c>
      <c r="P1563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</v>
      </c>
      <c r="P1565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</v>
      </c>
      <c r="P156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3</v>
      </c>
      <c r="P156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</v>
      </c>
      <c r="P1568">
        <f t="shared" si="144"/>
        <v>108.05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</v>
      </c>
      <c r="P1569">
        <f t="shared" si="144"/>
        <v>26.92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14</v>
      </c>
      <c r="P1570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</v>
      </c>
      <c r="P1572">
        <f t="shared" si="144"/>
        <v>47.77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1</v>
      </c>
      <c r="P1573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41.67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</v>
      </c>
      <c r="P1575">
        <f t="shared" si="144"/>
        <v>74.33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</v>
      </c>
      <c r="P1576">
        <f t="shared" si="144"/>
        <v>84.33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23</v>
      </c>
      <c r="P1577">
        <f t="shared" si="144"/>
        <v>65.459999999999994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1</v>
      </c>
      <c r="P1579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11</v>
      </c>
      <c r="P1580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1</v>
      </c>
      <c r="P1581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1</v>
      </c>
      <c r="P1583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</v>
      </c>
      <c r="P158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0</v>
      </c>
      <c r="P1585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>
        <f t="shared" si="144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131.66999999999999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>
        <f t="shared" si="144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0</v>
      </c>
      <c r="P1589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>
        <f t="shared" si="144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>
        <f t="shared" si="144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2</v>
      </c>
      <c r="P1592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</v>
      </c>
      <c r="P1593">
        <f t="shared" si="144"/>
        <v>44.48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>
        <f t="shared" si="144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0</v>
      </c>
      <c r="P1595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21</v>
      </c>
      <c r="P159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</v>
      </c>
      <c r="P159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</v>
      </c>
      <c r="P1598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>
        <f t="shared" si="144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</v>
      </c>
      <c r="P1600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>
        <f t="shared" ref="P1601:P1664" si="150">IF(L1601=0,0,ROUND(E1601/L1601,2))</f>
        <v>0</v>
      </c>
      <c r="Q1601" t="str">
        <f t="shared" ref="Q1601:Q1664" si="151">LEFT(N1601,FIND("/",N1601)-1)</f>
        <v>photography</v>
      </c>
      <c r="R1601" t="str">
        <f t="shared" ref="R1601:R1664" si="152">RIGHT(N1601,LEN(N1601)-FIND("/",N1601))</f>
        <v>places</v>
      </c>
      <c r="S1601" s="9">
        <f t="shared" ref="S1601:S1664" si="153">(((J1601/60)/60)/24)+DATE(1970,1,1)</f>
        <v>42438.53907407407</v>
      </c>
      <c r="T1601" s="9">
        <f t="shared" ref="T1601:T1664" si="154"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</v>
      </c>
      <c r="P1602">
        <f t="shared" si="150"/>
        <v>40.78</v>
      </c>
      <c r="Q1602" t="str">
        <f t="shared" si="151"/>
        <v>photography</v>
      </c>
      <c r="R1602" t="str">
        <f t="shared" si="152"/>
        <v>places</v>
      </c>
      <c r="S1602" s="9">
        <f t="shared" si="153"/>
        <v>41791.057314814818</v>
      </c>
      <c r="T1602" s="9">
        <f t="shared" si="15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5">ROUND(E1603*100/D1603, 0)</f>
        <v>108</v>
      </c>
      <c r="P1603">
        <f t="shared" si="150"/>
        <v>48.33</v>
      </c>
      <c r="Q1603" t="str">
        <f t="shared" si="151"/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5"/>
        <v>100</v>
      </c>
      <c r="P1604">
        <f t="shared" si="150"/>
        <v>46.95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5"/>
        <v>100</v>
      </c>
      <c r="P1605">
        <f t="shared" si="150"/>
        <v>66.69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</v>
      </c>
      <c r="P1606">
        <f t="shared" si="150"/>
        <v>48.84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101</v>
      </c>
      <c r="P1607">
        <f t="shared" si="150"/>
        <v>137.31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</v>
      </c>
      <c r="P1608">
        <f t="shared" si="150"/>
        <v>87.83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</v>
      </c>
      <c r="P1609">
        <f t="shared" si="150"/>
        <v>70.790000000000006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</v>
      </c>
      <c r="P1610">
        <f t="shared" si="150"/>
        <v>52.83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</v>
      </c>
      <c r="P1611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272</v>
      </c>
      <c r="P1612">
        <f t="shared" si="150"/>
        <v>48.54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</v>
      </c>
      <c r="P1613">
        <f t="shared" si="150"/>
        <v>37.07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</v>
      </c>
      <c r="P1614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102</v>
      </c>
      <c r="P1615">
        <f t="shared" si="150"/>
        <v>39.04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103</v>
      </c>
      <c r="P1616">
        <f t="shared" si="150"/>
        <v>66.69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</v>
      </c>
      <c r="P1617">
        <f t="shared" si="150"/>
        <v>67.13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</v>
      </c>
      <c r="P1618">
        <f t="shared" si="150"/>
        <v>66.37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146</v>
      </c>
      <c r="P1619">
        <f t="shared" si="150"/>
        <v>64.62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</v>
      </c>
      <c r="P1620">
        <f t="shared" si="150"/>
        <v>58.37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</v>
      </c>
      <c r="P1621">
        <f t="shared" si="150"/>
        <v>86.96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113</v>
      </c>
      <c r="P1622">
        <f t="shared" si="150"/>
        <v>66.47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</v>
      </c>
      <c r="P1623">
        <f t="shared" si="150"/>
        <v>163.78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102</v>
      </c>
      <c r="P1624">
        <f t="shared" si="150"/>
        <v>107.98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</v>
      </c>
      <c r="P1625">
        <f t="shared" si="150"/>
        <v>42.11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</v>
      </c>
      <c r="P1627">
        <f t="shared" si="150"/>
        <v>112.02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</v>
      </c>
      <c r="P1628">
        <f t="shared" si="150"/>
        <v>74.95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61.58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101</v>
      </c>
      <c r="P1630">
        <f t="shared" si="150"/>
        <v>45.88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104</v>
      </c>
      <c r="P1631">
        <f t="shared" si="150"/>
        <v>75.849999999999994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</v>
      </c>
      <c r="P1632">
        <f t="shared" si="150"/>
        <v>84.21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156</v>
      </c>
      <c r="P1633">
        <f t="shared" si="150"/>
        <v>117.23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102</v>
      </c>
      <c r="P1634">
        <f t="shared" si="150"/>
        <v>86.49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172.41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101</v>
      </c>
      <c r="P1636">
        <f t="shared" si="150"/>
        <v>62.81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</v>
      </c>
      <c r="P1637">
        <f t="shared" si="150"/>
        <v>67.73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104</v>
      </c>
      <c r="P1638">
        <f t="shared" si="150"/>
        <v>53.56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104</v>
      </c>
      <c r="P1639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38.89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94.74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170</v>
      </c>
      <c r="P1642">
        <f t="shared" si="150"/>
        <v>39.97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</v>
      </c>
      <c r="P1643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42.86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125</v>
      </c>
      <c r="P1645">
        <f t="shared" si="150"/>
        <v>168.51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110</v>
      </c>
      <c r="P1646">
        <f t="shared" si="150"/>
        <v>85.55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111</v>
      </c>
      <c r="P1647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</v>
      </c>
      <c r="P1648">
        <f t="shared" si="150"/>
        <v>26.55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105</v>
      </c>
      <c r="P1649">
        <f t="shared" si="150"/>
        <v>113.83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</v>
      </c>
      <c r="P1650">
        <f t="shared" si="150"/>
        <v>32.01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101</v>
      </c>
      <c r="P1651">
        <f t="shared" si="150"/>
        <v>47.19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142</v>
      </c>
      <c r="P1652">
        <f t="shared" si="150"/>
        <v>88.47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101</v>
      </c>
      <c r="P1653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101</v>
      </c>
      <c r="P1654">
        <f t="shared" si="150"/>
        <v>64.709999999999994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</v>
      </c>
      <c r="P1655">
        <f t="shared" si="150"/>
        <v>51.85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120</v>
      </c>
      <c r="P1656">
        <f t="shared" si="150"/>
        <v>38.79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143</v>
      </c>
      <c r="P1657">
        <f t="shared" si="150"/>
        <v>44.65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</v>
      </c>
      <c r="P1658">
        <f t="shared" si="150"/>
        <v>156.77000000000001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105</v>
      </c>
      <c r="P1659">
        <f t="shared" si="150"/>
        <v>118.7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</v>
      </c>
      <c r="P1660">
        <f t="shared" si="150"/>
        <v>74.150000000000006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113</v>
      </c>
      <c r="P1661">
        <f t="shared" si="150"/>
        <v>12.53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1254</v>
      </c>
      <c r="P1662">
        <f t="shared" si="150"/>
        <v>27.86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103</v>
      </c>
      <c r="P1663">
        <f t="shared" si="150"/>
        <v>80.180000000000007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103</v>
      </c>
      <c r="P1664">
        <f t="shared" si="150"/>
        <v>132.44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ref="P1665:P1728" si="156">IF(L1665=0,0,ROUND(E1665/L1665,2))</f>
        <v>33.75</v>
      </c>
      <c r="Q1665" t="str">
        <f t="shared" ref="Q1665:Q1728" si="157">LEFT(N1665,FIND("/",N1665)-1)</f>
        <v>music</v>
      </c>
      <c r="R1665" t="str">
        <f t="shared" ref="R1665:R1728" si="158">RIGHT(N1665,LEN(N1665)-FIND("/",N1665))</f>
        <v>pop</v>
      </c>
      <c r="S1665" s="9">
        <f t="shared" ref="S1665:S1728" si="159">(((J1665/60)/60)/24)+DATE(1970,1,1)</f>
        <v>42006.02207175926</v>
      </c>
      <c r="T1665" s="9">
        <f t="shared" ref="T1665:T1728" si="160"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</v>
      </c>
      <c r="P1666">
        <f t="shared" si="156"/>
        <v>34.380000000000003</v>
      </c>
      <c r="Q1666" t="str">
        <f t="shared" si="157"/>
        <v>music</v>
      </c>
      <c r="R1666" t="str">
        <f t="shared" si="158"/>
        <v>pop</v>
      </c>
      <c r="S1666" s="9">
        <f t="shared" si="159"/>
        <v>40939.761782407404</v>
      </c>
      <c r="T1666" s="9">
        <f t="shared" si="160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61">ROUND(E1667*100/D1667, 0)</f>
        <v>119</v>
      </c>
      <c r="P1667">
        <f t="shared" si="156"/>
        <v>44.96</v>
      </c>
      <c r="Q1667" t="str">
        <f t="shared" si="157"/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61"/>
        <v>161</v>
      </c>
      <c r="P1668">
        <f t="shared" si="156"/>
        <v>41.04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1"/>
        <v>127</v>
      </c>
      <c r="P1669">
        <f t="shared" si="156"/>
        <v>52.6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103</v>
      </c>
      <c r="P1670">
        <f t="shared" si="156"/>
        <v>70.78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140</v>
      </c>
      <c r="P1671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103</v>
      </c>
      <c r="P1672">
        <f t="shared" si="156"/>
        <v>44.61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101</v>
      </c>
      <c r="P1673">
        <f t="shared" si="156"/>
        <v>26.15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113</v>
      </c>
      <c r="P1674">
        <f t="shared" si="156"/>
        <v>39.18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</v>
      </c>
      <c r="P1675">
        <f t="shared" si="156"/>
        <v>45.59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202</v>
      </c>
      <c r="P1676">
        <f t="shared" si="156"/>
        <v>89.25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</v>
      </c>
      <c r="P1677">
        <f t="shared" si="156"/>
        <v>40.42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</v>
      </c>
      <c r="P1678">
        <f t="shared" si="156"/>
        <v>82.38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112</v>
      </c>
      <c r="P1679">
        <f t="shared" si="156"/>
        <v>159.52000000000001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</v>
      </c>
      <c r="P1680">
        <f t="shared" si="156"/>
        <v>36.24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118</v>
      </c>
      <c r="P1682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</v>
      </c>
      <c r="P1683">
        <f t="shared" si="156"/>
        <v>74.58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>
        <f t="shared" si="156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22</v>
      </c>
      <c r="P1685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</v>
      </c>
      <c r="P1686">
        <f t="shared" si="156"/>
        <v>86.44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103</v>
      </c>
      <c r="P1687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</v>
      </c>
      <c r="P1688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</v>
      </c>
      <c r="P1689">
        <f t="shared" si="156"/>
        <v>80.13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</v>
      </c>
      <c r="P1690">
        <f t="shared" si="156"/>
        <v>253.14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171.43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</v>
      </c>
      <c r="P1692">
        <f t="shared" si="156"/>
        <v>57.73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</v>
      </c>
      <c r="P1693">
        <f t="shared" si="156"/>
        <v>264.26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48</v>
      </c>
      <c r="P1694">
        <f t="shared" si="156"/>
        <v>159.33000000000001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</v>
      </c>
      <c r="P1695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</v>
      </c>
      <c r="P1696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12</v>
      </c>
      <c r="P1697">
        <f t="shared" si="156"/>
        <v>61.09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>
        <f t="shared" si="156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</v>
      </c>
      <c r="P1699">
        <f t="shared" si="156"/>
        <v>114.82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>
        <f t="shared" si="156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</v>
      </c>
      <c r="P1701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</v>
      </c>
      <c r="P1702">
        <f t="shared" si="156"/>
        <v>65.97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</v>
      </c>
      <c r="P1703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0</v>
      </c>
      <c r="P1704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</v>
      </c>
      <c r="P1705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</v>
      </c>
      <c r="P1706">
        <f t="shared" si="156"/>
        <v>118.36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>
        <f t="shared" si="156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>
        <f t="shared" si="156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10</v>
      </c>
      <c r="P1709">
        <f t="shared" si="156"/>
        <v>54.11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>
        <f t="shared" si="156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5</v>
      </c>
      <c r="P1711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1</v>
      </c>
      <c r="P1712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11</v>
      </c>
      <c r="P1713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>
        <f t="shared" si="156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2</v>
      </c>
      <c r="P1715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8</v>
      </c>
      <c r="P1716">
        <f t="shared" si="156"/>
        <v>115.71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</v>
      </c>
      <c r="P1717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8</v>
      </c>
      <c r="P1718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43</v>
      </c>
      <c r="P1719">
        <f t="shared" si="156"/>
        <v>34.020000000000003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</v>
      </c>
      <c r="P1720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1</v>
      </c>
      <c r="P1721">
        <f t="shared" si="156"/>
        <v>11.67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6</v>
      </c>
      <c r="P1722">
        <f t="shared" si="156"/>
        <v>28.13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>
        <f t="shared" si="156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0</v>
      </c>
      <c r="P1724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7</v>
      </c>
      <c r="P1725">
        <f t="shared" si="156"/>
        <v>216.67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1</v>
      </c>
      <c r="P1726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</v>
      </c>
      <c r="P1727">
        <f t="shared" si="156"/>
        <v>62.22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34</v>
      </c>
      <c r="P1728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0</v>
      </c>
      <c r="P1729">
        <f t="shared" ref="P1729:P1792" si="162">IF(L1729=0,0,ROUND(E1729/L1729,2))</f>
        <v>1</v>
      </c>
      <c r="Q1729" t="str">
        <f t="shared" ref="Q1729:Q1792" si="163">LEFT(N1729,FIND("/",N1729)-1)</f>
        <v>music</v>
      </c>
      <c r="R1729" t="str">
        <f t="shared" ref="R1729:R1792" si="164">RIGHT(N1729,LEN(N1729)-FIND("/",N1729))</f>
        <v>faith</v>
      </c>
      <c r="S1729" s="9">
        <f t="shared" ref="S1729:S1792" si="165">(((J1729/60)/60)/24)+DATE(1970,1,1)</f>
        <v>42044.927974537044</v>
      </c>
      <c r="T1729" s="9">
        <f t="shared" ref="T1729:T1792" si="166"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</v>
      </c>
      <c r="P1730">
        <f t="shared" si="162"/>
        <v>122.14</v>
      </c>
      <c r="Q1730" t="str">
        <f t="shared" si="163"/>
        <v>music</v>
      </c>
      <c r="R1730" t="str">
        <f t="shared" si="164"/>
        <v>faith</v>
      </c>
      <c r="S1730" s="9">
        <f t="shared" si="165"/>
        <v>42268.625856481478</v>
      </c>
      <c r="T1730" s="9">
        <f t="shared" si="16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7">ROUND(E1731*100/D1731, 0)</f>
        <v>0</v>
      </c>
      <c r="P1731">
        <f t="shared" si="162"/>
        <v>0</v>
      </c>
      <c r="Q1731" t="str">
        <f t="shared" si="163"/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7"/>
        <v>0</v>
      </c>
      <c r="P1732">
        <f t="shared" si="162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7"/>
        <v>0</v>
      </c>
      <c r="P1733">
        <f t="shared" si="162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>
        <f t="shared" si="162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>
        <f t="shared" si="162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0</v>
      </c>
      <c r="P1736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1</v>
      </c>
      <c r="P1738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</v>
      </c>
      <c r="P1739">
        <f t="shared" si="162"/>
        <v>56.67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</v>
      </c>
      <c r="P1740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</v>
      </c>
      <c r="P1741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>
        <f t="shared" si="162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111</v>
      </c>
      <c r="P1743">
        <f t="shared" si="162"/>
        <v>25.58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109</v>
      </c>
      <c r="P1744">
        <f t="shared" si="162"/>
        <v>63.97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</v>
      </c>
      <c r="P1745">
        <f t="shared" si="162"/>
        <v>89.93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</v>
      </c>
      <c r="P1746">
        <f t="shared" si="162"/>
        <v>93.07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</v>
      </c>
      <c r="P1747">
        <f t="shared" si="162"/>
        <v>89.67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</v>
      </c>
      <c r="P1748">
        <f t="shared" si="162"/>
        <v>207.62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105</v>
      </c>
      <c r="P1749">
        <f t="shared" si="162"/>
        <v>59.41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130</v>
      </c>
      <c r="P1750">
        <f t="shared" si="162"/>
        <v>358.97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</v>
      </c>
      <c r="P1751">
        <f t="shared" si="162"/>
        <v>94.74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202</v>
      </c>
      <c r="P1752">
        <f t="shared" si="162"/>
        <v>80.650000000000006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103</v>
      </c>
      <c r="P1753">
        <f t="shared" si="162"/>
        <v>168.69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</v>
      </c>
      <c r="P1754">
        <f t="shared" si="162"/>
        <v>34.69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462.86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111</v>
      </c>
      <c r="P1756">
        <f t="shared" si="162"/>
        <v>104.39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103</v>
      </c>
      <c r="P1758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116</v>
      </c>
      <c r="P1759">
        <f t="shared" si="162"/>
        <v>414.29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115</v>
      </c>
      <c r="P1760">
        <f t="shared" si="162"/>
        <v>42.48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107</v>
      </c>
      <c r="P1761">
        <f t="shared" si="162"/>
        <v>108.78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</v>
      </c>
      <c r="P1762">
        <f t="shared" si="162"/>
        <v>81.099999999999994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51.67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102</v>
      </c>
      <c r="P1765">
        <f t="shared" si="162"/>
        <v>103.64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20</v>
      </c>
      <c r="P1766">
        <f t="shared" si="162"/>
        <v>55.28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</v>
      </c>
      <c r="P1767">
        <f t="shared" si="162"/>
        <v>72.17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46</v>
      </c>
      <c r="P1769">
        <f t="shared" si="162"/>
        <v>58.62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4</v>
      </c>
      <c r="P1770">
        <f t="shared" si="162"/>
        <v>12.47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3</v>
      </c>
      <c r="P1771">
        <f t="shared" si="162"/>
        <v>49.14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57</v>
      </c>
      <c r="P1772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</v>
      </c>
      <c r="P1773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16</v>
      </c>
      <c r="P1774">
        <f t="shared" si="162"/>
        <v>45.16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</v>
      </c>
      <c r="P1775">
        <f t="shared" si="162"/>
        <v>98.79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46</v>
      </c>
      <c r="P1776">
        <f t="shared" si="162"/>
        <v>88.31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</v>
      </c>
      <c r="P1777">
        <f t="shared" si="162"/>
        <v>170.63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7</v>
      </c>
      <c r="P1778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14</v>
      </c>
      <c r="P1779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2</v>
      </c>
      <c r="P1780">
        <f t="shared" si="162"/>
        <v>66.33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</v>
      </c>
      <c r="P1781">
        <f t="shared" si="162"/>
        <v>104.89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40</v>
      </c>
      <c r="P1782">
        <f t="shared" si="162"/>
        <v>78.44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26</v>
      </c>
      <c r="P1783">
        <f t="shared" si="162"/>
        <v>59.04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</v>
      </c>
      <c r="P1784">
        <f t="shared" si="162"/>
        <v>71.34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24</v>
      </c>
      <c r="P1785">
        <f t="shared" si="162"/>
        <v>51.23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40</v>
      </c>
      <c r="P1786">
        <f t="shared" si="162"/>
        <v>60.24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</v>
      </c>
      <c r="P1787">
        <f t="shared" si="162"/>
        <v>44.94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48</v>
      </c>
      <c r="P1788">
        <f t="shared" si="162"/>
        <v>31.21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</v>
      </c>
      <c r="P1789">
        <f t="shared" si="162"/>
        <v>63.88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</v>
      </c>
      <c r="P1790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1</v>
      </c>
      <c r="P1791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5</v>
      </c>
      <c r="P1792">
        <f t="shared" si="162"/>
        <v>109.07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4</v>
      </c>
      <c r="P1793">
        <f t="shared" ref="P1793:P1856" si="168">IF(L1793=0,0,ROUND(E1793/L1793,2))</f>
        <v>26.75</v>
      </c>
      <c r="Q1793" t="str">
        <f t="shared" ref="Q1793:Q1856" si="169">LEFT(N1793,FIND("/",N1793)-1)</f>
        <v>photography</v>
      </c>
      <c r="R1793" t="str">
        <f t="shared" ref="R1793:R1856" si="170">RIGHT(N1793,LEN(N1793)-FIND("/",N1793))</f>
        <v>photobooks</v>
      </c>
      <c r="S1793" s="9">
        <f t="shared" ref="S1793:S1856" si="171">(((J1793/60)/60)/24)+DATE(1970,1,1)</f>
        <v>41973.740335648152</v>
      </c>
      <c r="T1793" s="9">
        <f t="shared" ref="T1793:T1856" si="172"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</v>
      </c>
      <c r="P1794">
        <f t="shared" si="168"/>
        <v>109.94</v>
      </c>
      <c r="Q1794" t="str">
        <f t="shared" si="169"/>
        <v>photography</v>
      </c>
      <c r="R1794" t="str">
        <f t="shared" si="170"/>
        <v>photobooks</v>
      </c>
      <c r="S1794" s="9">
        <f t="shared" si="171"/>
        <v>42189.031041666662</v>
      </c>
      <c r="T1794" s="9">
        <f t="shared" si="17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3">ROUND(E1795*100/D1795, 0)</f>
        <v>1</v>
      </c>
      <c r="P1795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9">
        <f t="shared" si="171"/>
        <v>41940.89166666667</v>
      </c>
      <c r="T1795" s="9">
        <f t="shared" si="172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3"/>
        <v>11</v>
      </c>
      <c r="P1796">
        <f t="shared" si="168"/>
        <v>55.39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3"/>
        <v>39</v>
      </c>
      <c r="P1797">
        <f t="shared" si="168"/>
        <v>133.9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</v>
      </c>
      <c r="P1798">
        <f t="shared" si="168"/>
        <v>48.72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68</v>
      </c>
      <c r="P1799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14</v>
      </c>
      <c r="P1800">
        <f t="shared" si="168"/>
        <v>58.97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2</v>
      </c>
      <c r="P1801">
        <f t="shared" si="168"/>
        <v>11.64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</v>
      </c>
      <c r="P1802">
        <f t="shared" si="168"/>
        <v>83.72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14</v>
      </c>
      <c r="P1803">
        <f t="shared" si="168"/>
        <v>63.65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</v>
      </c>
      <c r="P1804">
        <f t="shared" si="168"/>
        <v>94.28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31</v>
      </c>
      <c r="P1805">
        <f t="shared" si="168"/>
        <v>71.87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</v>
      </c>
      <c r="P1806">
        <f t="shared" si="168"/>
        <v>104.85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</v>
      </c>
      <c r="P1807">
        <f t="shared" si="168"/>
        <v>67.14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3</v>
      </c>
      <c r="P1808">
        <f t="shared" si="168"/>
        <v>73.88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</v>
      </c>
      <c r="P1809">
        <f t="shared" si="168"/>
        <v>69.13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</v>
      </c>
      <c r="P1810">
        <f t="shared" si="168"/>
        <v>120.77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11</v>
      </c>
      <c r="P1811">
        <f t="shared" si="168"/>
        <v>42.22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</v>
      </c>
      <c r="P1812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0</v>
      </c>
      <c r="P1813">
        <f t="shared" si="168"/>
        <v>1.54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</v>
      </c>
      <c r="P1814">
        <f t="shared" si="168"/>
        <v>37.61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</v>
      </c>
      <c r="P1816">
        <f t="shared" si="168"/>
        <v>42.16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</v>
      </c>
      <c r="P1818">
        <f t="shared" si="168"/>
        <v>84.83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</v>
      </c>
      <c r="P1819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</v>
      </c>
      <c r="P1821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7</v>
      </c>
      <c r="P1822">
        <f t="shared" si="168"/>
        <v>213.38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135</v>
      </c>
      <c r="P1823">
        <f t="shared" si="168"/>
        <v>59.16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27.27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116</v>
      </c>
      <c r="P1825">
        <f t="shared" si="168"/>
        <v>24.58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</v>
      </c>
      <c r="P1826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</v>
      </c>
      <c r="P1827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53.16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101</v>
      </c>
      <c r="P1829">
        <f t="shared" si="168"/>
        <v>83.89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</v>
      </c>
      <c r="P1830">
        <f t="shared" si="168"/>
        <v>417.33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167</v>
      </c>
      <c r="P1831">
        <f t="shared" si="168"/>
        <v>75.77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102</v>
      </c>
      <c r="P1832">
        <f t="shared" si="168"/>
        <v>67.39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73.569999999999993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143</v>
      </c>
      <c r="P1834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263</v>
      </c>
      <c r="P1835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</v>
      </c>
      <c r="P1836">
        <f t="shared" si="168"/>
        <v>131.16999999999999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47.27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</v>
      </c>
      <c r="P1838">
        <f t="shared" si="168"/>
        <v>182.13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307</v>
      </c>
      <c r="P1839">
        <f t="shared" si="168"/>
        <v>61.37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</v>
      </c>
      <c r="P1840">
        <f t="shared" si="168"/>
        <v>35.770000000000003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</v>
      </c>
      <c r="P1841">
        <f t="shared" si="168"/>
        <v>45.62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109</v>
      </c>
      <c r="P1842">
        <f t="shared" si="168"/>
        <v>75.38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102</v>
      </c>
      <c r="P1843">
        <f t="shared" si="168"/>
        <v>50.88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</v>
      </c>
      <c r="P1844">
        <f t="shared" si="168"/>
        <v>119.29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</v>
      </c>
      <c r="P1845">
        <f t="shared" si="168"/>
        <v>92.54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</v>
      </c>
      <c r="P1846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52.63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138</v>
      </c>
      <c r="P1848">
        <f t="shared" si="168"/>
        <v>98.99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121</v>
      </c>
      <c r="P1849">
        <f t="shared" si="168"/>
        <v>79.53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</v>
      </c>
      <c r="P1850">
        <f t="shared" si="168"/>
        <v>134.21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</v>
      </c>
      <c r="P1851">
        <f t="shared" si="168"/>
        <v>37.630000000000003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102</v>
      </c>
      <c r="P1852">
        <f t="shared" si="168"/>
        <v>51.04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</v>
      </c>
      <c r="P1853">
        <f t="shared" si="168"/>
        <v>50.04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117</v>
      </c>
      <c r="P1854">
        <f t="shared" si="168"/>
        <v>133.93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102</v>
      </c>
      <c r="P1855">
        <f t="shared" si="168"/>
        <v>58.21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</v>
      </c>
      <c r="P1856">
        <f t="shared" si="168"/>
        <v>88.04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</v>
      </c>
      <c r="P1857">
        <f t="shared" ref="P1857:P1920" si="174">IF(L1857=0,0,ROUND(E1857/L1857,2))</f>
        <v>70.58</v>
      </c>
      <c r="Q1857" t="str">
        <f t="shared" ref="Q1857:Q1920" si="175">LEFT(N1857,FIND("/",N1857)-1)</f>
        <v>music</v>
      </c>
      <c r="R1857" t="str">
        <f t="shared" ref="R1857:R1920" si="176">RIGHT(N1857,LEN(N1857)-FIND("/",N1857))</f>
        <v>rock</v>
      </c>
      <c r="S1857" s="9">
        <f t="shared" ref="S1857:S1920" si="177">(((J1857/60)/60)/24)+DATE(1970,1,1)</f>
        <v>41600.538657407407</v>
      </c>
      <c r="T1857" s="9">
        <f t="shared" ref="T1857:T1920" si="178"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</v>
      </c>
      <c r="P1858">
        <f t="shared" si="174"/>
        <v>53.29</v>
      </c>
      <c r="Q1858" t="str">
        <f t="shared" si="175"/>
        <v>music</v>
      </c>
      <c r="R1858" t="str">
        <f t="shared" si="176"/>
        <v>rock</v>
      </c>
      <c r="S1858" s="9">
        <f t="shared" si="177"/>
        <v>41817.854999999996</v>
      </c>
      <c r="T1858" s="9">
        <f t="shared" si="178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9">ROUND(E1859*100/D1859, 0)</f>
        <v>100</v>
      </c>
      <c r="P1859">
        <f t="shared" si="174"/>
        <v>136.36000000000001</v>
      </c>
      <c r="Q1859" t="str">
        <f t="shared" si="175"/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9"/>
        <v>109</v>
      </c>
      <c r="P1860">
        <f t="shared" si="174"/>
        <v>40.549999999999997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9"/>
        <v>132</v>
      </c>
      <c r="P1861">
        <f t="shared" si="174"/>
        <v>70.63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</v>
      </c>
      <c r="P1862">
        <f t="shared" si="174"/>
        <v>52.68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>
        <f t="shared" si="174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</v>
      </c>
      <c r="P1864">
        <f t="shared" si="174"/>
        <v>90.94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</v>
      </c>
      <c r="P1865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43</v>
      </c>
      <c r="P1866">
        <f t="shared" si="174"/>
        <v>58.08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0</v>
      </c>
      <c r="P186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1</v>
      </c>
      <c r="P1868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</v>
      </c>
      <c r="P1869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5</v>
      </c>
      <c r="P1870">
        <f t="shared" si="174"/>
        <v>71.59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>
        <f t="shared" si="174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</v>
      </c>
      <c r="P1872">
        <f t="shared" si="174"/>
        <v>32.82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72</v>
      </c>
      <c r="P1873">
        <f t="shared" si="174"/>
        <v>49.12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</v>
      </c>
      <c r="P1874">
        <f t="shared" si="174"/>
        <v>16.309999999999999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</v>
      </c>
      <c r="P1875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0</v>
      </c>
      <c r="P187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1</v>
      </c>
      <c r="P187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>
        <f t="shared" si="174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>
        <f t="shared" si="174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>
        <f t="shared" si="174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</v>
      </c>
      <c r="P1881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</v>
      </c>
      <c r="P1882">
        <f t="shared" si="174"/>
        <v>41.83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173</v>
      </c>
      <c r="P1883">
        <f t="shared" si="174"/>
        <v>49.34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101</v>
      </c>
      <c r="P1884">
        <f t="shared" si="174"/>
        <v>41.73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105</v>
      </c>
      <c r="P1885">
        <f t="shared" si="174"/>
        <v>32.72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</v>
      </c>
      <c r="P1886">
        <f t="shared" si="174"/>
        <v>51.96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</v>
      </c>
      <c r="P1887">
        <f t="shared" si="174"/>
        <v>50.69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</v>
      </c>
      <c r="P1888">
        <f t="shared" si="174"/>
        <v>42.24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</v>
      </c>
      <c r="P1889">
        <f t="shared" si="174"/>
        <v>416.88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</v>
      </c>
      <c r="P1890">
        <f t="shared" si="174"/>
        <v>46.65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107</v>
      </c>
      <c r="P1891">
        <f t="shared" si="174"/>
        <v>48.45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145</v>
      </c>
      <c r="P1892">
        <f t="shared" si="174"/>
        <v>70.53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106</v>
      </c>
      <c r="P1893">
        <f t="shared" si="174"/>
        <v>87.96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137</v>
      </c>
      <c r="P1894">
        <f t="shared" si="174"/>
        <v>26.27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57.78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115</v>
      </c>
      <c r="P189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102</v>
      </c>
      <c r="P1897">
        <f t="shared" si="174"/>
        <v>196.34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124</v>
      </c>
      <c r="P1898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</v>
      </c>
      <c r="P1899">
        <f t="shared" si="174"/>
        <v>35.549999999999997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145</v>
      </c>
      <c r="P1900">
        <f t="shared" si="174"/>
        <v>68.81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</v>
      </c>
      <c r="P1901">
        <f t="shared" si="174"/>
        <v>28.57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</v>
      </c>
      <c r="P1902">
        <f t="shared" si="174"/>
        <v>50.63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3</v>
      </c>
      <c r="P1903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</v>
      </c>
      <c r="P190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47</v>
      </c>
      <c r="P1905">
        <f t="shared" si="174"/>
        <v>34.1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</v>
      </c>
      <c r="P190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</v>
      </c>
      <c r="P190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43</v>
      </c>
      <c r="P1908">
        <f t="shared" si="174"/>
        <v>215.96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</v>
      </c>
      <c r="P1909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2</v>
      </c>
      <c r="P1910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</v>
      </c>
      <c r="P1911">
        <f t="shared" si="174"/>
        <v>129.97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</v>
      </c>
      <c r="P1912">
        <f t="shared" si="174"/>
        <v>117.49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0</v>
      </c>
      <c r="P1913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</v>
      </c>
      <c r="P1914">
        <f t="shared" si="174"/>
        <v>70.599999999999994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</v>
      </c>
      <c r="P1915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</v>
      </c>
      <c r="P191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2</v>
      </c>
      <c r="P191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1</v>
      </c>
      <c r="P1918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53</v>
      </c>
      <c r="P1919">
        <f t="shared" si="174"/>
        <v>2928.93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</v>
      </c>
      <c r="P1920">
        <f t="shared" si="174"/>
        <v>28.89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</v>
      </c>
      <c r="P1921">
        <f t="shared" ref="P1921:P1984" si="180">IF(L1921=0,0,ROUND(E1921/L1921,2))</f>
        <v>29.63</v>
      </c>
      <c r="Q1921" t="str">
        <f t="shared" ref="Q1921:Q1984" si="181">LEFT(N1921,FIND("/",N1921)-1)</f>
        <v>technology</v>
      </c>
      <c r="R1921" t="str">
        <f t="shared" ref="R1921:R1984" si="182">RIGHT(N1921,LEN(N1921)-FIND("/",N1921))</f>
        <v>gadgets</v>
      </c>
      <c r="S1921" s="9">
        <f t="shared" ref="S1921:S1984" si="183">(((J1921/60)/60)/24)+DATE(1970,1,1)</f>
        <v>42113.875567129624</v>
      </c>
      <c r="T1921" s="9">
        <f t="shared" ref="T1921:T1984" si="184"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</v>
      </c>
      <c r="P1922">
        <f t="shared" si="180"/>
        <v>40.98</v>
      </c>
      <c r="Q1922" t="str">
        <f t="shared" si="181"/>
        <v>technology</v>
      </c>
      <c r="R1922" t="str">
        <f t="shared" si="182"/>
        <v>gadgets</v>
      </c>
      <c r="S1922" s="9">
        <f t="shared" si="183"/>
        <v>42270.875706018516</v>
      </c>
      <c r="T1922" s="9">
        <f t="shared" si="184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5">ROUND(E1923*100/D1923, 0)</f>
        <v>137</v>
      </c>
      <c r="P1923">
        <f t="shared" si="180"/>
        <v>54</v>
      </c>
      <c r="Q1923" t="str">
        <f t="shared" si="181"/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5"/>
        <v>116</v>
      </c>
      <c r="P1924">
        <f t="shared" si="180"/>
        <v>36.11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5"/>
        <v>241</v>
      </c>
      <c r="P1925">
        <f t="shared" si="180"/>
        <v>23.15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</v>
      </c>
      <c r="P192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</v>
      </c>
      <c r="P1927">
        <f t="shared" si="180"/>
        <v>31.83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</v>
      </c>
      <c r="P1928">
        <f t="shared" si="180"/>
        <v>27.39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</v>
      </c>
      <c r="P1929">
        <f t="shared" si="180"/>
        <v>56.36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</v>
      </c>
      <c r="P1930">
        <f t="shared" si="180"/>
        <v>77.349999999999994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</v>
      </c>
      <c r="P1931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48.85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121</v>
      </c>
      <c r="P1933">
        <f t="shared" si="180"/>
        <v>48.24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107</v>
      </c>
      <c r="P1934">
        <f t="shared" si="180"/>
        <v>70.209999999999994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</v>
      </c>
      <c r="P1935">
        <f t="shared" si="180"/>
        <v>94.05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124</v>
      </c>
      <c r="P1936">
        <f t="shared" si="180"/>
        <v>80.27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</v>
      </c>
      <c r="P193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117</v>
      </c>
      <c r="P1938">
        <f t="shared" si="180"/>
        <v>60.27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</v>
      </c>
      <c r="P1939">
        <f t="shared" si="180"/>
        <v>38.74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116</v>
      </c>
      <c r="P1940">
        <f t="shared" si="180"/>
        <v>152.54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111</v>
      </c>
      <c r="P1941">
        <f t="shared" si="180"/>
        <v>115.31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171</v>
      </c>
      <c r="P1942">
        <f t="shared" si="180"/>
        <v>35.840000000000003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</v>
      </c>
      <c r="P1943">
        <f t="shared" si="180"/>
        <v>64.569999999999993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</v>
      </c>
      <c r="P1944">
        <f t="shared" si="180"/>
        <v>87.44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</v>
      </c>
      <c r="P1945">
        <f t="shared" si="180"/>
        <v>68.819999999999993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</v>
      </c>
      <c r="P1946">
        <f t="shared" si="180"/>
        <v>176.2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</v>
      </c>
      <c r="P1947">
        <f t="shared" si="180"/>
        <v>511.79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150</v>
      </c>
      <c r="P1948">
        <f t="shared" si="180"/>
        <v>160.44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101</v>
      </c>
      <c r="P1949">
        <f t="shared" si="180"/>
        <v>35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</v>
      </c>
      <c r="P1950">
        <f t="shared" si="180"/>
        <v>188.51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</v>
      </c>
      <c r="P1951">
        <f t="shared" si="180"/>
        <v>56.2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201</v>
      </c>
      <c r="P1952">
        <f t="shared" si="180"/>
        <v>51.31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</v>
      </c>
      <c r="P1953">
        <f t="shared" si="180"/>
        <v>127.36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</v>
      </c>
      <c r="P1954">
        <f t="shared" si="180"/>
        <v>101.86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226</v>
      </c>
      <c r="P1955">
        <f t="shared" si="180"/>
        <v>230.56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699</v>
      </c>
      <c r="P1956">
        <f t="shared" si="180"/>
        <v>842.11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399</v>
      </c>
      <c r="P1957">
        <f t="shared" si="180"/>
        <v>577.28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</v>
      </c>
      <c r="P1958">
        <f t="shared" si="180"/>
        <v>483.34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168</v>
      </c>
      <c r="P1959">
        <f t="shared" si="180"/>
        <v>76.14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1436</v>
      </c>
      <c r="P1960">
        <f t="shared" si="180"/>
        <v>74.11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157</v>
      </c>
      <c r="P1961">
        <f t="shared" si="180"/>
        <v>36.97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118</v>
      </c>
      <c r="P1962">
        <f t="shared" si="180"/>
        <v>2500.9699999999998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</v>
      </c>
      <c r="P1963">
        <f t="shared" si="180"/>
        <v>67.69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193</v>
      </c>
      <c r="P1964">
        <f t="shared" si="180"/>
        <v>63.05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127</v>
      </c>
      <c r="P1965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260</v>
      </c>
      <c r="P1966">
        <f t="shared" si="180"/>
        <v>180.75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</v>
      </c>
      <c r="P1967">
        <f t="shared" si="180"/>
        <v>127.32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207</v>
      </c>
      <c r="P1968">
        <f t="shared" si="180"/>
        <v>136.63999999999999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</v>
      </c>
      <c r="P1969">
        <f t="shared" si="180"/>
        <v>182.78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285</v>
      </c>
      <c r="P1970">
        <f t="shared" si="180"/>
        <v>279.38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</v>
      </c>
      <c r="P1971">
        <f t="shared" si="180"/>
        <v>61.38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1132</v>
      </c>
      <c r="P1972">
        <f t="shared" si="180"/>
        <v>80.73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</v>
      </c>
      <c r="P1973">
        <f t="shared" si="180"/>
        <v>272.36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</v>
      </c>
      <c r="P1974">
        <f t="shared" si="180"/>
        <v>70.849999999999994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257</v>
      </c>
      <c r="P1975">
        <f t="shared" si="180"/>
        <v>247.94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</v>
      </c>
      <c r="P1976">
        <f t="shared" si="180"/>
        <v>186.81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209</v>
      </c>
      <c r="P1977">
        <f t="shared" si="180"/>
        <v>131.99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347</v>
      </c>
      <c r="P1978">
        <f t="shared" si="180"/>
        <v>29.31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</v>
      </c>
      <c r="P1979">
        <f t="shared" si="180"/>
        <v>245.02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1027</v>
      </c>
      <c r="P1980">
        <f t="shared" si="180"/>
        <v>1323.25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115</v>
      </c>
      <c r="P1981">
        <f t="shared" si="180"/>
        <v>282.66000000000003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355</v>
      </c>
      <c r="P1982">
        <f t="shared" si="180"/>
        <v>91.21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</v>
      </c>
      <c r="P1983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>
        <f t="shared" si="180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</v>
      </c>
      <c r="P1985">
        <f t="shared" ref="P1985:P2048" si="186">IF(L1985=0,0,ROUND(E1985/L1985,2))</f>
        <v>88.69</v>
      </c>
      <c r="Q1985" t="str">
        <f t="shared" ref="Q1985:Q2048" si="187">LEFT(N1985,FIND("/",N1985)-1)</f>
        <v>photography</v>
      </c>
      <c r="R1985" t="str">
        <f t="shared" ref="R1985:R2048" si="188">RIGHT(N1985,LEN(N1985)-FIND("/",N1985))</f>
        <v>people</v>
      </c>
      <c r="S1985" s="9">
        <f t="shared" ref="S1985:S2048" si="189">(((J1985/60)/60)/24)+DATE(1970,1,1)</f>
        <v>42593.011782407411</v>
      </c>
      <c r="T1985" s="9">
        <f t="shared" ref="T1985:T2048" si="190"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</v>
      </c>
      <c r="P1986">
        <f t="shared" si="186"/>
        <v>453.14</v>
      </c>
      <c r="Q1986" t="str">
        <f t="shared" si="187"/>
        <v>photography</v>
      </c>
      <c r="R1986" t="str">
        <f t="shared" si="188"/>
        <v>people</v>
      </c>
      <c r="S1986" s="9">
        <f t="shared" si="189"/>
        <v>41913.790289351848</v>
      </c>
      <c r="T1986" s="9">
        <f t="shared" si="190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91">ROUND(E1987*100/D1987, 0)</f>
        <v>3</v>
      </c>
      <c r="P198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91"/>
        <v>0</v>
      </c>
      <c r="P1988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1"/>
        <v>42</v>
      </c>
      <c r="P1989">
        <f t="shared" si="186"/>
        <v>83.43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</v>
      </c>
      <c r="P1990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17</v>
      </c>
      <c r="P1992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</v>
      </c>
      <c r="P1993">
        <f t="shared" si="186"/>
        <v>46.67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</v>
      </c>
      <c r="P199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>
        <f t="shared" si="186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>
        <f t="shared" si="186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8</v>
      </c>
      <c r="P199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>
        <f t="shared" si="186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>
        <f t="shared" si="186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</v>
      </c>
      <c r="P2000">
        <f t="shared" si="186"/>
        <v>218.33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1</v>
      </c>
      <c r="P2001">
        <f t="shared" si="186"/>
        <v>33.71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13</v>
      </c>
      <c r="P2002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</v>
      </c>
      <c r="P2003">
        <f t="shared" si="186"/>
        <v>128.38999999999999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217</v>
      </c>
      <c r="P2004">
        <f t="shared" si="186"/>
        <v>78.83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91.76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</v>
      </c>
      <c r="P2006">
        <f t="shared" si="186"/>
        <v>331.1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124</v>
      </c>
      <c r="P2007">
        <f t="shared" si="186"/>
        <v>194.26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248</v>
      </c>
      <c r="P2008">
        <f t="shared" si="186"/>
        <v>408.98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116</v>
      </c>
      <c r="P2009">
        <f t="shared" si="186"/>
        <v>84.46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</v>
      </c>
      <c r="P2010">
        <f t="shared" si="186"/>
        <v>44.85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</v>
      </c>
      <c r="P2011">
        <f t="shared" si="186"/>
        <v>383.36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</v>
      </c>
      <c r="P2012">
        <f t="shared" si="186"/>
        <v>55.28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820</v>
      </c>
      <c r="P2013">
        <f t="shared" si="186"/>
        <v>422.02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235</v>
      </c>
      <c r="P2014">
        <f t="shared" si="186"/>
        <v>64.180000000000007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495</v>
      </c>
      <c r="P2015">
        <f t="shared" si="186"/>
        <v>173.58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7814</v>
      </c>
      <c r="P2016">
        <f t="shared" si="186"/>
        <v>88.6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</v>
      </c>
      <c r="P2017">
        <f t="shared" si="186"/>
        <v>50.22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922</v>
      </c>
      <c r="P2018">
        <f t="shared" si="186"/>
        <v>192.39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</v>
      </c>
      <c r="P2019">
        <f t="shared" si="186"/>
        <v>73.42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</v>
      </c>
      <c r="P2020">
        <f t="shared" si="186"/>
        <v>147.68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485</v>
      </c>
      <c r="P2021">
        <f t="shared" si="186"/>
        <v>108.97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</v>
      </c>
      <c r="P2022">
        <f t="shared" si="186"/>
        <v>23.65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</v>
      </c>
      <c r="P2023">
        <f t="shared" si="186"/>
        <v>147.94999999999999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</v>
      </c>
      <c r="P2024">
        <f t="shared" si="186"/>
        <v>385.04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</v>
      </c>
      <c r="P2025">
        <f t="shared" si="186"/>
        <v>457.39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</v>
      </c>
      <c r="P2026">
        <f t="shared" si="186"/>
        <v>222.99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</v>
      </c>
      <c r="P2027">
        <f t="shared" si="186"/>
        <v>220.74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</v>
      </c>
      <c r="P2028">
        <f t="shared" si="186"/>
        <v>73.5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</v>
      </c>
      <c r="P2029">
        <f t="shared" si="186"/>
        <v>223.1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</v>
      </c>
      <c r="P2030">
        <f t="shared" si="186"/>
        <v>47.91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</v>
      </c>
      <c r="P2031">
        <f t="shared" si="186"/>
        <v>96.06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</v>
      </c>
      <c r="P2032">
        <f t="shared" si="186"/>
        <v>118.61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</v>
      </c>
      <c r="P2033">
        <f t="shared" si="186"/>
        <v>118.45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</v>
      </c>
      <c r="P2034">
        <f t="shared" si="186"/>
        <v>143.21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179</v>
      </c>
      <c r="P2035">
        <f t="shared" si="186"/>
        <v>282.72000000000003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387</v>
      </c>
      <c r="P2036">
        <f t="shared" si="186"/>
        <v>593.94000000000005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</v>
      </c>
      <c r="P2037">
        <f t="shared" si="186"/>
        <v>262.16000000000003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132</v>
      </c>
      <c r="P2038">
        <f t="shared" si="186"/>
        <v>46.58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</v>
      </c>
      <c r="P2039">
        <f t="shared" si="186"/>
        <v>70.040000000000006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421</v>
      </c>
      <c r="P2040">
        <f t="shared" si="186"/>
        <v>164.91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</v>
      </c>
      <c r="P2041">
        <f t="shared" si="186"/>
        <v>449.26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</v>
      </c>
      <c r="P2042">
        <f t="shared" si="186"/>
        <v>27.47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182</v>
      </c>
      <c r="P2043">
        <f t="shared" si="186"/>
        <v>143.97999999999999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124</v>
      </c>
      <c r="P2044">
        <f t="shared" si="186"/>
        <v>88.24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</v>
      </c>
      <c r="P2045">
        <f t="shared" si="186"/>
        <v>36.33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</v>
      </c>
      <c r="P2046">
        <f t="shared" si="186"/>
        <v>90.18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</v>
      </c>
      <c r="P2047">
        <f t="shared" si="186"/>
        <v>152.62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</v>
      </c>
      <c r="P2048">
        <f t="shared" si="186"/>
        <v>55.81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103</v>
      </c>
      <c r="P2049">
        <f t="shared" ref="P2049:P2112" si="192">IF(L2049=0,0,ROUND(E2049/L2049,2))</f>
        <v>227.85</v>
      </c>
      <c r="Q2049" t="str">
        <f t="shared" ref="Q2049:Q2112" si="193">LEFT(N2049,FIND("/",N2049)-1)</f>
        <v>technology</v>
      </c>
      <c r="R2049" t="str">
        <f t="shared" ref="R2049:R2112" si="194">RIGHT(N2049,LEN(N2049)-FIND("/",N2049))</f>
        <v>hardware</v>
      </c>
      <c r="S2049" s="9">
        <f t="shared" ref="S2049:S2112" si="195">(((J2049/60)/60)/24)+DATE(1970,1,1)</f>
        <v>42081.903587962966</v>
      </c>
      <c r="T2049" s="9">
        <f t="shared" ref="T2049:T2112" si="196"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</v>
      </c>
      <c r="P2050">
        <f t="shared" si="192"/>
        <v>91.83</v>
      </c>
      <c r="Q2050" t="str">
        <f t="shared" si="193"/>
        <v>technology</v>
      </c>
      <c r="R2050" t="str">
        <f t="shared" si="194"/>
        <v>hardware</v>
      </c>
      <c r="S2050" s="9">
        <f t="shared" si="195"/>
        <v>41387.651516203703</v>
      </c>
      <c r="T2050" s="9">
        <f t="shared" si="19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7">ROUND(E2051*100/D2051, 0)</f>
        <v>120</v>
      </c>
      <c r="P2051">
        <f t="shared" si="192"/>
        <v>80.989999999999995</v>
      </c>
      <c r="Q2051" t="str">
        <f t="shared" si="193"/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7"/>
        <v>473</v>
      </c>
      <c r="P2052">
        <f t="shared" si="192"/>
        <v>278.39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7"/>
        <v>130</v>
      </c>
      <c r="P2053">
        <f t="shared" si="192"/>
        <v>43.1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</v>
      </c>
      <c r="P2054">
        <f t="shared" si="192"/>
        <v>326.29000000000002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</v>
      </c>
      <c r="P2055">
        <f t="shared" si="192"/>
        <v>41.74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114</v>
      </c>
      <c r="P2056">
        <f t="shared" si="192"/>
        <v>64.02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</v>
      </c>
      <c r="P2057">
        <f t="shared" si="192"/>
        <v>99.46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</v>
      </c>
      <c r="P2058">
        <f t="shared" si="192"/>
        <v>138.49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</v>
      </c>
      <c r="P2059">
        <f t="shared" si="192"/>
        <v>45.55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</v>
      </c>
      <c r="P2060">
        <f t="shared" si="192"/>
        <v>10.51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</v>
      </c>
      <c r="P2061">
        <f t="shared" si="192"/>
        <v>114.77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</v>
      </c>
      <c r="P2062">
        <f t="shared" si="192"/>
        <v>36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108</v>
      </c>
      <c r="P2063">
        <f t="shared" si="192"/>
        <v>154.16999999999999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115</v>
      </c>
      <c r="P2064">
        <f t="shared" si="192"/>
        <v>566.39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</v>
      </c>
      <c r="P2065">
        <f t="shared" si="192"/>
        <v>120.86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</v>
      </c>
      <c r="P2066">
        <f t="shared" si="192"/>
        <v>86.16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</v>
      </c>
      <c r="P2067">
        <f t="shared" si="192"/>
        <v>51.21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219</v>
      </c>
      <c r="P2068">
        <f t="shared" si="192"/>
        <v>67.260000000000005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127</v>
      </c>
      <c r="P2069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</v>
      </c>
      <c r="P2070">
        <f t="shared" si="192"/>
        <v>346.13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</v>
      </c>
      <c r="P2071">
        <f t="shared" si="192"/>
        <v>244.12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</v>
      </c>
      <c r="P2072">
        <f t="shared" si="192"/>
        <v>259.25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281</v>
      </c>
      <c r="P2073">
        <f t="shared" si="192"/>
        <v>201.96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111</v>
      </c>
      <c r="P2074">
        <f t="shared" si="192"/>
        <v>226.21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153</v>
      </c>
      <c r="P2075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103</v>
      </c>
      <c r="P207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</v>
      </c>
      <c r="P2077">
        <f t="shared" si="192"/>
        <v>20.47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</v>
      </c>
      <c r="P2078">
        <f t="shared" si="192"/>
        <v>116.35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116</v>
      </c>
      <c r="P2079">
        <f t="shared" si="192"/>
        <v>307.2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</v>
      </c>
      <c r="P2080">
        <f t="shared" si="192"/>
        <v>546.69000000000005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</v>
      </c>
      <c r="P2081">
        <f t="shared" si="192"/>
        <v>47.47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508</v>
      </c>
      <c r="P2082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115</v>
      </c>
      <c r="P2083">
        <f t="shared" si="192"/>
        <v>72.91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111</v>
      </c>
      <c r="P2084">
        <f t="shared" si="192"/>
        <v>43.71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</v>
      </c>
      <c r="P2085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</v>
      </c>
      <c r="P2086">
        <f t="shared" si="192"/>
        <v>70.650000000000006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124</v>
      </c>
      <c r="P2087">
        <f t="shared" si="192"/>
        <v>89.3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101</v>
      </c>
      <c r="P2088">
        <f t="shared" si="192"/>
        <v>115.09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104</v>
      </c>
      <c r="P2089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116</v>
      </c>
      <c r="P2090">
        <f t="shared" si="192"/>
        <v>46.2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</v>
      </c>
      <c r="P2091">
        <f t="shared" si="192"/>
        <v>48.55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</v>
      </c>
      <c r="P2092">
        <f t="shared" si="192"/>
        <v>57.52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</v>
      </c>
      <c r="P2093">
        <f t="shared" si="192"/>
        <v>88.15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</v>
      </c>
      <c r="P2094">
        <f t="shared" si="192"/>
        <v>110.49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</v>
      </c>
      <c r="P2095">
        <f t="shared" si="192"/>
        <v>66.83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121</v>
      </c>
      <c r="P2096">
        <f t="shared" si="192"/>
        <v>58.6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113.64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102</v>
      </c>
      <c r="P2098">
        <f t="shared" si="192"/>
        <v>43.57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78.95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</v>
      </c>
      <c r="P2100">
        <f t="shared" si="192"/>
        <v>188.13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</v>
      </c>
      <c r="P2101">
        <f t="shared" si="192"/>
        <v>63.03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137</v>
      </c>
      <c r="P2102">
        <f t="shared" si="192"/>
        <v>30.37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</v>
      </c>
      <c r="P2103">
        <f t="shared" si="192"/>
        <v>51.48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35.79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</v>
      </c>
      <c r="P2105">
        <f t="shared" si="192"/>
        <v>98.82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130</v>
      </c>
      <c r="P2106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51.31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</v>
      </c>
      <c r="P2108">
        <f t="shared" si="192"/>
        <v>53.52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108</v>
      </c>
      <c r="P2109">
        <f t="shared" si="192"/>
        <v>37.15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</v>
      </c>
      <c r="P2110">
        <f t="shared" si="192"/>
        <v>89.9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107</v>
      </c>
      <c r="P2111">
        <f t="shared" si="192"/>
        <v>106.53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</v>
      </c>
      <c r="P2112">
        <f t="shared" si="192"/>
        <v>52.82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107</v>
      </c>
      <c r="P2113">
        <f t="shared" ref="P2113:P2176" si="198">IF(L2113=0,0,ROUND(E2113/L2113,2))</f>
        <v>54.62</v>
      </c>
      <c r="Q2113" t="str">
        <f t="shared" ref="Q2113:Q2176" si="199">LEFT(N2113,FIND("/",N2113)-1)</f>
        <v>music</v>
      </c>
      <c r="R2113" t="str">
        <f t="shared" ref="R2113:R2176" si="200">RIGHT(N2113,LEN(N2113)-FIND("/",N2113))</f>
        <v>indie rock</v>
      </c>
      <c r="S2113" s="9">
        <f t="shared" ref="S2113:S2176" si="201">(((J2113/60)/60)/24)+DATE(1970,1,1)</f>
        <v>40703.197048611109</v>
      </c>
      <c r="T2113" s="9">
        <f t="shared" ref="T2113:T2176" si="202"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8"/>
        <v>27.27</v>
      </c>
      <c r="Q2114" t="str">
        <f t="shared" si="199"/>
        <v>music</v>
      </c>
      <c r="R2114" t="str">
        <f t="shared" si="200"/>
        <v>indie rock</v>
      </c>
      <c r="S2114" s="9">
        <f t="shared" si="201"/>
        <v>41365.928159722222</v>
      </c>
      <c r="T2114" s="9">
        <f t="shared" si="20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3">ROUND(E2115*100/D2115, 0)</f>
        <v>105</v>
      </c>
      <c r="P2115">
        <f t="shared" si="198"/>
        <v>68.599999999999994</v>
      </c>
      <c r="Q2115" t="str">
        <f t="shared" si="199"/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3"/>
        <v>105</v>
      </c>
      <c r="P2116">
        <f t="shared" si="198"/>
        <v>35.61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3"/>
        <v>226</v>
      </c>
      <c r="P2117">
        <f t="shared" si="198"/>
        <v>94.03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101</v>
      </c>
      <c r="P2118">
        <f t="shared" si="198"/>
        <v>526.46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148</v>
      </c>
      <c r="P2119">
        <f t="shared" si="198"/>
        <v>50.66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135</v>
      </c>
      <c r="P2120">
        <f t="shared" si="198"/>
        <v>79.180000000000007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101</v>
      </c>
      <c r="P2121">
        <f t="shared" si="198"/>
        <v>91.59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101</v>
      </c>
      <c r="P2122">
        <f t="shared" si="198"/>
        <v>116.96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1</v>
      </c>
      <c r="P2123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</v>
      </c>
      <c r="P2124">
        <f t="shared" si="198"/>
        <v>103.33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</v>
      </c>
      <c r="P212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</v>
      </c>
      <c r="P2127">
        <f t="shared" si="198"/>
        <v>31.56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</v>
      </c>
      <c r="P2128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29</v>
      </c>
      <c r="P2129">
        <f t="shared" si="198"/>
        <v>34.22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</v>
      </c>
      <c r="P2130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12</v>
      </c>
      <c r="P2131">
        <f t="shared" si="198"/>
        <v>19.670000000000002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</v>
      </c>
      <c r="P2132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8.33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</v>
      </c>
      <c r="P2134">
        <f t="shared" si="198"/>
        <v>21.34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2</v>
      </c>
      <c r="P2135">
        <f t="shared" si="198"/>
        <v>5.33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2</v>
      </c>
      <c r="P2136">
        <f t="shared" si="198"/>
        <v>34.67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10</v>
      </c>
      <c r="P2137">
        <f t="shared" si="198"/>
        <v>21.73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0</v>
      </c>
      <c r="P2138">
        <f t="shared" si="198"/>
        <v>11.92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</v>
      </c>
      <c r="P2139">
        <f t="shared" si="198"/>
        <v>26.6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13</v>
      </c>
      <c r="P2140">
        <f t="shared" si="198"/>
        <v>10.67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</v>
      </c>
      <c r="P2141">
        <f t="shared" si="198"/>
        <v>29.04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</v>
      </c>
      <c r="P2142">
        <f t="shared" si="198"/>
        <v>50.91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>
        <f t="shared" si="198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6</v>
      </c>
      <c r="P2144">
        <f t="shared" si="198"/>
        <v>50.08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</v>
      </c>
      <c r="P2145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2</v>
      </c>
      <c r="P2146">
        <f t="shared" si="198"/>
        <v>25.29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</v>
      </c>
      <c r="P2147">
        <f t="shared" si="198"/>
        <v>51.29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</v>
      </c>
      <c r="P2148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1</v>
      </c>
      <c r="P2149">
        <f t="shared" si="198"/>
        <v>49.38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>
        <f t="shared" si="198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1</v>
      </c>
      <c r="P2152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</v>
      </c>
      <c r="P2153">
        <f t="shared" si="198"/>
        <v>19.670000000000002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</v>
      </c>
      <c r="P215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0</v>
      </c>
      <c r="P2155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1</v>
      </c>
      <c r="P2156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</v>
      </c>
      <c r="P215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3</v>
      </c>
      <c r="P2158">
        <f t="shared" si="198"/>
        <v>17.989999999999998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</v>
      </c>
      <c r="P2159">
        <f t="shared" si="198"/>
        <v>370.95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7</v>
      </c>
      <c r="P2160">
        <f t="shared" si="198"/>
        <v>63.57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1</v>
      </c>
      <c r="P2161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1</v>
      </c>
      <c r="P2162">
        <f t="shared" si="198"/>
        <v>5.31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116</v>
      </c>
      <c r="P2163">
        <f t="shared" si="198"/>
        <v>35.619999999999997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</v>
      </c>
      <c r="P2164">
        <f t="shared" si="198"/>
        <v>87.1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</v>
      </c>
      <c r="P2165">
        <f t="shared" si="198"/>
        <v>75.11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103</v>
      </c>
      <c r="P2166">
        <f t="shared" si="198"/>
        <v>68.010000000000005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139</v>
      </c>
      <c r="P2167">
        <f t="shared" si="198"/>
        <v>29.62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147</v>
      </c>
      <c r="P2168">
        <f t="shared" si="198"/>
        <v>91.63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122</v>
      </c>
      <c r="P2170">
        <f t="shared" si="198"/>
        <v>64.37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21.86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181</v>
      </c>
      <c r="P2172">
        <f t="shared" si="198"/>
        <v>33.32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</v>
      </c>
      <c r="P2173">
        <f t="shared" si="198"/>
        <v>90.28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76.92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127</v>
      </c>
      <c r="P2175">
        <f t="shared" si="198"/>
        <v>59.23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103</v>
      </c>
      <c r="P2176">
        <f t="shared" si="198"/>
        <v>65.38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ref="P2177:P2240" si="204">IF(L2177=0,0,ROUND(E2177/L2177,2))</f>
        <v>67.31</v>
      </c>
      <c r="Q2177" t="str">
        <f t="shared" ref="Q2177:Q2240" si="205">LEFT(N2177,FIND("/",N2177)-1)</f>
        <v>music</v>
      </c>
      <c r="R2177" t="str">
        <f t="shared" ref="R2177:R2240" si="206">RIGHT(N2177,LEN(N2177)-FIND("/",N2177))</f>
        <v>rock</v>
      </c>
      <c r="S2177" s="9">
        <f t="shared" ref="S2177:S2240" si="207">(((J2177/60)/60)/24)+DATE(1970,1,1)</f>
        <v>42565.009097222224</v>
      </c>
      <c r="T2177" s="9">
        <f t="shared" ref="T2177:T2240" si="208"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</v>
      </c>
      <c r="P2178">
        <f t="shared" si="204"/>
        <v>88.75</v>
      </c>
      <c r="Q2178" t="str">
        <f t="shared" si="205"/>
        <v>music</v>
      </c>
      <c r="R2178" t="str">
        <f t="shared" si="206"/>
        <v>rock</v>
      </c>
      <c r="S2178" s="9">
        <f t="shared" si="207"/>
        <v>42096.633206018523</v>
      </c>
      <c r="T2178" s="9">
        <f t="shared" si="208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9">ROUND(E2179*100/D2179, 0)</f>
        <v>100</v>
      </c>
      <c r="P2179">
        <f t="shared" si="204"/>
        <v>65.87</v>
      </c>
      <c r="Q2179" t="str">
        <f t="shared" si="205"/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9"/>
        <v>139</v>
      </c>
      <c r="P2180">
        <f t="shared" si="204"/>
        <v>40.35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9"/>
        <v>161</v>
      </c>
      <c r="P2181">
        <f t="shared" si="204"/>
        <v>76.86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</v>
      </c>
      <c r="P2182">
        <f t="shared" si="204"/>
        <v>68.709999999999994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</v>
      </c>
      <c r="P2183">
        <f t="shared" si="204"/>
        <v>57.77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</v>
      </c>
      <c r="P2184">
        <f t="shared" si="204"/>
        <v>44.17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</v>
      </c>
      <c r="P2185">
        <f t="shared" si="204"/>
        <v>31.57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285</v>
      </c>
      <c r="P2186">
        <f t="shared" si="204"/>
        <v>107.05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1857</v>
      </c>
      <c r="P2187">
        <f t="shared" si="204"/>
        <v>149.03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110</v>
      </c>
      <c r="P2188">
        <f t="shared" si="204"/>
        <v>55.96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1015</v>
      </c>
      <c r="P2189">
        <f t="shared" si="204"/>
        <v>56.97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</v>
      </c>
      <c r="P2190">
        <f t="shared" si="204"/>
        <v>44.06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</v>
      </c>
      <c r="P2191">
        <f t="shared" si="204"/>
        <v>68.63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185</v>
      </c>
      <c r="P2192">
        <f t="shared" si="204"/>
        <v>65.319999999999993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120</v>
      </c>
      <c r="P2193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</v>
      </c>
      <c r="P2194">
        <f t="shared" si="204"/>
        <v>40.07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</v>
      </c>
      <c r="P2195">
        <f t="shared" si="204"/>
        <v>75.650000000000006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</v>
      </c>
      <c r="P2196">
        <f t="shared" si="204"/>
        <v>61.2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</v>
      </c>
      <c r="P2197">
        <f t="shared" si="204"/>
        <v>48.13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114</v>
      </c>
      <c r="P2198">
        <f t="shared" si="204"/>
        <v>68.11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</v>
      </c>
      <c r="P2199">
        <f t="shared" si="204"/>
        <v>65.89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133</v>
      </c>
      <c r="P2200">
        <f t="shared" si="204"/>
        <v>81.650000000000006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147</v>
      </c>
      <c r="P2201">
        <f t="shared" si="204"/>
        <v>52.7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</v>
      </c>
      <c r="P2202">
        <f t="shared" si="204"/>
        <v>41.23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383</v>
      </c>
      <c r="P2203">
        <f t="shared" si="204"/>
        <v>15.04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</v>
      </c>
      <c r="P2204">
        <f t="shared" si="204"/>
        <v>39.07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110</v>
      </c>
      <c r="P2205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133</v>
      </c>
      <c r="P2206">
        <f t="shared" si="204"/>
        <v>27.3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42.22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103</v>
      </c>
      <c r="P2208">
        <f t="shared" si="204"/>
        <v>33.24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285.70999999999998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102</v>
      </c>
      <c r="P2210">
        <f t="shared" si="204"/>
        <v>42.33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151</v>
      </c>
      <c r="P2211">
        <f t="shared" si="204"/>
        <v>50.27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</v>
      </c>
      <c r="P2212">
        <f t="shared" si="204"/>
        <v>61.9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196</v>
      </c>
      <c r="P2213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</v>
      </c>
      <c r="P2214">
        <f t="shared" si="204"/>
        <v>55.8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293</v>
      </c>
      <c r="P2216">
        <f t="shared" si="204"/>
        <v>73.13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</v>
      </c>
      <c r="P2217">
        <f t="shared" si="204"/>
        <v>26.06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106</v>
      </c>
      <c r="P2218">
        <f t="shared" si="204"/>
        <v>22.64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</v>
      </c>
      <c r="P2219">
        <f t="shared" si="204"/>
        <v>47.22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123</v>
      </c>
      <c r="P2220">
        <f t="shared" si="204"/>
        <v>32.32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102</v>
      </c>
      <c r="P2221">
        <f t="shared" si="204"/>
        <v>53.42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</v>
      </c>
      <c r="P2222">
        <f t="shared" si="204"/>
        <v>51.3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</v>
      </c>
      <c r="P2223">
        <f t="shared" si="204"/>
        <v>37.200000000000003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163</v>
      </c>
      <c r="P222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106</v>
      </c>
      <c r="P2225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</v>
      </c>
      <c r="P2226">
        <f t="shared" si="204"/>
        <v>82.15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945</v>
      </c>
      <c r="P2227">
        <f t="shared" si="204"/>
        <v>164.8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</v>
      </c>
      <c r="P2228">
        <f t="shared" si="204"/>
        <v>60.82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</v>
      </c>
      <c r="P2229">
        <f t="shared" si="204"/>
        <v>67.97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</v>
      </c>
      <c r="P2230">
        <f t="shared" si="204"/>
        <v>81.56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</v>
      </c>
      <c r="P2231">
        <f t="shared" si="204"/>
        <v>25.43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126</v>
      </c>
      <c r="P2232">
        <f t="shared" si="204"/>
        <v>21.5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</v>
      </c>
      <c r="P2233">
        <f t="shared" si="204"/>
        <v>27.23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496</v>
      </c>
      <c r="P2234">
        <f t="shared" si="204"/>
        <v>25.09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</v>
      </c>
      <c r="P2235">
        <f t="shared" si="204"/>
        <v>21.23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41.61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</v>
      </c>
      <c r="P2237">
        <f t="shared" si="204"/>
        <v>135.59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</v>
      </c>
      <c r="P2238">
        <f t="shared" si="204"/>
        <v>22.12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353</v>
      </c>
      <c r="P2239">
        <f t="shared" si="204"/>
        <v>64.63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</v>
      </c>
      <c r="P2240">
        <f t="shared" si="204"/>
        <v>69.569999999999993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</v>
      </c>
      <c r="P2241">
        <f t="shared" ref="P2241:P2304" si="210">IF(L2241=0,0,ROUND(E2241/L2241,2))</f>
        <v>75.13</v>
      </c>
      <c r="Q2241" t="str">
        <f t="shared" ref="Q2241:Q2304" si="211">LEFT(N2241,FIND("/",N2241)-1)</f>
        <v>games</v>
      </c>
      <c r="R2241" t="str">
        <f t="shared" ref="R2241:R2304" si="212">RIGHT(N2241,LEN(N2241)-FIND("/",N2241))</f>
        <v>tabletop games</v>
      </c>
      <c r="S2241" s="9">
        <f t="shared" ref="S2241:S2304" si="213">(((J2241/60)/60)/24)+DATE(1970,1,1)</f>
        <v>41572.958495370374</v>
      </c>
      <c r="T2241" s="9">
        <f t="shared" ref="T2241:T2304" si="214"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271</v>
      </c>
      <c r="P2242">
        <f t="shared" si="210"/>
        <v>140.97999999999999</v>
      </c>
      <c r="Q2242" t="str">
        <f t="shared" si="211"/>
        <v>games</v>
      </c>
      <c r="R2242" t="str">
        <f t="shared" si="212"/>
        <v>tabletop games</v>
      </c>
      <c r="S2242" s="9">
        <f t="shared" si="213"/>
        <v>42452.825740740736</v>
      </c>
      <c r="T2242" s="9">
        <f t="shared" si="21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5">ROUND(E2243*100/D2243, 0)</f>
        <v>806</v>
      </c>
      <c r="P2243">
        <f t="shared" si="210"/>
        <v>49.47</v>
      </c>
      <c r="Q2243" t="str">
        <f t="shared" si="211"/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5"/>
        <v>1360</v>
      </c>
      <c r="P2244">
        <f t="shared" si="210"/>
        <v>53.87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5"/>
        <v>930250</v>
      </c>
      <c r="P2245">
        <f t="shared" si="210"/>
        <v>4.57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</v>
      </c>
      <c r="P2246">
        <f t="shared" si="210"/>
        <v>65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</v>
      </c>
      <c r="P2247">
        <f t="shared" si="210"/>
        <v>53.48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</v>
      </c>
      <c r="P2248">
        <f t="shared" si="210"/>
        <v>43.91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</v>
      </c>
      <c r="P2249">
        <f t="shared" si="210"/>
        <v>50.85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</v>
      </c>
      <c r="P2250">
        <f t="shared" si="210"/>
        <v>58.63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169</v>
      </c>
      <c r="P2251">
        <f t="shared" si="210"/>
        <v>32.82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</v>
      </c>
      <c r="P2252">
        <f t="shared" si="210"/>
        <v>426.93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</v>
      </c>
      <c r="P2253">
        <f t="shared" si="210"/>
        <v>23.81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</v>
      </c>
      <c r="P2254">
        <f t="shared" si="210"/>
        <v>98.41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113</v>
      </c>
      <c r="P2255">
        <f t="shared" si="210"/>
        <v>107.32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460</v>
      </c>
      <c r="P2256">
        <f t="shared" si="210"/>
        <v>11.67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287</v>
      </c>
      <c r="P2257">
        <f t="shared" si="210"/>
        <v>41.78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223</v>
      </c>
      <c r="P2258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</v>
      </c>
      <c r="P2259">
        <f t="shared" si="210"/>
        <v>94.1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147</v>
      </c>
      <c r="P2260">
        <f t="shared" si="210"/>
        <v>15.72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</v>
      </c>
      <c r="P2261">
        <f t="shared" si="210"/>
        <v>90.64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327</v>
      </c>
      <c r="P2262">
        <f t="shared" si="210"/>
        <v>97.3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780</v>
      </c>
      <c r="P2263">
        <f t="shared" si="210"/>
        <v>37.119999999999997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</v>
      </c>
      <c r="P2264">
        <f t="shared" si="210"/>
        <v>28.1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116</v>
      </c>
      <c r="P2265">
        <f t="shared" si="210"/>
        <v>144.43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</v>
      </c>
      <c r="P2266">
        <f t="shared" si="210"/>
        <v>24.27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299</v>
      </c>
      <c r="P2267">
        <f t="shared" si="210"/>
        <v>35.119999999999997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</v>
      </c>
      <c r="P2268">
        <f t="shared" si="210"/>
        <v>24.76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381</v>
      </c>
      <c r="P2269">
        <f t="shared" si="210"/>
        <v>188.38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103</v>
      </c>
      <c r="P2270">
        <f t="shared" si="210"/>
        <v>148.08000000000001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1802</v>
      </c>
      <c r="P2271">
        <f t="shared" si="210"/>
        <v>49.93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</v>
      </c>
      <c r="P2272">
        <f t="shared" si="210"/>
        <v>107.82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</v>
      </c>
      <c r="P2273">
        <f t="shared" si="210"/>
        <v>42.63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1357</v>
      </c>
      <c r="P2274">
        <f t="shared" si="210"/>
        <v>14.37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</v>
      </c>
      <c r="P2275">
        <f t="shared" si="210"/>
        <v>37.479999999999997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120</v>
      </c>
      <c r="P2276">
        <f t="shared" si="210"/>
        <v>30.2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408</v>
      </c>
      <c r="P2277">
        <f t="shared" si="210"/>
        <v>33.549999999999997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106</v>
      </c>
      <c r="P2278">
        <f t="shared" si="210"/>
        <v>64.75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</v>
      </c>
      <c r="P2279">
        <f t="shared" si="210"/>
        <v>57.93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271</v>
      </c>
      <c r="P2280">
        <f t="shared" si="210"/>
        <v>53.08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154</v>
      </c>
      <c r="P2281">
        <f t="shared" si="210"/>
        <v>48.06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404</v>
      </c>
      <c r="P2282">
        <f t="shared" si="210"/>
        <v>82.4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50.45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</v>
      </c>
      <c r="P2284">
        <f t="shared" si="210"/>
        <v>115.83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101</v>
      </c>
      <c r="P2285">
        <f t="shared" si="210"/>
        <v>63.03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</v>
      </c>
      <c r="P2286">
        <f t="shared" si="210"/>
        <v>108.02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</v>
      </c>
      <c r="P2287">
        <f t="shared" si="210"/>
        <v>46.09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</v>
      </c>
      <c r="P2288">
        <f t="shared" si="210"/>
        <v>107.21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120</v>
      </c>
      <c r="P2289">
        <f t="shared" si="210"/>
        <v>50.93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</v>
      </c>
      <c r="P2290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</v>
      </c>
      <c r="P2291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</v>
      </c>
      <c r="P2292">
        <f t="shared" si="210"/>
        <v>53.83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173</v>
      </c>
      <c r="P2293">
        <f t="shared" si="210"/>
        <v>100.47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</v>
      </c>
      <c r="P2294">
        <f t="shared" si="210"/>
        <v>46.63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</v>
      </c>
      <c r="P2295">
        <f t="shared" si="210"/>
        <v>34.07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</v>
      </c>
      <c r="P2296">
        <f t="shared" si="210"/>
        <v>65.209999999999994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</v>
      </c>
      <c r="P2297">
        <f t="shared" si="210"/>
        <v>44.21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</v>
      </c>
      <c r="P2298">
        <f t="shared" si="210"/>
        <v>71.97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101</v>
      </c>
      <c r="P2299">
        <f t="shared" si="210"/>
        <v>52.95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</v>
      </c>
      <c r="P2300">
        <f t="shared" si="210"/>
        <v>109.45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</v>
      </c>
      <c r="P2301">
        <f t="shared" si="210"/>
        <v>75.040000000000006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</v>
      </c>
      <c r="P2302">
        <f t="shared" si="210"/>
        <v>115.71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134</v>
      </c>
      <c r="P2303">
        <f t="shared" si="210"/>
        <v>31.66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171</v>
      </c>
      <c r="P2304">
        <f t="shared" si="210"/>
        <v>46.18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</v>
      </c>
      <c r="P2305">
        <f t="shared" ref="P2305:P2368" si="216">IF(L2305=0,0,ROUND(E2305/L2305,2))</f>
        <v>68.48</v>
      </c>
      <c r="Q2305" t="str">
        <f t="shared" ref="Q2305:Q2368" si="217">LEFT(N2305,FIND("/",N2305)-1)</f>
        <v>music</v>
      </c>
      <c r="R2305" t="str">
        <f t="shared" ref="R2305:R2368" si="218">RIGHT(N2305,LEN(N2305)-FIND("/",N2305))</f>
        <v>indie rock</v>
      </c>
      <c r="S2305" s="9">
        <f t="shared" ref="S2305:S2368" si="219">(((J2305/60)/60)/24)+DATE(1970,1,1)</f>
        <v>40850.111064814817</v>
      </c>
      <c r="T2305" s="9">
        <f t="shared" ref="T2305:T2368" si="220"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101</v>
      </c>
      <c r="P2306">
        <f t="shared" si="216"/>
        <v>53.47</v>
      </c>
      <c r="Q2306" t="str">
        <f t="shared" si="217"/>
        <v>music</v>
      </c>
      <c r="R2306" t="str">
        <f t="shared" si="218"/>
        <v>indie rock</v>
      </c>
      <c r="S2306" s="9">
        <f t="shared" si="219"/>
        <v>40502.815868055557</v>
      </c>
      <c r="T2306" s="9">
        <f t="shared" si="220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21">ROUND(E2307*100/D2307, 0)</f>
        <v>101</v>
      </c>
      <c r="P2307">
        <f t="shared" si="216"/>
        <v>109.11</v>
      </c>
      <c r="Q2307" t="str">
        <f t="shared" si="217"/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21"/>
        <v>107</v>
      </c>
      <c r="P2308">
        <f t="shared" si="216"/>
        <v>51.19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1"/>
        <v>107</v>
      </c>
      <c r="P2309">
        <f t="shared" si="216"/>
        <v>27.94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</v>
      </c>
      <c r="P2310">
        <f t="shared" si="216"/>
        <v>82.5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107</v>
      </c>
      <c r="P2311">
        <f t="shared" si="216"/>
        <v>59.82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429</v>
      </c>
      <c r="P2312">
        <f t="shared" si="216"/>
        <v>64.819999999999993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</v>
      </c>
      <c r="P2313">
        <f t="shared" si="216"/>
        <v>90.1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108</v>
      </c>
      <c r="P2314">
        <f t="shared" si="216"/>
        <v>40.96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176</v>
      </c>
      <c r="P2315">
        <f t="shared" si="216"/>
        <v>56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157</v>
      </c>
      <c r="P2316">
        <f t="shared" si="216"/>
        <v>37.67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103</v>
      </c>
      <c r="P2317">
        <f t="shared" si="216"/>
        <v>40.08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</v>
      </c>
      <c r="P2318">
        <f t="shared" si="216"/>
        <v>78.03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18.91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</v>
      </c>
      <c r="P2320">
        <f t="shared" si="216"/>
        <v>37.130000000000003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108</v>
      </c>
      <c r="P2321">
        <f t="shared" si="216"/>
        <v>41.96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109</v>
      </c>
      <c r="P2322">
        <f t="shared" si="216"/>
        <v>61.04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</v>
      </c>
      <c r="P2323">
        <f t="shared" si="216"/>
        <v>64.53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</v>
      </c>
      <c r="P232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21</v>
      </c>
      <c r="P2326">
        <f t="shared" si="216"/>
        <v>25.49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11.43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1</v>
      </c>
      <c r="P2328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</v>
      </c>
      <c r="P2329">
        <f t="shared" si="216"/>
        <v>54.88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</v>
      </c>
      <c r="P2330">
        <f t="shared" si="216"/>
        <v>47.38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106</v>
      </c>
      <c r="P2331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</v>
      </c>
      <c r="P2332">
        <f t="shared" si="216"/>
        <v>219.93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</v>
      </c>
      <c r="P2333">
        <f t="shared" si="216"/>
        <v>40.799999999999997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</v>
      </c>
      <c r="P2334">
        <f t="shared" si="216"/>
        <v>75.5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</v>
      </c>
      <c r="P2335">
        <f t="shared" si="216"/>
        <v>13.54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102</v>
      </c>
      <c r="P2336">
        <f t="shared" si="216"/>
        <v>60.87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</v>
      </c>
      <c r="P2337">
        <f t="shared" si="216"/>
        <v>115.69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521</v>
      </c>
      <c r="P2338">
        <f t="shared" si="216"/>
        <v>48.1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111</v>
      </c>
      <c r="P2339">
        <f t="shared" si="216"/>
        <v>74.180000000000007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</v>
      </c>
      <c r="P2340">
        <f t="shared" si="216"/>
        <v>123.35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</v>
      </c>
      <c r="P2341">
        <f t="shared" si="216"/>
        <v>66.62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106</v>
      </c>
      <c r="P2342">
        <f t="shared" si="216"/>
        <v>104.99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>
        <f t="shared" si="216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>
        <f t="shared" si="216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</v>
      </c>
      <c r="P2346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>
        <f t="shared" si="216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0</v>
      </c>
      <c r="P2348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2</v>
      </c>
      <c r="P2349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</v>
      </c>
      <c r="P2350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>
        <f t="shared" si="216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>
        <f t="shared" si="216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1</v>
      </c>
      <c r="P2353">
        <f t="shared" si="216"/>
        <v>15.43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>
        <f t="shared" si="216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>
        <f t="shared" si="216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0</v>
      </c>
      <c r="P2356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1</v>
      </c>
      <c r="P2357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>
        <f t="shared" si="216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>
        <f t="shared" si="216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>
        <f t="shared" si="216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15</v>
      </c>
      <c r="P2361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</v>
      </c>
      <c r="P2362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>
        <f t="shared" si="216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29</v>
      </c>
      <c r="P2364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>
        <f t="shared" si="216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>
        <f t="shared" si="216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>
        <f t="shared" si="216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11</v>
      </c>
      <c r="P2368">
        <f t="shared" si="216"/>
        <v>97.41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</v>
      </c>
      <c r="P2369">
        <f t="shared" ref="P2369:P2432" si="222">IF(L2369=0,0,ROUND(E2369/L2369,2))</f>
        <v>47.86</v>
      </c>
      <c r="Q2369" t="str">
        <f t="shared" ref="Q2369:Q2432" si="223">LEFT(N2369,FIND("/",N2369)-1)</f>
        <v>technology</v>
      </c>
      <c r="R2369" t="str">
        <f t="shared" ref="R2369:R2432" si="224">RIGHT(N2369,LEN(N2369)-FIND("/",N2369))</f>
        <v>web</v>
      </c>
      <c r="S2369" s="9">
        <f t="shared" ref="S2369:S2432" si="225">(((J2369/60)/60)/24)+DATE(1970,1,1)</f>
        <v>42425.970092592594</v>
      </c>
      <c r="T2369" s="9">
        <f t="shared" ref="T2369:T2432" si="226"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</v>
      </c>
      <c r="P2370">
        <f t="shared" si="222"/>
        <v>50</v>
      </c>
      <c r="Q2370" t="str">
        <f t="shared" si="223"/>
        <v>technology</v>
      </c>
      <c r="R2370" t="str">
        <f t="shared" si="224"/>
        <v>web</v>
      </c>
      <c r="S2370" s="9">
        <f t="shared" si="225"/>
        <v>42063.721817129626</v>
      </c>
      <c r="T2370" s="9">
        <f t="shared" si="22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7">ROUND(E2371*100/D2371, 0)</f>
        <v>0</v>
      </c>
      <c r="P2371">
        <f t="shared" si="222"/>
        <v>0</v>
      </c>
      <c r="Q2371" t="str">
        <f t="shared" si="223"/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7"/>
        <v>0</v>
      </c>
      <c r="P2372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7"/>
        <v>0</v>
      </c>
      <c r="P2373">
        <f t="shared" si="222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</v>
      </c>
      <c r="P2374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0</v>
      </c>
      <c r="P2375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0</v>
      </c>
      <c r="P2376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>
        <f t="shared" si="222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11</v>
      </c>
      <c r="P2378">
        <f t="shared" si="222"/>
        <v>81.58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>
        <f t="shared" si="222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>
        <f t="shared" si="222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>
        <f t="shared" si="222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</v>
      </c>
      <c r="P2382">
        <f t="shared" si="222"/>
        <v>18.329999999999998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2</v>
      </c>
      <c r="P2383">
        <f t="shared" si="222"/>
        <v>224.43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3</v>
      </c>
      <c r="P2384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</v>
      </c>
      <c r="P2385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1</v>
      </c>
      <c r="P2386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</v>
      </c>
      <c r="P2387">
        <f t="shared" si="222"/>
        <v>112.57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>
        <f t="shared" si="222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1</v>
      </c>
      <c r="P2389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</v>
      </c>
      <c r="P2390">
        <f t="shared" si="222"/>
        <v>57.88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</v>
      </c>
      <c r="P2391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>
        <f t="shared" si="222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</v>
      </c>
      <c r="P2393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>
        <f t="shared" si="222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</v>
      </c>
      <c r="P2395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</v>
      </c>
      <c r="P2396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>
        <f t="shared" si="222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</v>
      </c>
      <c r="P2398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>
        <f t="shared" si="222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>
        <f t="shared" si="222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>
        <f t="shared" si="222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>
        <f t="shared" si="222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1</v>
      </c>
      <c r="P2403">
        <f t="shared" si="222"/>
        <v>22.33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</v>
      </c>
      <c r="P2404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17</v>
      </c>
      <c r="P2405">
        <f t="shared" si="222"/>
        <v>16.829999999999998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>
        <f t="shared" si="222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23</v>
      </c>
      <c r="P240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</v>
      </c>
      <c r="P2408">
        <f t="shared" si="222"/>
        <v>84.06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</v>
      </c>
      <c r="P2409">
        <f t="shared" si="222"/>
        <v>168.39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</v>
      </c>
      <c r="P2410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2</v>
      </c>
      <c r="P2411">
        <f t="shared" si="222"/>
        <v>76.67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>
        <f t="shared" si="222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1</v>
      </c>
      <c r="P2413">
        <f t="shared" si="222"/>
        <v>50.33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>
        <f t="shared" si="222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1</v>
      </c>
      <c r="P2415">
        <f t="shared" si="222"/>
        <v>8.33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</v>
      </c>
      <c r="P2416">
        <f t="shared" si="222"/>
        <v>35.380000000000003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1</v>
      </c>
      <c r="P2417">
        <f t="shared" si="222"/>
        <v>55.83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0</v>
      </c>
      <c r="P2418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>
        <f t="shared" si="222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</v>
      </c>
      <c r="P2420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>
        <f t="shared" si="222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15</v>
      </c>
      <c r="P2422">
        <f t="shared" si="222"/>
        <v>69.47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0</v>
      </c>
      <c r="P2423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</v>
      </c>
      <c r="P2424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0</v>
      </c>
      <c r="P2425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</v>
      </c>
      <c r="P2426">
        <f t="shared" si="222"/>
        <v>34.44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0</v>
      </c>
      <c r="P2427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>
        <f t="shared" si="222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0</v>
      </c>
      <c r="P2429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0</v>
      </c>
      <c r="P2430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</v>
      </c>
      <c r="P2431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1</v>
      </c>
      <c r="P2432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0</v>
      </c>
      <c r="P2433">
        <f t="shared" ref="P2433:P2496" si="228">IF(L2433=0,0,ROUND(E2433/L2433,2))</f>
        <v>1</v>
      </c>
      <c r="Q2433" t="str">
        <f t="shared" ref="Q2433:Q2496" si="229">LEFT(N2433,FIND("/",N2433)-1)</f>
        <v>food</v>
      </c>
      <c r="R2433" t="str">
        <f t="shared" ref="R2433:R2496" si="230">RIGHT(N2433,LEN(N2433)-FIND("/",N2433))</f>
        <v>food trucks</v>
      </c>
      <c r="S2433" s="9">
        <f t="shared" ref="S2433:S2496" si="231">(((J2433/60)/60)/24)+DATE(1970,1,1)</f>
        <v>42489.099687499998</v>
      </c>
      <c r="T2433" s="9">
        <f t="shared" ref="T2433:T2496" si="232"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0</v>
      </c>
      <c r="P2434">
        <f t="shared" si="228"/>
        <v>1</v>
      </c>
      <c r="Q2434" t="str">
        <f t="shared" si="229"/>
        <v>food</v>
      </c>
      <c r="R2434" t="str">
        <f t="shared" si="230"/>
        <v>food trucks</v>
      </c>
      <c r="S2434" s="9">
        <f t="shared" si="231"/>
        <v>42041.218715277777</v>
      </c>
      <c r="T2434" s="9">
        <f t="shared" si="23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3">ROUND(E2435*100/D2435, 0)</f>
        <v>0</v>
      </c>
      <c r="P2435">
        <f t="shared" si="228"/>
        <v>0</v>
      </c>
      <c r="Q2435" t="str">
        <f t="shared" si="229"/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3"/>
        <v>0</v>
      </c>
      <c r="P2436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3"/>
        <v>0</v>
      </c>
      <c r="P243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0</v>
      </c>
      <c r="P2438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>
        <f t="shared" si="228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</v>
      </c>
      <c r="P2440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>
        <f t="shared" si="228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</v>
      </c>
      <c r="P2442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108</v>
      </c>
      <c r="P2443">
        <f t="shared" si="228"/>
        <v>74.23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126</v>
      </c>
      <c r="P2444">
        <f t="shared" si="228"/>
        <v>81.25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203</v>
      </c>
      <c r="P2445">
        <f t="shared" si="228"/>
        <v>130.22999999999999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109</v>
      </c>
      <c r="P2446">
        <f t="shared" si="228"/>
        <v>53.41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173</v>
      </c>
      <c r="P2447">
        <f t="shared" si="228"/>
        <v>75.13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168</v>
      </c>
      <c r="P2448">
        <f t="shared" si="228"/>
        <v>75.67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</v>
      </c>
      <c r="P2449">
        <f t="shared" si="228"/>
        <v>31.69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108</v>
      </c>
      <c r="P2450">
        <f t="shared" si="228"/>
        <v>47.78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102</v>
      </c>
      <c r="P2452">
        <f t="shared" si="228"/>
        <v>149.31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</v>
      </c>
      <c r="P2453">
        <f t="shared" si="228"/>
        <v>62.07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134</v>
      </c>
      <c r="P245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155</v>
      </c>
      <c r="P2455">
        <f t="shared" si="228"/>
        <v>69.27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101</v>
      </c>
      <c r="P2456">
        <f t="shared" si="228"/>
        <v>271.51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34.130000000000003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181</v>
      </c>
      <c r="P2458">
        <f t="shared" si="228"/>
        <v>40.49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</v>
      </c>
      <c r="P2459">
        <f t="shared" si="228"/>
        <v>189.76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</v>
      </c>
      <c r="P2460">
        <f t="shared" si="228"/>
        <v>68.86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</v>
      </c>
      <c r="P2461">
        <f t="shared" si="228"/>
        <v>108.78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101</v>
      </c>
      <c r="P2462">
        <f t="shared" si="228"/>
        <v>125.99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104</v>
      </c>
      <c r="P2463">
        <f t="shared" si="228"/>
        <v>90.52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111</v>
      </c>
      <c r="P2464">
        <f t="shared" si="228"/>
        <v>28.88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</v>
      </c>
      <c r="P2465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</v>
      </c>
      <c r="P2466">
        <f t="shared" si="228"/>
        <v>51.67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</v>
      </c>
      <c r="P2467">
        <f t="shared" si="228"/>
        <v>26.27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48.08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119</v>
      </c>
      <c r="P2469">
        <f t="shared" si="228"/>
        <v>27.56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</v>
      </c>
      <c r="P2470">
        <f t="shared" si="228"/>
        <v>36.97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114</v>
      </c>
      <c r="P2471">
        <f t="shared" si="228"/>
        <v>29.02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</v>
      </c>
      <c r="P2472">
        <f t="shared" si="228"/>
        <v>28.66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37.65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136</v>
      </c>
      <c r="P2474">
        <f t="shared" si="228"/>
        <v>97.9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42.55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</v>
      </c>
      <c r="P2476">
        <f t="shared" si="228"/>
        <v>131.58000000000001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105</v>
      </c>
      <c r="P2477">
        <f t="shared" si="228"/>
        <v>32.32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</v>
      </c>
      <c r="P2478">
        <f t="shared" si="228"/>
        <v>61.1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</v>
      </c>
      <c r="P2479">
        <f t="shared" si="228"/>
        <v>31.34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128</v>
      </c>
      <c r="P2480">
        <f t="shared" si="228"/>
        <v>129.11000000000001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</v>
      </c>
      <c r="P2481">
        <f t="shared" si="228"/>
        <v>25.02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113</v>
      </c>
      <c r="P2483">
        <f t="shared" si="228"/>
        <v>47.54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</v>
      </c>
      <c r="P248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114</v>
      </c>
      <c r="P2485">
        <f t="shared" si="228"/>
        <v>65.84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</v>
      </c>
      <c r="P2486">
        <f t="shared" si="228"/>
        <v>46.4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</v>
      </c>
      <c r="P2487">
        <f t="shared" si="228"/>
        <v>50.37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266</v>
      </c>
      <c r="P2488">
        <f t="shared" si="228"/>
        <v>26.57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</v>
      </c>
      <c r="P2489">
        <f t="shared" si="228"/>
        <v>39.49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107</v>
      </c>
      <c r="P2490">
        <f t="shared" si="228"/>
        <v>49.25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134</v>
      </c>
      <c r="P2491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</v>
      </c>
      <c r="P2492">
        <f t="shared" si="228"/>
        <v>37.94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</v>
      </c>
      <c r="P2493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27.78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129</v>
      </c>
      <c r="P2495">
        <f t="shared" si="228"/>
        <v>99.38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</v>
      </c>
      <c r="P2496">
        <f t="shared" si="228"/>
        <v>38.85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128</v>
      </c>
      <c r="P2497">
        <f t="shared" ref="P2497:P2560" si="234">IF(L2497=0,0,ROUND(E2497/L2497,2))</f>
        <v>45.55</v>
      </c>
      <c r="Q2497" t="str">
        <f t="shared" ref="Q2497:Q2560" si="235">LEFT(N2497,FIND("/",N2497)-1)</f>
        <v>music</v>
      </c>
      <c r="R2497" t="str">
        <f t="shared" ref="R2497:R2560" si="236">RIGHT(N2497,LEN(N2497)-FIND("/",N2497))</f>
        <v>indie rock</v>
      </c>
      <c r="S2497" s="9">
        <f t="shared" ref="S2497:S2560" si="237">(((J2497/60)/60)/24)+DATE(1970,1,1)</f>
        <v>41036.946469907409</v>
      </c>
      <c r="T2497" s="9">
        <f t="shared" ref="T2497:T2560" si="238"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34"/>
        <v>600</v>
      </c>
      <c r="Q2498" t="str">
        <f t="shared" si="235"/>
        <v>music</v>
      </c>
      <c r="R2498" t="str">
        <f t="shared" si="236"/>
        <v>indie rock</v>
      </c>
      <c r="S2498" s="9">
        <f t="shared" si="237"/>
        <v>41327.996435185189</v>
      </c>
      <c r="T2498" s="9">
        <f t="shared" si="238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9">ROUND(E2499*100/D2499, 0)</f>
        <v>113</v>
      </c>
      <c r="P2499">
        <f t="shared" si="234"/>
        <v>80.55</v>
      </c>
      <c r="Q2499" t="str">
        <f t="shared" si="235"/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9"/>
        <v>106</v>
      </c>
      <c r="P2500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9"/>
        <v>203</v>
      </c>
      <c r="P2501">
        <f t="shared" si="234"/>
        <v>47.68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</v>
      </c>
      <c r="P2502">
        <f t="shared" si="234"/>
        <v>23.45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3</v>
      </c>
      <c r="P2503">
        <f t="shared" si="234"/>
        <v>40.14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0</v>
      </c>
      <c r="P250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>
        <f t="shared" si="234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>
        <f t="shared" si="234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>
        <f t="shared" si="234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1</v>
      </c>
      <c r="P2508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>
        <f t="shared" si="234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>
        <f t="shared" si="234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</v>
      </c>
      <c r="P2511">
        <f t="shared" si="234"/>
        <v>35.71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</v>
      </c>
      <c r="P2512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>
        <f t="shared" si="234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>
        <f t="shared" si="234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>
        <f t="shared" si="234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2</v>
      </c>
      <c r="P251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19</v>
      </c>
      <c r="P251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>
        <f t="shared" si="234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10</v>
      </c>
      <c r="P2519">
        <f t="shared" si="234"/>
        <v>53.55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>
        <f t="shared" si="234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0</v>
      </c>
      <c r="P2521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>
        <f t="shared" si="234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</v>
      </c>
      <c r="P2523">
        <f t="shared" si="234"/>
        <v>103.68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185.19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</v>
      </c>
      <c r="P2525">
        <f t="shared" si="234"/>
        <v>54.15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102</v>
      </c>
      <c r="P2526">
        <f t="shared" si="234"/>
        <v>177.21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</v>
      </c>
      <c r="P2527">
        <f t="shared" si="234"/>
        <v>100.33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113</v>
      </c>
      <c r="P2528">
        <f t="shared" si="234"/>
        <v>136.91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</v>
      </c>
      <c r="P2529">
        <f t="shared" si="234"/>
        <v>57.54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</v>
      </c>
      <c r="P2530">
        <f t="shared" si="234"/>
        <v>52.96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</v>
      </c>
      <c r="P2531">
        <f t="shared" si="234"/>
        <v>82.33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135.41999999999999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</v>
      </c>
      <c r="P2533">
        <f t="shared" si="234"/>
        <v>74.069999999999993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</v>
      </c>
      <c r="P2534">
        <f t="shared" si="234"/>
        <v>84.08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111</v>
      </c>
      <c r="P2535">
        <f t="shared" si="234"/>
        <v>61.03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104</v>
      </c>
      <c r="P2537">
        <f t="shared" si="234"/>
        <v>266.08999999999997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116</v>
      </c>
      <c r="P2538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</v>
      </c>
      <c r="P2539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</v>
      </c>
      <c r="P2540">
        <f t="shared" si="234"/>
        <v>109.96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</v>
      </c>
      <c r="P2541">
        <f t="shared" si="234"/>
        <v>169.92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</v>
      </c>
      <c r="P2542">
        <f t="shared" si="234"/>
        <v>95.74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</v>
      </c>
      <c r="P2543">
        <f t="shared" si="234"/>
        <v>59.46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104</v>
      </c>
      <c r="P2544">
        <f t="shared" si="234"/>
        <v>55.77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</v>
      </c>
      <c r="P2545">
        <f t="shared" si="234"/>
        <v>30.08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101</v>
      </c>
      <c r="P2546">
        <f t="shared" si="234"/>
        <v>88.44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</v>
      </c>
      <c r="P2547">
        <f t="shared" si="234"/>
        <v>64.03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112</v>
      </c>
      <c r="P2548">
        <f t="shared" si="234"/>
        <v>60.15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120</v>
      </c>
      <c r="P2549">
        <f t="shared" si="234"/>
        <v>49.19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102</v>
      </c>
      <c r="P2550">
        <f t="shared" si="234"/>
        <v>165.16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103</v>
      </c>
      <c r="P2551">
        <f t="shared" si="234"/>
        <v>43.62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101</v>
      </c>
      <c r="P2552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103</v>
      </c>
      <c r="P2553">
        <f t="shared" si="234"/>
        <v>67.42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107</v>
      </c>
      <c r="P255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156</v>
      </c>
      <c r="P2555">
        <f t="shared" si="234"/>
        <v>38.880000000000003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123</v>
      </c>
      <c r="P2556">
        <f t="shared" si="234"/>
        <v>54.99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</v>
      </c>
      <c r="P2557">
        <f t="shared" si="234"/>
        <v>61.34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106</v>
      </c>
      <c r="P2558">
        <f t="shared" si="234"/>
        <v>23.12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</v>
      </c>
      <c r="P2559">
        <f t="shared" si="234"/>
        <v>29.61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109</v>
      </c>
      <c r="P2560">
        <f t="shared" si="234"/>
        <v>75.61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</v>
      </c>
      <c r="P2561">
        <f t="shared" ref="P2561:P2624" si="240">IF(L2561=0,0,ROUND(E2561/L2561,2))</f>
        <v>35.6</v>
      </c>
      <c r="Q2561" t="str">
        <f t="shared" ref="Q2561:Q2624" si="241">LEFT(N2561,FIND("/",N2561)-1)</f>
        <v>music</v>
      </c>
      <c r="R2561" t="str">
        <f t="shared" ref="R2561:R2624" si="242">RIGHT(N2561,LEN(N2561)-FIND("/",N2561))</f>
        <v>classical music</v>
      </c>
      <c r="S2561" s="9">
        <f t="shared" ref="S2561:S2624" si="243">(((J2561/60)/60)/24)+DATE(1970,1,1)</f>
        <v>40829.873657407406</v>
      </c>
      <c r="T2561" s="9">
        <f t="shared" ref="T2561:T2624" si="244"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</v>
      </c>
      <c r="P2562">
        <f t="shared" si="240"/>
        <v>143</v>
      </c>
      <c r="Q2562" t="str">
        <f t="shared" si="241"/>
        <v>music</v>
      </c>
      <c r="R2562" t="str">
        <f t="shared" si="242"/>
        <v>classical music</v>
      </c>
      <c r="S2562" s="9">
        <f t="shared" si="243"/>
        <v>42039.951087962967</v>
      </c>
      <c r="T2562" s="9">
        <f t="shared" si="244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5">ROUND(E2563*100/D2563, 0)</f>
        <v>0</v>
      </c>
      <c r="P2563">
        <f t="shared" si="240"/>
        <v>0</v>
      </c>
      <c r="Q2563" t="str">
        <f t="shared" si="241"/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5"/>
        <v>1</v>
      </c>
      <c r="P2564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5"/>
        <v>0</v>
      </c>
      <c r="P2565">
        <f t="shared" si="240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>
        <f t="shared" si="240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>
        <f t="shared" si="240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</v>
      </c>
      <c r="P2569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1</v>
      </c>
      <c r="P2570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</v>
      </c>
      <c r="P2571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1</v>
      </c>
      <c r="P2572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</v>
      </c>
      <c r="P2573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>
        <f t="shared" si="240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>
        <f t="shared" si="240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>
        <f t="shared" si="240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>
        <f t="shared" si="240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>
        <f t="shared" si="240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>
        <f t="shared" si="240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>
        <f t="shared" si="240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</v>
      </c>
      <c r="P2581">
        <f t="shared" si="240"/>
        <v>23.08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1</v>
      </c>
      <c r="P2582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11</v>
      </c>
      <c r="P2583">
        <f t="shared" si="240"/>
        <v>48.18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0</v>
      </c>
      <c r="P2584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1</v>
      </c>
      <c r="P2585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>
        <f t="shared" si="240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</v>
      </c>
      <c r="P2587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</v>
      </c>
      <c r="P2588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</v>
      </c>
      <c r="P2589">
        <f t="shared" si="240"/>
        <v>202.83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4</v>
      </c>
      <c r="P2590">
        <f t="shared" si="240"/>
        <v>29.13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</v>
      </c>
      <c r="P2591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>
        <f t="shared" si="240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2</v>
      </c>
      <c r="P2593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</v>
      </c>
      <c r="P2594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>
        <f t="shared" si="240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0</v>
      </c>
      <c r="P2596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</v>
      </c>
      <c r="P2597">
        <f t="shared" si="240"/>
        <v>96.05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24</v>
      </c>
      <c r="P2598">
        <f t="shared" si="240"/>
        <v>305.77999999999997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6</v>
      </c>
      <c r="P2599">
        <f t="shared" si="240"/>
        <v>12.14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83.57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1</v>
      </c>
      <c r="P2601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7</v>
      </c>
      <c r="P2602">
        <f t="shared" si="240"/>
        <v>115.53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</v>
      </c>
      <c r="P2603">
        <f t="shared" si="240"/>
        <v>21.9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</v>
      </c>
      <c r="P2604">
        <f t="shared" si="240"/>
        <v>80.02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</v>
      </c>
      <c r="P2605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</v>
      </c>
      <c r="P2606">
        <f t="shared" si="240"/>
        <v>64.930000000000007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</v>
      </c>
      <c r="P2607">
        <f t="shared" si="240"/>
        <v>60.97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</v>
      </c>
      <c r="P2608">
        <f t="shared" si="240"/>
        <v>31.44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408</v>
      </c>
      <c r="P2609">
        <f t="shared" si="240"/>
        <v>81.95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224</v>
      </c>
      <c r="P2610">
        <f t="shared" si="240"/>
        <v>58.93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304</v>
      </c>
      <c r="P2611">
        <f t="shared" si="240"/>
        <v>157.29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</v>
      </c>
      <c r="P2612">
        <f t="shared" si="240"/>
        <v>55.76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2791</v>
      </c>
      <c r="P2613">
        <f t="shared" si="240"/>
        <v>83.8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172</v>
      </c>
      <c r="P2614">
        <f t="shared" si="240"/>
        <v>58.42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</v>
      </c>
      <c r="P2615">
        <f t="shared" si="240"/>
        <v>270.57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170</v>
      </c>
      <c r="P2617">
        <f t="shared" si="240"/>
        <v>47.18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115</v>
      </c>
      <c r="P2618">
        <f t="shared" si="240"/>
        <v>120.31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878</v>
      </c>
      <c r="P2619">
        <f t="shared" si="240"/>
        <v>27.6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</v>
      </c>
      <c r="P2620">
        <f t="shared" si="240"/>
        <v>205.3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</v>
      </c>
      <c r="P2621">
        <f t="shared" si="240"/>
        <v>35.549999999999997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144</v>
      </c>
      <c r="P2622">
        <f t="shared" si="240"/>
        <v>74.64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146</v>
      </c>
      <c r="P2623">
        <f t="shared" si="240"/>
        <v>47.06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</v>
      </c>
      <c r="P2624">
        <f t="shared" si="240"/>
        <v>26.59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114</v>
      </c>
      <c r="P2625">
        <f t="shared" ref="P2625:P2688" si="246">IF(L2625=0,0,ROUND(E2625/L2625,2))</f>
        <v>36.770000000000003</v>
      </c>
      <c r="Q2625" t="str">
        <f t="shared" ref="Q2625:Q2688" si="247">LEFT(N2625,FIND("/",N2625)-1)</f>
        <v>technology</v>
      </c>
      <c r="R2625" t="str">
        <f t="shared" ref="R2625:R2688" si="248">RIGHT(N2625,LEN(N2625)-FIND("/",N2625))</f>
        <v>space exploration</v>
      </c>
      <c r="S2625" s="9">
        <f t="shared" ref="S2625:S2688" si="249">(((J2625/60)/60)/24)+DATE(1970,1,1)</f>
        <v>42692.256550925929</v>
      </c>
      <c r="T2625" s="9">
        <f t="shared" ref="T2625:T2688" si="250"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</v>
      </c>
      <c r="P2626">
        <f t="shared" si="246"/>
        <v>31.82</v>
      </c>
      <c r="Q2626" t="str">
        <f t="shared" si="247"/>
        <v>technology</v>
      </c>
      <c r="R2626" t="str">
        <f t="shared" si="248"/>
        <v>space exploration</v>
      </c>
      <c r="S2626" s="9">
        <f t="shared" si="249"/>
        <v>41144.42155092593</v>
      </c>
      <c r="T2626" s="9">
        <f t="shared" si="250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51">ROUND(E2627*100/D2627, 0)</f>
        <v>956</v>
      </c>
      <c r="P2627">
        <f t="shared" si="246"/>
        <v>27.58</v>
      </c>
      <c r="Q2627" t="str">
        <f t="shared" si="247"/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51"/>
        <v>112</v>
      </c>
      <c r="P2628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1"/>
        <v>647</v>
      </c>
      <c r="P2629">
        <f t="shared" si="246"/>
        <v>21.56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</v>
      </c>
      <c r="P2630">
        <f t="shared" si="246"/>
        <v>44.1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128</v>
      </c>
      <c r="P2631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158</v>
      </c>
      <c r="P2632">
        <f t="shared" si="246"/>
        <v>38.99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115</v>
      </c>
      <c r="P2633">
        <f t="shared" si="246"/>
        <v>80.19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</v>
      </c>
      <c r="P2634">
        <f t="shared" si="246"/>
        <v>34.9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355</v>
      </c>
      <c r="P2635">
        <f t="shared" si="246"/>
        <v>89.1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</v>
      </c>
      <c r="P263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136.9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</v>
      </c>
      <c r="P2638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</v>
      </c>
      <c r="P2639">
        <f t="shared" si="246"/>
        <v>31.96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102</v>
      </c>
      <c r="P2640">
        <f t="shared" si="246"/>
        <v>25.21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10.039999999999999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106</v>
      </c>
      <c r="P2642">
        <f t="shared" si="246"/>
        <v>45.94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34</v>
      </c>
      <c r="P2645">
        <f t="shared" si="246"/>
        <v>223.58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</v>
      </c>
      <c r="P2646">
        <f t="shared" si="246"/>
        <v>39.479999999999997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11</v>
      </c>
      <c r="P2647">
        <f t="shared" si="246"/>
        <v>91.3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</v>
      </c>
      <c r="P2648">
        <f t="shared" si="246"/>
        <v>78.67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</v>
      </c>
      <c r="P2649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1</v>
      </c>
      <c r="P2650">
        <f t="shared" si="246"/>
        <v>17.670000000000002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0</v>
      </c>
      <c r="P2651">
        <f t="shared" si="246"/>
        <v>41.33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1</v>
      </c>
      <c r="P2652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2</v>
      </c>
      <c r="P2653">
        <f t="shared" si="246"/>
        <v>307.82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1</v>
      </c>
      <c r="P2654">
        <f t="shared" si="246"/>
        <v>80.45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12</v>
      </c>
      <c r="P2655">
        <f t="shared" si="246"/>
        <v>83.94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0</v>
      </c>
      <c r="P265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</v>
      </c>
      <c r="P2657">
        <f t="shared" si="246"/>
        <v>73.37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</v>
      </c>
      <c r="P2658">
        <f t="shared" si="246"/>
        <v>112.86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19</v>
      </c>
      <c r="P2659">
        <f t="shared" si="246"/>
        <v>95.28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0</v>
      </c>
      <c r="P2660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3</v>
      </c>
      <c r="P2661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0</v>
      </c>
      <c r="P2662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103</v>
      </c>
      <c r="P2663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107</v>
      </c>
      <c r="P266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105</v>
      </c>
      <c r="P2665">
        <f t="shared" si="246"/>
        <v>373.56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</v>
      </c>
      <c r="P2666">
        <f t="shared" si="246"/>
        <v>174.04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</v>
      </c>
      <c r="P2667">
        <f t="shared" si="246"/>
        <v>93.7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</v>
      </c>
      <c r="P2668">
        <f t="shared" si="246"/>
        <v>77.33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111</v>
      </c>
      <c r="P2669">
        <f t="shared" si="246"/>
        <v>92.22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171</v>
      </c>
      <c r="P2670">
        <f t="shared" si="246"/>
        <v>60.96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</v>
      </c>
      <c r="P2671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</v>
      </c>
      <c r="P2672">
        <f t="shared" si="246"/>
        <v>41.58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</v>
      </c>
      <c r="P2673">
        <f t="shared" si="246"/>
        <v>33.76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</v>
      </c>
      <c r="P2674">
        <f t="shared" si="246"/>
        <v>70.62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28</v>
      </c>
      <c r="P2675">
        <f t="shared" si="246"/>
        <v>167.15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63</v>
      </c>
      <c r="P2676">
        <f t="shared" si="246"/>
        <v>128.62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8</v>
      </c>
      <c r="P2677">
        <f t="shared" si="246"/>
        <v>65.41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</v>
      </c>
      <c r="P2678">
        <f t="shared" si="246"/>
        <v>117.56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18</v>
      </c>
      <c r="P2679">
        <f t="shared" si="246"/>
        <v>126.48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0</v>
      </c>
      <c r="P2680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</v>
      </c>
      <c r="P2681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1</v>
      </c>
      <c r="P2682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1</v>
      </c>
      <c r="P2683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</v>
      </c>
      <c r="P268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</v>
      </c>
      <c r="P2685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</v>
      </c>
      <c r="P268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</v>
      </c>
      <c r="P2687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>
        <f t="shared" si="246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>
        <f t="shared" ref="P2689:P2752" si="252">IF(L2689=0,0,ROUND(E2689/L2689,2))</f>
        <v>0</v>
      </c>
      <c r="Q2689" t="str">
        <f t="shared" ref="Q2689:Q2752" si="253">LEFT(N2689,FIND("/",N2689)-1)</f>
        <v>food</v>
      </c>
      <c r="R2689" t="str">
        <f t="shared" ref="R2689:R2752" si="254">RIGHT(N2689,LEN(N2689)-FIND("/",N2689))</f>
        <v>food trucks</v>
      </c>
      <c r="S2689" s="9">
        <f t="shared" ref="S2689:S2752" si="255">(((J2689/60)/60)/24)+DATE(1970,1,1)</f>
        <v>42154.64025462963</v>
      </c>
      <c r="T2689" s="9">
        <f t="shared" ref="T2689:T2752" si="256"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</v>
      </c>
      <c r="P2690">
        <f t="shared" si="252"/>
        <v>5.29</v>
      </c>
      <c r="Q2690" t="str">
        <f t="shared" si="253"/>
        <v>food</v>
      </c>
      <c r="R2690" t="str">
        <f t="shared" si="254"/>
        <v>food trucks</v>
      </c>
      <c r="S2690" s="9">
        <f t="shared" si="255"/>
        <v>42028.118865740747</v>
      </c>
      <c r="T2690" s="9">
        <f t="shared" si="25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7">ROUND(E2691*100/D2691, 0)</f>
        <v>0</v>
      </c>
      <c r="P2691">
        <f t="shared" si="252"/>
        <v>1</v>
      </c>
      <c r="Q2691" t="str">
        <f t="shared" si="253"/>
        <v>food</v>
      </c>
      <c r="R2691" t="str">
        <f t="shared" si="254"/>
        <v>food trucks</v>
      </c>
      <c r="S2691" s="9">
        <f t="shared" si="255"/>
        <v>42551.961689814809</v>
      </c>
      <c r="T2691" s="9">
        <f t="shared" si="256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7"/>
        <v>11</v>
      </c>
      <c r="P2692">
        <f t="shared" si="252"/>
        <v>72.760000000000005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7"/>
        <v>0</v>
      </c>
      <c r="P2693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1</v>
      </c>
      <c r="P2694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1</v>
      </c>
      <c r="P2695">
        <f t="shared" si="252"/>
        <v>13.33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0</v>
      </c>
      <c r="P2696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</v>
      </c>
      <c r="P2697">
        <f t="shared" si="252"/>
        <v>23.67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6</v>
      </c>
      <c r="P2698">
        <f t="shared" si="252"/>
        <v>89.21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</v>
      </c>
      <c r="P2699">
        <f t="shared" si="252"/>
        <v>116.56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</v>
      </c>
      <c r="P2700">
        <f t="shared" si="252"/>
        <v>13.01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>
        <f t="shared" si="252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1</v>
      </c>
      <c r="P2702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</v>
      </c>
      <c r="P2703">
        <f t="shared" si="252"/>
        <v>34.130000000000003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</v>
      </c>
      <c r="P2704">
        <f t="shared" si="252"/>
        <v>132.35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104</v>
      </c>
      <c r="P2705">
        <f t="shared" si="252"/>
        <v>922.22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</v>
      </c>
      <c r="P2706">
        <f t="shared" si="252"/>
        <v>163.57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11</v>
      </c>
      <c r="P2707">
        <f t="shared" si="252"/>
        <v>217.38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</v>
      </c>
      <c r="P2708">
        <f t="shared" si="252"/>
        <v>149.44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351</v>
      </c>
      <c r="P2709">
        <f t="shared" si="252"/>
        <v>71.239999999999995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</v>
      </c>
      <c r="P2710">
        <f t="shared" si="252"/>
        <v>44.46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102</v>
      </c>
      <c r="P2711">
        <f t="shared" si="252"/>
        <v>164.94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154</v>
      </c>
      <c r="P2712">
        <f t="shared" si="252"/>
        <v>84.87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101</v>
      </c>
      <c r="P2713">
        <f t="shared" si="252"/>
        <v>53.95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</v>
      </c>
      <c r="P2714">
        <f t="shared" si="252"/>
        <v>50.53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</v>
      </c>
      <c r="P2715">
        <f t="shared" si="252"/>
        <v>108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</v>
      </c>
      <c r="P2716">
        <f t="shared" si="252"/>
        <v>95.37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265</v>
      </c>
      <c r="P2717">
        <f t="shared" si="252"/>
        <v>57.63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120</v>
      </c>
      <c r="P2718">
        <f t="shared" si="252"/>
        <v>64.16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</v>
      </c>
      <c r="P2719">
        <f t="shared" si="252"/>
        <v>92.39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104</v>
      </c>
      <c r="P2720">
        <f t="shared" si="252"/>
        <v>125.98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109</v>
      </c>
      <c r="P2721">
        <f t="shared" si="252"/>
        <v>94.64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</v>
      </c>
      <c r="P2722">
        <f t="shared" si="252"/>
        <v>170.7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40.76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253</v>
      </c>
      <c r="P2724">
        <f t="shared" si="252"/>
        <v>68.25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</v>
      </c>
      <c r="P2725">
        <f t="shared" si="252"/>
        <v>95.49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297</v>
      </c>
      <c r="P2726">
        <f t="shared" si="252"/>
        <v>7.19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145</v>
      </c>
      <c r="P2727">
        <f t="shared" si="252"/>
        <v>511.65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106</v>
      </c>
      <c r="P2728">
        <f t="shared" si="252"/>
        <v>261.75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</v>
      </c>
      <c r="P2729">
        <f t="shared" si="252"/>
        <v>69.760000000000005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202</v>
      </c>
      <c r="P2730">
        <f t="shared" si="252"/>
        <v>77.23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</v>
      </c>
      <c r="P2731">
        <f t="shared" si="252"/>
        <v>340.57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</v>
      </c>
      <c r="P2732">
        <f t="shared" si="252"/>
        <v>67.42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</v>
      </c>
      <c r="P2733">
        <f t="shared" si="252"/>
        <v>845.7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</v>
      </c>
      <c r="P2734">
        <f t="shared" si="252"/>
        <v>97.19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108</v>
      </c>
      <c r="P2735">
        <f t="shared" si="252"/>
        <v>451.84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138.66999999999999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</v>
      </c>
      <c r="P2737">
        <f t="shared" si="252"/>
        <v>21.64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123</v>
      </c>
      <c r="P2738">
        <f t="shared" si="252"/>
        <v>169.52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</v>
      </c>
      <c r="P2739">
        <f t="shared" si="252"/>
        <v>161.88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148</v>
      </c>
      <c r="P2740">
        <f t="shared" si="252"/>
        <v>493.13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</v>
      </c>
      <c r="P2741">
        <f t="shared" si="252"/>
        <v>22.12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</v>
      </c>
      <c r="P2742">
        <f t="shared" si="252"/>
        <v>18.239999999999998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</v>
      </c>
      <c r="P2743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</v>
      </c>
      <c r="P2744">
        <f t="shared" si="252"/>
        <v>40.61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</v>
      </c>
      <c r="P2746">
        <f t="shared" si="252"/>
        <v>37.950000000000003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22</v>
      </c>
      <c r="P2747">
        <f t="shared" si="252"/>
        <v>35.729999999999997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27</v>
      </c>
      <c r="P2748">
        <f t="shared" si="252"/>
        <v>42.16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</v>
      </c>
      <c r="P2749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</v>
      </c>
      <c r="P2750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</v>
      </c>
      <c r="P2751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>
        <f t="shared" ref="P2753:P2816" si="258">IF(L2753=0,0,ROUND(E2753/L2753,2))</f>
        <v>0</v>
      </c>
      <c r="Q2753" t="str">
        <f t="shared" ref="Q2753:Q2816" si="259">LEFT(N2753,FIND("/",N2753)-1)</f>
        <v>publishing</v>
      </c>
      <c r="R2753" t="str">
        <f t="shared" ref="R2753:R2816" si="260">RIGHT(N2753,LEN(N2753)-FIND("/",N2753))</f>
        <v>children's books</v>
      </c>
      <c r="S2753" s="9">
        <f t="shared" ref="S2753:S2816" si="261">(((J2753/60)/60)/24)+DATE(1970,1,1)</f>
        <v>41747.887060185189</v>
      </c>
      <c r="T2753" s="9">
        <f t="shared" ref="T2753:T2816" si="262"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</v>
      </c>
      <c r="P2754">
        <f t="shared" si="258"/>
        <v>39.29</v>
      </c>
      <c r="Q2754" t="str">
        <f t="shared" si="259"/>
        <v>publishing</v>
      </c>
      <c r="R2754" t="str">
        <f t="shared" si="260"/>
        <v>children's books</v>
      </c>
      <c r="S2754" s="9">
        <f t="shared" si="261"/>
        <v>40855.765092592592</v>
      </c>
      <c r="T2754" s="9">
        <f t="shared" si="26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3">ROUND(E2755*100/D2755, 0)</f>
        <v>19</v>
      </c>
      <c r="P2755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3"/>
        <v>0</v>
      </c>
      <c r="P2756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3"/>
        <v>52</v>
      </c>
      <c r="P2757">
        <f t="shared" si="258"/>
        <v>17.329999999999998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</v>
      </c>
      <c r="P2758">
        <f t="shared" si="258"/>
        <v>31.76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1</v>
      </c>
      <c r="P2759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12</v>
      </c>
      <c r="P2760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11</v>
      </c>
      <c r="P2761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1</v>
      </c>
      <c r="P2763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1</v>
      </c>
      <c r="P276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</v>
      </c>
      <c r="P2765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</v>
      </c>
      <c r="P276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1</v>
      </c>
      <c r="P2769">
        <f t="shared" si="258"/>
        <v>11.33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</v>
      </c>
      <c r="P2770">
        <f t="shared" si="258"/>
        <v>29.47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</v>
      </c>
      <c r="P2771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</v>
      </c>
      <c r="P2772">
        <f t="shared" si="258"/>
        <v>63.1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</v>
      </c>
      <c r="P2775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</v>
      </c>
      <c r="P2776">
        <f t="shared" si="258"/>
        <v>43.85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8</v>
      </c>
      <c r="P2778">
        <f t="shared" si="258"/>
        <v>45.97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</v>
      </c>
      <c r="P2779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26</v>
      </c>
      <c r="P2780">
        <f t="shared" si="258"/>
        <v>93.67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</v>
      </c>
      <c r="P2781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</v>
      </c>
      <c r="P2783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66.67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115</v>
      </c>
      <c r="P2785">
        <f t="shared" si="258"/>
        <v>18.77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66.11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105</v>
      </c>
      <c r="P2787">
        <f t="shared" si="258"/>
        <v>36.86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118</v>
      </c>
      <c r="P2788">
        <f t="shared" si="258"/>
        <v>39.81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120</v>
      </c>
      <c r="P2789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103</v>
      </c>
      <c r="P2790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</v>
      </c>
      <c r="P2791">
        <f t="shared" si="258"/>
        <v>126.46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</v>
      </c>
      <c r="P2792">
        <f t="shared" si="258"/>
        <v>47.88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103</v>
      </c>
      <c r="P2793">
        <f t="shared" si="258"/>
        <v>73.209999999999994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108</v>
      </c>
      <c r="P2794">
        <f t="shared" si="258"/>
        <v>89.67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111</v>
      </c>
      <c r="P2795">
        <f t="shared" si="258"/>
        <v>151.46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</v>
      </c>
      <c r="P2797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116</v>
      </c>
      <c r="P2798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103</v>
      </c>
      <c r="P2799">
        <f t="shared" si="258"/>
        <v>87.36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</v>
      </c>
      <c r="P2800">
        <f t="shared" si="258"/>
        <v>36.47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117</v>
      </c>
      <c r="P2801">
        <f t="shared" si="258"/>
        <v>44.86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42.9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</v>
      </c>
      <c r="P2803">
        <f t="shared" si="258"/>
        <v>51.23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102</v>
      </c>
      <c r="P2804">
        <f t="shared" si="258"/>
        <v>33.94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128</v>
      </c>
      <c r="P2805">
        <f t="shared" si="258"/>
        <v>90.74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115</v>
      </c>
      <c r="P2806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</v>
      </c>
      <c r="P2807">
        <f t="shared" si="258"/>
        <v>24.44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</v>
      </c>
      <c r="P2808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67.739999999999995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</v>
      </c>
      <c r="P2810">
        <f t="shared" si="258"/>
        <v>65.38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</v>
      </c>
      <c r="P2811">
        <f t="shared" si="258"/>
        <v>121.9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</v>
      </c>
      <c r="P2812">
        <f t="shared" si="258"/>
        <v>47.46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</v>
      </c>
      <c r="P2813">
        <f t="shared" si="258"/>
        <v>92.84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</v>
      </c>
      <c r="P2814">
        <f t="shared" si="258"/>
        <v>68.25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128</v>
      </c>
      <c r="P2815">
        <f t="shared" si="258"/>
        <v>37.21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108</v>
      </c>
      <c r="P2816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ref="P2817:P2880" si="264">IF(L2817=0,0,ROUND(E2817/L2817,2))</f>
        <v>43.21</v>
      </c>
      <c r="Q2817" t="str">
        <f t="shared" ref="Q2817:Q2880" si="265">LEFT(N2817,FIND("/",N2817)-1)</f>
        <v>theater</v>
      </c>
      <c r="R2817" t="str">
        <f t="shared" ref="R2817:R2880" si="266">RIGHT(N2817,LEN(N2817)-FIND("/",N2817))</f>
        <v>plays</v>
      </c>
      <c r="S2817" s="9">
        <f t="shared" ref="S2817:S2880" si="267">(((J2817/60)/60)/24)+DATE(1970,1,1)</f>
        <v>42559.776724537034</v>
      </c>
      <c r="T2817" s="9">
        <f t="shared" ref="T2817:T2880" si="268"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142</v>
      </c>
      <c r="P2818">
        <f t="shared" si="264"/>
        <v>25.13</v>
      </c>
      <c r="Q2818" t="str">
        <f t="shared" si="265"/>
        <v>theater</v>
      </c>
      <c r="R2818" t="str">
        <f t="shared" si="266"/>
        <v>plays</v>
      </c>
      <c r="S2818" s="9">
        <f t="shared" si="267"/>
        <v>42188.467499999999</v>
      </c>
      <c r="T2818" s="9">
        <f t="shared" si="268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9">ROUND(E2819*100/D2819, 0)</f>
        <v>130</v>
      </c>
      <c r="P2819">
        <f t="shared" si="264"/>
        <v>23.64</v>
      </c>
      <c r="Q2819" t="str">
        <f t="shared" si="265"/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9"/>
        <v>106</v>
      </c>
      <c r="P2820">
        <f t="shared" si="264"/>
        <v>103.95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9"/>
        <v>105</v>
      </c>
      <c r="P2821">
        <f t="shared" si="264"/>
        <v>50.38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28.57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63.83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8.86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117</v>
      </c>
      <c r="P2826">
        <f t="shared" si="264"/>
        <v>50.67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</v>
      </c>
      <c r="P2827">
        <f t="shared" si="264"/>
        <v>60.78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108</v>
      </c>
      <c r="P2828">
        <f t="shared" si="264"/>
        <v>113.42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</v>
      </c>
      <c r="P2829">
        <f t="shared" si="264"/>
        <v>104.57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</v>
      </c>
      <c r="P2830">
        <f t="shared" si="264"/>
        <v>98.31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107</v>
      </c>
      <c r="P2831">
        <f t="shared" si="264"/>
        <v>35.04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272.73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111</v>
      </c>
      <c r="P2833">
        <f t="shared" si="264"/>
        <v>63.85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115</v>
      </c>
      <c r="P2834">
        <f t="shared" si="264"/>
        <v>30.19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</v>
      </c>
      <c r="P2835">
        <f t="shared" si="264"/>
        <v>83.51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64.760000000000005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</v>
      </c>
      <c r="P2837">
        <f t="shared" si="264"/>
        <v>20.12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108</v>
      </c>
      <c r="P2838">
        <f t="shared" si="264"/>
        <v>44.09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40.479999999999997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</v>
      </c>
      <c r="P2840">
        <f t="shared" si="264"/>
        <v>44.54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</v>
      </c>
      <c r="P2841">
        <f t="shared" si="264"/>
        <v>125.81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19.7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>
        <f t="shared" si="264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>
        <f t="shared" si="264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</v>
      </c>
      <c r="P2846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32</v>
      </c>
      <c r="P2847">
        <f t="shared" si="264"/>
        <v>60.67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>
        <f t="shared" si="264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>
        <f t="shared" si="264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</v>
      </c>
      <c r="P2850">
        <f t="shared" si="264"/>
        <v>23.33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4</v>
      </c>
      <c r="P2852">
        <f t="shared" si="264"/>
        <v>23.92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>
        <f t="shared" si="264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2</v>
      </c>
      <c r="P2854">
        <f t="shared" si="264"/>
        <v>15.83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>
        <f t="shared" si="264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42</v>
      </c>
      <c r="P2856">
        <f t="shared" si="264"/>
        <v>29.79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5</v>
      </c>
      <c r="P2858">
        <f t="shared" si="264"/>
        <v>24.33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20</v>
      </c>
      <c r="P2859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>
        <f t="shared" si="264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2</v>
      </c>
      <c r="P2861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7</v>
      </c>
      <c r="P2862">
        <f t="shared" si="264"/>
        <v>29.56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26.67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</v>
      </c>
      <c r="P2864">
        <f t="shared" si="264"/>
        <v>18.329999999999998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</v>
      </c>
      <c r="P2865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2</v>
      </c>
      <c r="P2866">
        <f t="shared" si="264"/>
        <v>13.33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>
        <f t="shared" si="264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1</v>
      </c>
      <c r="P2868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</v>
      </c>
      <c r="P2869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</v>
      </c>
      <c r="P2870">
        <f t="shared" si="264"/>
        <v>105.03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1</v>
      </c>
      <c r="P2871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83.33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5</v>
      </c>
      <c r="P2873">
        <f t="shared" si="264"/>
        <v>35.92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>
        <f t="shared" si="264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</v>
      </c>
      <c r="P2875">
        <f t="shared" si="264"/>
        <v>119.13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</v>
      </c>
      <c r="P2876">
        <f t="shared" si="264"/>
        <v>90.33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0</v>
      </c>
      <c r="P2877">
        <f t="shared" si="264"/>
        <v>2.33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>
        <f t="shared" si="264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11</v>
      </c>
      <c r="P2879">
        <f t="shared" si="264"/>
        <v>108.33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</v>
      </c>
      <c r="P2880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</v>
      </c>
      <c r="P2881">
        <f t="shared" ref="P2881:P2944" si="270">IF(L2881=0,0,ROUND(E2881/L2881,2))</f>
        <v>29</v>
      </c>
      <c r="Q2881" t="str">
        <f t="shared" ref="Q2881:Q2944" si="271">LEFT(N2881,FIND("/",N2881)-1)</f>
        <v>theater</v>
      </c>
      <c r="R2881" t="str">
        <f t="shared" ref="R2881:R2944" si="272">RIGHT(N2881,LEN(N2881)-FIND("/",N2881))</f>
        <v>plays</v>
      </c>
      <c r="S2881" s="9">
        <f t="shared" ref="S2881:S2944" si="273">(((J2881/60)/60)/24)+DATE(1970,1,1)</f>
        <v>42359.725243055553</v>
      </c>
      <c r="T2881" s="9">
        <f t="shared" ref="T2881:T2944" si="274"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</v>
      </c>
      <c r="P2882">
        <f t="shared" si="270"/>
        <v>96.55</v>
      </c>
      <c r="Q2882" t="str">
        <f t="shared" si="271"/>
        <v>theater</v>
      </c>
      <c r="R2882" t="str">
        <f t="shared" si="272"/>
        <v>plays</v>
      </c>
      <c r="S2882" s="9">
        <f t="shared" si="273"/>
        <v>42192.905694444446</v>
      </c>
      <c r="T2882" s="9">
        <f t="shared" si="27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5">ROUND(E2883*100/D2883, 0)</f>
        <v>0</v>
      </c>
      <c r="P2883">
        <f t="shared" si="270"/>
        <v>0</v>
      </c>
      <c r="Q2883" t="str">
        <f t="shared" si="271"/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5"/>
        <v>34</v>
      </c>
      <c r="P2884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5"/>
        <v>19</v>
      </c>
      <c r="P2885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</v>
      </c>
      <c r="P2886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33</v>
      </c>
      <c r="P2887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</v>
      </c>
      <c r="P2889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>
        <f t="shared" si="270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</v>
      </c>
      <c r="P2891">
        <f t="shared" si="270"/>
        <v>81.569999999999993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</v>
      </c>
      <c r="P2892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3</v>
      </c>
      <c r="P2893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</v>
      </c>
      <c r="P2894">
        <f t="shared" si="270"/>
        <v>29.41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1</v>
      </c>
      <c r="P2895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>
        <f t="shared" si="270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5</v>
      </c>
      <c r="P2897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21</v>
      </c>
      <c r="P2898">
        <f t="shared" si="270"/>
        <v>52.08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5</v>
      </c>
      <c r="P2899">
        <f t="shared" si="270"/>
        <v>183.33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</v>
      </c>
      <c r="P2900">
        <f t="shared" si="270"/>
        <v>26.33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>
        <f t="shared" si="270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62</v>
      </c>
      <c r="P2902">
        <f t="shared" si="270"/>
        <v>486.43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1</v>
      </c>
      <c r="P2903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0</v>
      </c>
      <c r="P2904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1</v>
      </c>
      <c r="P2905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18</v>
      </c>
      <c r="P2907">
        <f t="shared" si="270"/>
        <v>36.590000000000003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</v>
      </c>
      <c r="P2908">
        <f t="shared" si="270"/>
        <v>80.709999999999994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</v>
      </c>
      <c r="P2909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3</v>
      </c>
      <c r="P2910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0</v>
      </c>
      <c r="P2911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0</v>
      </c>
      <c r="P2912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37</v>
      </c>
      <c r="P2913">
        <f t="shared" si="270"/>
        <v>46.93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</v>
      </c>
      <c r="P2914">
        <f t="shared" si="270"/>
        <v>78.08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</v>
      </c>
      <c r="P2915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0</v>
      </c>
      <c r="P2916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</v>
      </c>
      <c r="P2917">
        <f t="shared" si="270"/>
        <v>203.67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8</v>
      </c>
      <c r="P2918">
        <f t="shared" si="270"/>
        <v>20.71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22</v>
      </c>
      <c r="P2919">
        <f t="shared" si="270"/>
        <v>48.56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</v>
      </c>
      <c r="P2920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9</v>
      </c>
      <c r="P2921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27</v>
      </c>
      <c r="P2922">
        <f t="shared" si="270"/>
        <v>51.62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83.33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</v>
      </c>
      <c r="P2926">
        <f t="shared" si="270"/>
        <v>175.51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</v>
      </c>
      <c r="P2927">
        <f t="shared" si="270"/>
        <v>231.66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131</v>
      </c>
      <c r="P2929">
        <f t="shared" si="270"/>
        <v>112.14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41.67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</v>
      </c>
      <c r="P2931">
        <f t="shared" si="270"/>
        <v>255.17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101</v>
      </c>
      <c r="P2932">
        <f t="shared" si="270"/>
        <v>162.77000000000001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88.33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</v>
      </c>
      <c r="P2934">
        <f t="shared" si="270"/>
        <v>85.74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103</v>
      </c>
      <c r="P2935">
        <f t="shared" si="270"/>
        <v>47.57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72.97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101</v>
      </c>
      <c r="P2937">
        <f t="shared" si="270"/>
        <v>90.54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37.65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</v>
      </c>
      <c r="P2939">
        <f t="shared" si="270"/>
        <v>36.36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</v>
      </c>
      <c r="P2940">
        <f t="shared" si="270"/>
        <v>126.72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103</v>
      </c>
      <c r="P2941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</v>
      </c>
      <c r="P2942">
        <f t="shared" si="270"/>
        <v>81.239999999999995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0</v>
      </c>
      <c r="P2943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</v>
      </c>
      <c r="P2944">
        <f t="shared" si="270"/>
        <v>202.23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>
        <f t="shared" ref="P2945:P3008" si="276">IF(L2945=0,0,ROUND(E2945/L2945,2))</f>
        <v>0</v>
      </c>
      <c r="Q2945" t="str">
        <f t="shared" ref="Q2945:Q3008" si="277">LEFT(N2945,FIND("/",N2945)-1)</f>
        <v>theater</v>
      </c>
      <c r="R2945" t="str">
        <f t="shared" ref="R2945:R3008" si="278">RIGHT(N2945,LEN(N2945)-FIND("/",N2945))</f>
        <v>spaces</v>
      </c>
      <c r="S2945" s="9">
        <f t="shared" ref="S2945:S3008" si="279">(((J2945/60)/60)/24)+DATE(1970,1,1)</f>
        <v>42077.129398148143</v>
      </c>
      <c r="T2945" s="9">
        <f t="shared" ref="T2945:T3008" si="280"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6"/>
        <v>100</v>
      </c>
      <c r="Q2946" t="str">
        <f t="shared" si="277"/>
        <v>theater</v>
      </c>
      <c r="R2946" t="str">
        <f t="shared" si="278"/>
        <v>spaces</v>
      </c>
      <c r="S2946" s="9">
        <f t="shared" si="279"/>
        <v>42132.9143287037</v>
      </c>
      <c r="T2946" s="9">
        <f t="shared" si="280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81">ROUND(E2947*100/D2947, 0)</f>
        <v>0</v>
      </c>
      <c r="P2947">
        <f t="shared" si="276"/>
        <v>0</v>
      </c>
      <c r="Q2947" t="str">
        <f t="shared" si="277"/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81"/>
        <v>0</v>
      </c>
      <c r="P2948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1"/>
        <v>4</v>
      </c>
      <c r="P2949">
        <f t="shared" si="276"/>
        <v>82.46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0</v>
      </c>
      <c r="P2950">
        <f t="shared" si="276"/>
        <v>2.67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3</v>
      </c>
      <c r="P2951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>
        <f t="shared" si="276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</v>
      </c>
      <c r="P2953">
        <f t="shared" si="276"/>
        <v>18.899999999999999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</v>
      </c>
      <c r="P2954">
        <f t="shared" si="276"/>
        <v>200.63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</v>
      </c>
      <c r="P2955">
        <f t="shared" si="276"/>
        <v>201.67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>
        <f t="shared" si="276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60</v>
      </c>
      <c r="P2957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17</v>
      </c>
      <c r="P2958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2</v>
      </c>
      <c r="P2959">
        <f t="shared" si="276"/>
        <v>93.33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>
        <f t="shared" si="276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>
        <f t="shared" si="276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>
        <f t="shared" si="276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110</v>
      </c>
      <c r="P2963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122</v>
      </c>
      <c r="P2964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107</v>
      </c>
      <c r="P2965">
        <f t="shared" si="276"/>
        <v>109.03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101</v>
      </c>
      <c r="P2966">
        <f t="shared" si="276"/>
        <v>25.69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</v>
      </c>
      <c r="P2967">
        <f t="shared" si="276"/>
        <v>41.92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114</v>
      </c>
      <c r="P2968">
        <f t="shared" si="276"/>
        <v>88.77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114</v>
      </c>
      <c r="P2969">
        <f t="shared" si="276"/>
        <v>80.23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78.94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163</v>
      </c>
      <c r="P2971">
        <f t="shared" si="276"/>
        <v>95.59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69.89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</v>
      </c>
      <c r="P2973">
        <f t="shared" si="276"/>
        <v>74.53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</v>
      </c>
      <c r="P2974">
        <f t="shared" si="276"/>
        <v>123.94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175</v>
      </c>
      <c r="P2975">
        <f t="shared" si="276"/>
        <v>264.85000000000002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58.62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</v>
      </c>
      <c r="P2977">
        <f t="shared" si="276"/>
        <v>70.88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</v>
      </c>
      <c r="P2978">
        <f t="shared" si="276"/>
        <v>8.57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114</v>
      </c>
      <c r="P2979">
        <f t="shared" si="276"/>
        <v>113.57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</v>
      </c>
      <c r="P2980">
        <f t="shared" si="276"/>
        <v>60.69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</v>
      </c>
      <c r="P2981">
        <f t="shared" si="276"/>
        <v>110.22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</v>
      </c>
      <c r="P2982">
        <f t="shared" si="276"/>
        <v>136.46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129</v>
      </c>
      <c r="P2983">
        <f t="shared" si="276"/>
        <v>53.16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</v>
      </c>
      <c r="P2984">
        <f t="shared" si="276"/>
        <v>86.49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147</v>
      </c>
      <c r="P2985">
        <f t="shared" si="276"/>
        <v>155.24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</v>
      </c>
      <c r="P2986">
        <f t="shared" si="276"/>
        <v>115.08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122</v>
      </c>
      <c r="P2987">
        <f t="shared" si="276"/>
        <v>109.59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106</v>
      </c>
      <c r="P2988">
        <f t="shared" si="276"/>
        <v>45.21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</v>
      </c>
      <c r="P2989">
        <f t="shared" si="276"/>
        <v>104.15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35.71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177</v>
      </c>
      <c r="P2991">
        <f t="shared" si="276"/>
        <v>97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370.37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</v>
      </c>
      <c r="P2993">
        <f t="shared" si="276"/>
        <v>94.41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105</v>
      </c>
      <c r="P2994">
        <f t="shared" si="276"/>
        <v>48.98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</v>
      </c>
      <c r="P2995">
        <f t="shared" si="276"/>
        <v>45.59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458</v>
      </c>
      <c r="P2996">
        <f t="shared" si="276"/>
        <v>23.28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105</v>
      </c>
      <c r="P2997">
        <f t="shared" si="276"/>
        <v>63.23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172</v>
      </c>
      <c r="P2998">
        <f t="shared" si="276"/>
        <v>153.52000000000001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104</v>
      </c>
      <c r="P2999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</v>
      </c>
      <c r="P3000">
        <f t="shared" si="276"/>
        <v>118.97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119</v>
      </c>
      <c r="P3001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319</v>
      </c>
      <c r="P3003">
        <f t="shared" si="276"/>
        <v>131.38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109</v>
      </c>
      <c r="P3004">
        <f t="shared" si="276"/>
        <v>73.03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</v>
      </c>
      <c r="P3005">
        <f t="shared" si="276"/>
        <v>178.53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113</v>
      </c>
      <c r="P3006">
        <f t="shared" si="276"/>
        <v>162.91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</v>
      </c>
      <c r="P3007">
        <f t="shared" si="276"/>
        <v>108.24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108</v>
      </c>
      <c r="P3008">
        <f t="shared" si="276"/>
        <v>88.87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ref="P3009:P3072" si="282">IF(L3009=0,0,ROUND(E3009/L3009,2))</f>
        <v>54</v>
      </c>
      <c r="Q3009" t="str">
        <f t="shared" ref="Q3009:Q3072" si="283">LEFT(N3009,FIND("/",N3009)-1)</f>
        <v>theater</v>
      </c>
      <c r="R3009" t="str">
        <f t="shared" ref="R3009:R3072" si="284">RIGHT(N3009,LEN(N3009)-FIND("/",N3009))</f>
        <v>spaces</v>
      </c>
      <c r="S3009" s="9">
        <f t="shared" ref="S3009:S3072" si="285">(((J3009/60)/60)/24)+DATE(1970,1,1)</f>
        <v>42098.216238425928</v>
      </c>
      <c r="T3009" s="9">
        <f t="shared" ref="T3009:T3072" si="286"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</v>
      </c>
      <c r="P3010">
        <f t="shared" si="282"/>
        <v>116.73</v>
      </c>
      <c r="Q3010" t="str">
        <f t="shared" si="283"/>
        <v>theater</v>
      </c>
      <c r="R3010" t="str">
        <f t="shared" si="284"/>
        <v>spaces</v>
      </c>
      <c r="S3010" s="9">
        <f t="shared" si="285"/>
        <v>42360.212025462963</v>
      </c>
      <c r="T3010" s="9">
        <f t="shared" si="2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7">ROUND(E3011*100/D3011, 0)</f>
        <v>120</v>
      </c>
      <c r="P3011">
        <f t="shared" si="282"/>
        <v>233.9</v>
      </c>
      <c r="Q3011" t="str">
        <f t="shared" si="283"/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7"/>
        <v>158</v>
      </c>
      <c r="P3012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7"/>
        <v>124</v>
      </c>
      <c r="P3013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</v>
      </c>
      <c r="P3014">
        <f t="shared" si="282"/>
        <v>85.18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157</v>
      </c>
      <c r="P3015">
        <f t="shared" si="282"/>
        <v>146.69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</v>
      </c>
      <c r="P3016">
        <f t="shared" si="282"/>
        <v>50.76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</v>
      </c>
      <c r="P3017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103</v>
      </c>
      <c r="P3018">
        <f t="shared" si="282"/>
        <v>242.28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106</v>
      </c>
      <c r="P3019">
        <f t="shared" si="282"/>
        <v>146.44999999999999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101</v>
      </c>
      <c r="P3020">
        <f t="shared" si="282"/>
        <v>103.17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</v>
      </c>
      <c r="P3021">
        <f t="shared" si="282"/>
        <v>80.459999999999994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101</v>
      </c>
      <c r="P3022">
        <f t="shared" si="282"/>
        <v>234.67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</v>
      </c>
      <c r="P3023">
        <f t="shared" si="282"/>
        <v>50.69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101</v>
      </c>
      <c r="P3024">
        <f t="shared" si="282"/>
        <v>162.71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120.17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</v>
      </c>
      <c r="P3026">
        <f t="shared" si="282"/>
        <v>67.7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</v>
      </c>
      <c r="P3027">
        <f t="shared" si="282"/>
        <v>52.1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</v>
      </c>
      <c r="P3028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</v>
      </c>
      <c r="P3029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</v>
      </c>
      <c r="P3030">
        <f t="shared" si="282"/>
        <v>84.86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110</v>
      </c>
      <c r="P3031">
        <f t="shared" si="282"/>
        <v>94.55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107</v>
      </c>
      <c r="P3032">
        <f t="shared" si="282"/>
        <v>45.54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51.72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</v>
      </c>
      <c r="P303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147</v>
      </c>
      <c r="P3035">
        <f t="shared" si="282"/>
        <v>191.13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113</v>
      </c>
      <c r="P3036">
        <f t="shared" si="282"/>
        <v>89.31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109</v>
      </c>
      <c r="P3037">
        <f t="shared" si="282"/>
        <v>88.59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127</v>
      </c>
      <c r="P3038">
        <f t="shared" si="282"/>
        <v>96.3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</v>
      </c>
      <c r="P3039">
        <f t="shared" si="282"/>
        <v>33.31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101</v>
      </c>
      <c r="P3040">
        <f t="shared" si="282"/>
        <v>37.22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109</v>
      </c>
      <c r="P3041">
        <f t="shared" si="282"/>
        <v>92.13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108</v>
      </c>
      <c r="P3042">
        <f t="shared" si="282"/>
        <v>76.790000000000006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</v>
      </c>
      <c r="P3043">
        <f t="shared" si="282"/>
        <v>96.53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51.89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</v>
      </c>
      <c r="P3045">
        <f t="shared" si="282"/>
        <v>128.91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</v>
      </c>
      <c r="P3046">
        <f t="shared" si="282"/>
        <v>84.11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133</v>
      </c>
      <c r="P3047">
        <f t="shared" si="282"/>
        <v>82.94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191</v>
      </c>
      <c r="P3048">
        <f t="shared" si="282"/>
        <v>259.95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</v>
      </c>
      <c r="P3050">
        <f t="shared" si="282"/>
        <v>177.02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107</v>
      </c>
      <c r="P3051">
        <f t="shared" si="282"/>
        <v>74.069999999999993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70.67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24</v>
      </c>
      <c r="P3053">
        <f t="shared" si="282"/>
        <v>23.63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</v>
      </c>
      <c r="P3054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</v>
      </c>
      <c r="P3055">
        <f t="shared" si="282"/>
        <v>13.33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>
        <f t="shared" si="282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0</v>
      </c>
      <c r="P3057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>
        <f t="shared" si="282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>
        <f t="shared" si="282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0</v>
      </c>
      <c r="P3060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</v>
      </c>
      <c r="P3061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</v>
      </c>
      <c r="P3062">
        <f t="shared" si="282"/>
        <v>55.83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>
        <f t="shared" si="282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67</v>
      </c>
      <c r="P3064">
        <f t="shared" si="282"/>
        <v>99.76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20</v>
      </c>
      <c r="P3065">
        <f t="shared" si="282"/>
        <v>25.52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</v>
      </c>
      <c r="P3066">
        <f t="shared" si="282"/>
        <v>117.65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</v>
      </c>
      <c r="P3067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12</v>
      </c>
      <c r="P3068">
        <f t="shared" si="282"/>
        <v>2796.67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3</v>
      </c>
      <c r="P3069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0</v>
      </c>
      <c r="P3070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</v>
      </c>
      <c r="P3071">
        <f t="shared" si="282"/>
        <v>20.14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</v>
      </c>
      <c r="P3072">
        <f t="shared" si="282"/>
        <v>20.88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60</v>
      </c>
      <c r="P3073">
        <f t="shared" ref="P3073:P3136" si="288">IF(L3073=0,0,ROUND(E3073/L3073,2))</f>
        <v>61.31</v>
      </c>
      <c r="Q3073" t="str">
        <f t="shared" ref="Q3073:Q3136" si="289">LEFT(N3073,FIND("/",N3073)-1)</f>
        <v>theater</v>
      </c>
      <c r="R3073" t="str">
        <f t="shared" ref="R3073:R3136" si="290">RIGHT(N3073,LEN(N3073)-FIND("/",N3073))</f>
        <v>spaces</v>
      </c>
      <c r="S3073" s="9">
        <f t="shared" ref="S3073:S3136" si="291">(((J3073/60)/60)/24)+DATE(1970,1,1)</f>
        <v>42097.732418981483</v>
      </c>
      <c r="T3073" s="9">
        <f t="shared" ref="T3073:T3136" si="292"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0</v>
      </c>
      <c r="P3074">
        <f t="shared" si="288"/>
        <v>1</v>
      </c>
      <c r="Q3074" t="str">
        <f t="shared" si="289"/>
        <v>theater</v>
      </c>
      <c r="R3074" t="str">
        <f t="shared" si="290"/>
        <v>spaces</v>
      </c>
      <c r="S3074" s="9">
        <f t="shared" si="291"/>
        <v>42658.690532407403</v>
      </c>
      <c r="T3074" s="9">
        <f t="shared" si="2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3">ROUND(E3075*100/D3075, 0)</f>
        <v>0</v>
      </c>
      <c r="P3075">
        <f t="shared" si="288"/>
        <v>92.14</v>
      </c>
      <c r="Q3075" t="str">
        <f t="shared" si="289"/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3"/>
        <v>0</v>
      </c>
      <c r="P3076">
        <f t="shared" si="288"/>
        <v>7.33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3"/>
        <v>9</v>
      </c>
      <c r="P3077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</v>
      </c>
      <c r="P3078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</v>
      </c>
      <c r="P3079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</v>
      </c>
      <c r="P3080">
        <f t="shared" si="288"/>
        <v>23.67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1</v>
      </c>
      <c r="P3081">
        <f t="shared" si="288"/>
        <v>415.78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0</v>
      </c>
      <c r="P3082">
        <f t="shared" si="288"/>
        <v>53.71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</v>
      </c>
      <c r="P3083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>
        <f t="shared" si="288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</v>
      </c>
      <c r="P3085">
        <f t="shared" si="288"/>
        <v>18.670000000000002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12</v>
      </c>
      <c r="P3086">
        <f t="shared" si="288"/>
        <v>78.33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</v>
      </c>
      <c r="P3087">
        <f t="shared" si="288"/>
        <v>67.78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</v>
      </c>
      <c r="P3088">
        <f t="shared" si="288"/>
        <v>16.670000000000002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1</v>
      </c>
      <c r="P3089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</v>
      </c>
      <c r="P3090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</v>
      </c>
      <c r="P3091">
        <f t="shared" si="288"/>
        <v>130.09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</v>
      </c>
      <c r="P3092">
        <f t="shared" si="288"/>
        <v>1270.22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16</v>
      </c>
      <c r="P3093">
        <f t="shared" si="288"/>
        <v>88.44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</v>
      </c>
      <c r="P3094">
        <f t="shared" si="288"/>
        <v>56.34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23</v>
      </c>
      <c r="P3095">
        <f t="shared" si="288"/>
        <v>53.53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0</v>
      </c>
      <c r="P3096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</v>
      </c>
      <c r="P3097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4</v>
      </c>
      <c r="P3098">
        <f t="shared" si="288"/>
        <v>56.79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</v>
      </c>
      <c r="P3099">
        <f t="shared" si="288"/>
        <v>40.83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4</v>
      </c>
      <c r="P3100">
        <f t="shared" si="288"/>
        <v>65.11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14</v>
      </c>
      <c r="P3101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</v>
      </c>
      <c r="P3102">
        <f t="shared" si="288"/>
        <v>140.54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</v>
      </c>
      <c r="P3104">
        <f t="shared" si="288"/>
        <v>69.53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</v>
      </c>
      <c r="P3105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30</v>
      </c>
      <c r="P3106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</v>
      </c>
      <c r="P3107">
        <f t="shared" si="288"/>
        <v>79.87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</v>
      </c>
      <c r="P3108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20</v>
      </c>
      <c r="P3109">
        <f t="shared" si="288"/>
        <v>272.58999999999997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0</v>
      </c>
      <c r="P3110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</v>
      </c>
      <c r="P3111">
        <f t="shared" si="288"/>
        <v>58.18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</v>
      </c>
      <c r="P3112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27</v>
      </c>
      <c r="P3113">
        <f t="shared" si="288"/>
        <v>70.11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5</v>
      </c>
      <c r="P3114">
        <f t="shared" si="288"/>
        <v>57.89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</v>
      </c>
      <c r="P3115">
        <f t="shared" si="288"/>
        <v>125.27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>
        <f t="shared" si="288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</v>
      </c>
      <c r="P3118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</v>
      </c>
      <c r="P3119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</v>
      </c>
      <c r="P3120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</v>
      </c>
      <c r="P3121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0</v>
      </c>
      <c r="P3122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1</v>
      </c>
      <c r="P3123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</v>
      </c>
      <c r="P3124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</v>
      </c>
      <c r="P3125">
        <f t="shared" si="288"/>
        <v>244.8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0</v>
      </c>
      <c r="P3126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>
        <f t="shared" si="288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</v>
      </c>
      <c r="P3128">
        <f t="shared" si="288"/>
        <v>61.18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>
        <f t="shared" si="288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109</v>
      </c>
      <c r="P3130">
        <f t="shared" si="288"/>
        <v>139.24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1</v>
      </c>
      <c r="P3131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4</v>
      </c>
      <c r="P3132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16</v>
      </c>
      <c r="P3133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0</v>
      </c>
      <c r="P3134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23</v>
      </c>
      <c r="P3136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21</v>
      </c>
      <c r="P3137">
        <f t="shared" ref="P3137:P3200" si="294">IF(L3137=0,0,ROUND(E3137/L3137,2))</f>
        <v>23.14</v>
      </c>
      <c r="Q3137" t="str">
        <f t="shared" ref="Q3137:Q3200" si="295">LEFT(N3137,FIND("/",N3137)-1)</f>
        <v>theater</v>
      </c>
      <c r="R3137" t="str">
        <f t="shared" ref="R3137:R3200" si="296">RIGHT(N3137,LEN(N3137)-FIND("/",N3137))</f>
        <v>plays</v>
      </c>
      <c r="S3137" s="9">
        <f t="shared" ref="S3137:S3200" si="297">(((J3137/60)/60)/24)+DATE(1970,1,1)</f>
        <v>42807.151863425926</v>
      </c>
      <c r="T3137" s="9">
        <f t="shared" ref="T3137:T3200" si="298"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128</v>
      </c>
      <c r="P3138">
        <f t="shared" si="294"/>
        <v>29.05</v>
      </c>
      <c r="Q3138" t="str">
        <f t="shared" si="295"/>
        <v>theater</v>
      </c>
      <c r="R3138" t="str">
        <f t="shared" si="296"/>
        <v>plays</v>
      </c>
      <c r="S3138" s="9">
        <f t="shared" si="297"/>
        <v>42789.462430555555</v>
      </c>
      <c r="T3138" s="9">
        <f t="shared" si="29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9">ROUND(E3139*100/D3139, 0)</f>
        <v>3</v>
      </c>
      <c r="P3139">
        <f t="shared" si="294"/>
        <v>50</v>
      </c>
      <c r="Q3139" t="str">
        <f t="shared" si="295"/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9"/>
        <v>0</v>
      </c>
      <c r="P3140">
        <f t="shared" si="294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9"/>
        <v>5</v>
      </c>
      <c r="P3141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1</v>
      </c>
      <c r="P3142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52</v>
      </c>
      <c r="P3143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2</v>
      </c>
      <c r="P3144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>
        <f t="shared" si="294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</v>
      </c>
      <c r="P3146">
        <f t="shared" si="294"/>
        <v>251.33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>
        <f t="shared" si="294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11</v>
      </c>
      <c r="P3148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118</v>
      </c>
      <c r="P3149">
        <f t="shared" si="294"/>
        <v>110.35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</v>
      </c>
      <c r="P3150">
        <f t="shared" si="294"/>
        <v>41.42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33.99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</v>
      </c>
      <c r="P3153">
        <f t="shared" si="294"/>
        <v>103.35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106</v>
      </c>
      <c r="P3154">
        <f t="shared" si="294"/>
        <v>34.79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336</v>
      </c>
      <c r="P3155">
        <f t="shared" si="294"/>
        <v>41.77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113</v>
      </c>
      <c r="P3156">
        <f t="shared" si="294"/>
        <v>64.27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189</v>
      </c>
      <c r="P3157">
        <f t="shared" si="294"/>
        <v>31.21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102</v>
      </c>
      <c r="P3158">
        <f t="shared" si="294"/>
        <v>62.92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98.54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114</v>
      </c>
      <c r="P3160">
        <f t="shared" si="294"/>
        <v>82.61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</v>
      </c>
      <c r="P3161">
        <f t="shared" si="294"/>
        <v>38.5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102</v>
      </c>
      <c r="P3162">
        <f t="shared" si="294"/>
        <v>80.16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</v>
      </c>
      <c r="P3163">
        <f t="shared" si="294"/>
        <v>28.41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</v>
      </c>
      <c r="P3164">
        <f t="shared" si="294"/>
        <v>80.73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</v>
      </c>
      <c r="P3165">
        <f t="shared" si="294"/>
        <v>200.69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107</v>
      </c>
      <c r="P3166">
        <f t="shared" si="294"/>
        <v>37.590000000000003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163</v>
      </c>
      <c r="P3167">
        <f t="shared" si="294"/>
        <v>58.1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</v>
      </c>
      <c r="P3168">
        <f t="shared" si="294"/>
        <v>60.3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</v>
      </c>
      <c r="P3169">
        <f t="shared" si="294"/>
        <v>63.36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</v>
      </c>
      <c r="P3170">
        <f t="shared" si="294"/>
        <v>50.9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</v>
      </c>
      <c r="P3171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</v>
      </c>
      <c r="P3172">
        <f t="shared" si="294"/>
        <v>31.62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109</v>
      </c>
      <c r="P3173">
        <f t="shared" si="294"/>
        <v>65.099999999999994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115</v>
      </c>
      <c r="P3174">
        <f t="shared" si="294"/>
        <v>79.31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139.19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</v>
      </c>
      <c r="P3176">
        <f t="shared" si="294"/>
        <v>131.91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110</v>
      </c>
      <c r="P3177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115</v>
      </c>
      <c r="P3178">
        <f t="shared" si="294"/>
        <v>39.67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</v>
      </c>
      <c r="P3179">
        <f t="shared" si="294"/>
        <v>57.55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172</v>
      </c>
      <c r="P3180">
        <f t="shared" si="294"/>
        <v>33.03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</v>
      </c>
      <c r="P3181">
        <f t="shared" si="294"/>
        <v>77.34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120</v>
      </c>
      <c r="P3182">
        <f t="shared" si="294"/>
        <v>31.93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</v>
      </c>
      <c r="P3183">
        <f t="shared" si="294"/>
        <v>36.33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101</v>
      </c>
      <c r="P3184">
        <f t="shared" si="294"/>
        <v>46.77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</v>
      </c>
      <c r="P3185">
        <f t="shared" si="294"/>
        <v>40.07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</v>
      </c>
      <c r="P3186">
        <f t="shared" si="294"/>
        <v>100.22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41.67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</v>
      </c>
      <c r="P3188">
        <f t="shared" si="294"/>
        <v>46.71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</v>
      </c>
      <c r="P3189">
        <f t="shared" si="294"/>
        <v>71.489999999999995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14.44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</v>
      </c>
      <c r="P3191">
        <f t="shared" si="294"/>
        <v>356.84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>
        <f t="shared" si="294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</v>
      </c>
      <c r="P3193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</v>
      </c>
      <c r="P319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12</v>
      </c>
      <c r="P3195">
        <f t="shared" si="294"/>
        <v>24.46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>
        <f t="shared" si="294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</v>
      </c>
      <c r="P3197">
        <f t="shared" si="294"/>
        <v>53.08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</v>
      </c>
      <c r="P3198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</v>
      </c>
      <c r="P3199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</v>
      </c>
      <c r="P3200">
        <f t="shared" si="294"/>
        <v>36.67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</v>
      </c>
      <c r="P3201">
        <f t="shared" ref="P3201:P3264" si="300">IF(L3201=0,0,ROUND(E3201/L3201,2))</f>
        <v>49.21</v>
      </c>
      <c r="Q3201" t="str">
        <f t="shared" ref="Q3201:Q3264" si="301">LEFT(N3201,FIND("/",N3201)-1)</f>
        <v>theater</v>
      </c>
      <c r="R3201" t="str">
        <f t="shared" ref="R3201:R3264" si="302">RIGHT(N3201,LEN(N3201)-FIND("/",N3201))</f>
        <v>musical</v>
      </c>
      <c r="S3201" s="9">
        <f t="shared" ref="S3201:S3264" si="303">(((J3201/60)/60)/24)+DATE(1970,1,1)</f>
        <v>41858.761782407404</v>
      </c>
      <c r="T3201" s="9">
        <f t="shared" ref="T3201:T3264" si="304"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0</v>
      </c>
      <c r="P3202">
        <f t="shared" si="300"/>
        <v>1</v>
      </c>
      <c r="Q3202" t="str">
        <f t="shared" si="301"/>
        <v>theater</v>
      </c>
      <c r="R3202" t="str">
        <f t="shared" si="302"/>
        <v>musical</v>
      </c>
      <c r="S3202" s="9">
        <f t="shared" si="303"/>
        <v>42460.320613425924</v>
      </c>
      <c r="T3202" s="9">
        <f t="shared" si="304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5">ROUND(E3203*100/D3203, 0)</f>
        <v>1</v>
      </c>
      <c r="P3203">
        <f t="shared" si="300"/>
        <v>12.5</v>
      </c>
      <c r="Q3203" t="str">
        <f t="shared" si="301"/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5"/>
        <v>55</v>
      </c>
      <c r="P320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5"/>
        <v>25</v>
      </c>
      <c r="P3205">
        <f t="shared" si="300"/>
        <v>41.67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>
        <f t="shared" si="300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</v>
      </c>
      <c r="P320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>
        <f t="shared" si="300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</v>
      </c>
      <c r="P3209">
        <f t="shared" si="300"/>
        <v>70.83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104</v>
      </c>
      <c r="P3210">
        <f t="shared" si="300"/>
        <v>63.11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</v>
      </c>
      <c r="P3211">
        <f t="shared" si="300"/>
        <v>50.16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126</v>
      </c>
      <c r="P3212">
        <f t="shared" si="300"/>
        <v>62.88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120</v>
      </c>
      <c r="P3213">
        <f t="shared" si="300"/>
        <v>85.53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</v>
      </c>
      <c r="P3214">
        <f t="shared" si="300"/>
        <v>53.72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</v>
      </c>
      <c r="P3215">
        <f t="shared" si="300"/>
        <v>127.81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</v>
      </c>
      <c r="P3216">
        <f t="shared" si="300"/>
        <v>106.57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</v>
      </c>
      <c r="P3217">
        <f t="shared" si="300"/>
        <v>262.11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</v>
      </c>
      <c r="P3218">
        <f t="shared" si="300"/>
        <v>57.17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</v>
      </c>
      <c r="P3219">
        <f t="shared" si="300"/>
        <v>50.2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</v>
      </c>
      <c r="P3220">
        <f t="shared" si="300"/>
        <v>66.59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</v>
      </c>
      <c r="P3221">
        <f t="shared" si="300"/>
        <v>168.25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101</v>
      </c>
      <c r="P3222">
        <f t="shared" si="300"/>
        <v>256.37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</v>
      </c>
      <c r="P3223">
        <f t="shared" si="300"/>
        <v>36.61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125</v>
      </c>
      <c r="P3224">
        <f t="shared" si="300"/>
        <v>37.14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110</v>
      </c>
      <c r="P3225">
        <f t="shared" si="300"/>
        <v>45.88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</v>
      </c>
      <c r="P3226">
        <f t="shared" si="300"/>
        <v>141.71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</v>
      </c>
      <c r="P3227">
        <f t="shared" si="300"/>
        <v>52.49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</v>
      </c>
      <c r="P3228">
        <f t="shared" si="300"/>
        <v>59.52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</v>
      </c>
      <c r="P3230">
        <f t="shared" si="300"/>
        <v>193.62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108</v>
      </c>
      <c r="P3231">
        <f t="shared" si="300"/>
        <v>106.8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110</v>
      </c>
      <c r="P3232">
        <f t="shared" si="300"/>
        <v>77.22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</v>
      </c>
      <c r="P3234">
        <f t="shared" si="300"/>
        <v>50.46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119</v>
      </c>
      <c r="P3235">
        <f t="shared" si="300"/>
        <v>97.38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</v>
      </c>
      <c r="P3236">
        <f t="shared" si="300"/>
        <v>34.92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</v>
      </c>
      <c r="P3237">
        <f t="shared" si="300"/>
        <v>85.53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101</v>
      </c>
      <c r="P3238">
        <f t="shared" si="300"/>
        <v>182.91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101</v>
      </c>
      <c r="P3239">
        <f t="shared" si="300"/>
        <v>131.13999999999999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</v>
      </c>
      <c r="P3240">
        <f t="shared" si="300"/>
        <v>39.81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106</v>
      </c>
      <c r="P3241">
        <f t="shared" si="300"/>
        <v>59.7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101</v>
      </c>
      <c r="P3242">
        <f t="shared" si="300"/>
        <v>88.74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</v>
      </c>
      <c r="P3243">
        <f t="shared" si="300"/>
        <v>58.69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</v>
      </c>
      <c r="P3244">
        <f t="shared" si="300"/>
        <v>69.569999999999993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103</v>
      </c>
      <c r="P3245">
        <f t="shared" si="300"/>
        <v>115.87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103</v>
      </c>
      <c r="P3246">
        <f t="shared" si="300"/>
        <v>23.87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</v>
      </c>
      <c r="P3247">
        <f t="shared" si="300"/>
        <v>81.13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</v>
      </c>
      <c r="P3248">
        <f t="shared" si="300"/>
        <v>57.63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106</v>
      </c>
      <c r="P3249">
        <f t="shared" si="300"/>
        <v>46.43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101</v>
      </c>
      <c r="P3250">
        <f t="shared" si="300"/>
        <v>60.48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105</v>
      </c>
      <c r="P3251">
        <f t="shared" si="300"/>
        <v>65.58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102</v>
      </c>
      <c r="P3252">
        <f t="shared" si="300"/>
        <v>119.19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111</v>
      </c>
      <c r="P3253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128</v>
      </c>
      <c r="P3254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102</v>
      </c>
      <c r="P3255">
        <f t="shared" si="300"/>
        <v>177.09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</v>
      </c>
      <c r="P3256">
        <f t="shared" si="300"/>
        <v>70.77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29.17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</v>
      </c>
      <c r="P3258">
        <f t="shared" si="300"/>
        <v>72.760000000000005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</v>
      </c>
      <c r="P3259">
        <f t="shared" si="300"/>
        <v>51.85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</v>
      </c>
      <c r="P3260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</v>
      </c>
      <c r="P3261">
        <f t="shared" si="300"/>
        <v>251.74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</v>
      </c>
      <c r="P3262">
        <f t="shared" si="300"/>
        <v>74.819999999999993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</v>
      </c>
      <c r="P3263">
        <f t="shared" si="300"/>
        <v>67.650000000000006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</v>
      </c>
      <c r="P3264">
        <f t="shared" si="300"/>
        <v>93.81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</v>
      </c>
      <c r="P3265">
        <f t="shared" ref="P3265:P3328" si="306">IF(L3265=0,0,ROUND(E3265/L3265,2))</f>
        <v>41.24</v>
      </c>
      <c r="Q3265" t="str">
        <f t="shared" ref="Q3265:Q3328" si="307">LEFT(N3265,FIND("/",N3265)-1)</f>
        <v>theater</v>
      </c>
      <c r="R3265" t="str">
        <f t="shared" ref="R3265:R3328" si="308">RIGHT(N3265,LEN(N3265)-FIND("/",N3265))</f>
        <v>plays</v>
      </c>
      <c r="S3265" s="9">
        <f t="shared" ref="S3265:S3328" si="309">(((J3265/60)/60)/24)+DATE(1970,1,1)</f>
        <v>42284.516064814816</v>
      </c>
      <c r="T3265" s="9">
        <f t="shared" ref="T3265:T3328" si="310"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6"/>
        <v>52.55</v>
      </c>
      <c r="Q3266" t="str">
        <f t="shared" si="307"/>
        <v>theater</v>
      </c>
      <c r="R3266" t="str">
        <f t="shared" si="308"/>
        <v>plays</v>
      </c>
      <c r="S3266" s="9">
        <f t="shared" si="309"/>
        <v>42016.800208333334</v>
      </c>
      <c r="T3266" s="9">
        <f t="shared" si="31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11">ROUND(E3267*100/D3267, 0)</f>
        <v>164</v>
      </c>
      <c r="P3267">
        <f t="shared" si="306"/>
        <v>70.290000000000006</v>
      </c>
      <c r="Q3267" t="str">
        <f t="shared" si="307"/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11"/>
        <v>131</v>
      </c>
      <c r="P3268">
        <f t="shared" si="306"/>
        <v>48.33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1"/>
        <v>102</v>
      </c>
      <c r="P3269">
        <f t="shared" si="306"/>
        <v>53.18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60.95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102</v>
      </c>
      <c r="P3271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102</v>
      </c>
      <c r="P3272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38.24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</v>
      </c>
      <c r="P3274">
        <f t="shared" si="306"/>
        <v>106.5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</v>
      </c>
      <c r="P3275">
        <f t="shared" si="306"/>
        <v>204.57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</v>
      </c>
      <c r="P3276">
        <f t="shared" si="306"/>
        <v>54.91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</v>
      </c>
      <c r="P3277">
        <f t="shared" si="306"/>
        <v>150.41999999999999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117</v>
      </c>
      <c r="P3278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109</v>
      </c>
      <c r="P3279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</v>
      </c>
      <c r="P3280">
        <f t="shared" si="306"/>
        <v>76.03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</v>
      </c>
      <c r="P3281">
        <f t="shared" si="306"/>
        <v>105.21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68.67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122</v>
      </c>
      <c r="P3283">
        <f t="shared" si="306"/>
        <v>129.36000000000001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103</v>
      </c>
      <c r="P3284">
        <f t="shared" si="306"/>
        <v>134.26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105</v>
      </c>
      <c r="P3285">
        <f t="shared" si="306"/>
        <v>17.829999999999998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102</v>
      </c>
      <c r="P3286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</v>
      </c>
      <c r="P3287">
        <f t="shared" si="306"/>
        <v>69.19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102</v>
      </c>
      <c r="P3288">
        <f t="shared" si="306"/>
        <v>125.12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73.53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</v>
      </c>
      <c r="P3290">
        <f t="shared" si="306"/>
        <v>48.44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</v>
      </c>
      <c r="P3291">
        <f t="shared" si="306"/>
        <v>26.61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</v>
      </c>
      <c r="P3292">
        <f t="shared" si="306"/>
        <v>33.67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114</v>
      </c>
      <c r="P3293">
        <f t="shared" si="306"/>
        <v>40.71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</v>
      </c>
      <c r="P3294">
        <f t="shared" si="306"/>
        <v>19.27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</v>
      </c>
      <c r="P3295">
        <f t="shared" si="306"/>
        <v>84.29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</v>
      </c>
      <c r="P3296">
        <f t="shared" si="306"/>
        <v>29.58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103</v>
      </c>
      <c r="P3297">
        <f t="shared" si="306"/>
        <v>26.67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</v>
      </c>
      <c r="P3298">
        <f t="shared" si="306"/>
        <v>45.98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</v>
      </c>
      <c r="P3299">
        <f t="shared" si="306"/>
        <v>125.09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102</v>
      </c>
      <c r="P3300">
        <f t="shared" si="306"/>
        <v>141.29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</v>
      </c>
      <c r="P3301">
        <f t="shared" si="306"/>
        <v>55.33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</v>
      </c>
      <c r="P3302">
        <f t="shared" si="306"/>
        <v>46.42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</v>
      </c>
      <c r="P3303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</v>
      </c>
      <c r="P3304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116</v>
      </c>
      <c r="P3305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105</v>
      </c>
      <c r="P3306">
        <f t="shared" si="306"/>
        <v>89.59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</v>
      </c>
      <c r="P330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</v>
      </c>
      <c r="P3308">
        <f t="shared" si="306"/>
        <v>48.7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107</v>
      </c>
      <c r="P3309">
        <f t="shared" si="306"/>
        <v>53.34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</v>
      </c>
      <c r="P3310">
        <f t="shared" si="306"/>
        <v>75.09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</v>
      </c>
      <c r="P3311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</v>
      </c>
      <c r="P3312">
        <f t="shared" si="306"/>
        <v>209.84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110</v>
      </c>
      <c r="P3313">
        <f t="shared" si="306"/>
        <v>61.02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</v>
      </c>
      <c r="P3314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</v>
      </c>
      <c r="P3315">
        <f t="shared" si="306"/>
        <v>80.03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211</v>
      </c>
      <c r="P3316">
        <f t="shared" si="306"/>
        <v>29.07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</v>
      </c>
      <c r="P3317">
        <f t="shared" si="306"/>
        <v>49.44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</v>
      </c>
      <c r="P3318">
        <f t="shared" si="306"/>
        <v>93.98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</v>
      </c>
      <c r="P3319">
        <f t="shared" si="306"/>
        <v>61.94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126</v>
      </c>
      <c r="P3320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66.45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</v>
      </c>
      <c r="P3323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102</v>
      </c>
      <c r="P3324">
        <f t="shared" si="306"/>
        <v>145.65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126</v>
      </c>
      <c r="P3325">
        <f t="shared" si="306"/>
        <v>25.69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102</v>
      </c>
      <c r="P3326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113</v>
      </c>
      <c r="P3327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</v>
      </c>
      <c r="P3328">
        <f t="shared" si="306"/>
        <v>142.28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</v>
      </c>
      <c r="P3329">
        <f t="shared" ref="P3329:P3392" si="312">IF(L3329=0,0,ROUND(E3329/L3329,2))</f>
        <v>24.55</v>
      </c>
      <c r="Q3329" t="str">
        <f t="shared" ref="Q3329:Q3392" si="313">LEFT(N3329,FIND("/",N3329)-1)</f>
        <v>theater</v>
      </c>
      <c r="R3329" t="str">
        <f t="shared" ref="R3329:R3392" si="314">RIGHT(N3329,LEN(N3329)-FIND("/",N3329))</f>
        <v>plays</v>
      </c>
      <c r="S3329" s="9">
        <f t="shared" ref="S3329:S3392" si="315">(((J3329/60)/60)/24)+DATE(1970,1,1)</f>
        <v>42468.374606481477</v>
      </c>
      <c r="T3329" s="9">
        <f t="shared" ref="T3329:T3392" si="316"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</v>
      </c>
      <c r="P3330">
        <f t="shared" si="312"/>
        <v>292.77999999999997</v>
      </c>
      <c r="Q3330" t="str">
        <f t="shared" si="313"/>
        <v>theater</v>
      </c>
      <c r="R3330" t="str">
        <f t="shared" si="314"/>
        <v>plays</v>
      </c>
      <c r="S3330" s="9">
        <f t="shared" si="315"/>
        <v>41822.57503472222</v>
      </c>
      <c r="T3330" s="9">
        <f t="shared" si="31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7">ROUND(E3331*100/D3331, 0)</f>
        <v>117</v>
      </c>
      <c r="P3331">
        <f t="shared" si="312"/>
        <v>44.92</v>
      </c>
      <c r="Q3331" t="str">
        <f t="shared" si="313"/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7"/>
        <v>106</v>
      </c>
      <c r="P3332">
        <f t="shared" si="312"/>
        <v>23.1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7"/>
        <v>105</v>
      </c>
      <c r="P3333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72.290000000000006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105</v>
      </c>
      <c r="P3335">
        <f t="shared" si="312"/>
        <v>32.97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139</v>
      </c>
      <c r="P3336">
        <f t="shared" si="312"/>
        <v>116.65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</v>
      </c>
      <c r="P3337">
        <f t="shared" si="312"/>
        <v>79.62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27.78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</v>
      </c>
      <c r="P3339">
        <f t="shared" si="312"/>
        <v>81.03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</v>
      </c>
      <c r="P3340">
        <f t="shared" si="312"/>
        <v>136.85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</v>
      </c>
      <c r="P3341">
        <f t="shared" si="312"/>
        <v>177.62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</v>
      </c>
      <c r="P3342">
        <f t="shared" si="312"/>
        <v>109.08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119.64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102</v>
      </c>
      <c r="P3344">
        <f t="shared" si="312"/>
        <v>78.209999999999994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</v>
      </c>
      <c r="P3345">
        <f t="shared" si="312"/>
        <v>52.17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</v>
      </c>
      <c r="P3346">
        <f t="shared" si="312"/>
        <v>114.13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</v>
      </c>
      <c r="P3348">
        <f t="shared" si="312"/>
        <v>91.67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</v>
      </c>
      <c r="P3349">
        <f t="shared" si="312"/>
        <v>108.59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</v>
      </c>
      <c r="P3350">
        <f t="shared" si="312"/>
        <v>69.819999999999993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</v>
      </c>
      <c r="P3351">
        <f t="shared" si="312"/>
        <v>109.57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</v>
      </c>
      <c r="P3352">
        <f t="shared" si="312"/>
        <v>71.67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</v>
      </c>
      <c r="P3353">
        <f t="shared" si="312"/>
        <v>93.61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108</v>
      </c>
      <c r="P3354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35.799999999999997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102</v>
      </c>
      <c r="P3356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</v>
      </c>
      <c r="P3357">
        <f t="shared" si="312"/>
        <v>147.33000000000001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</v>
      </c>
      <c r="P3358">
        <f t="shared" si="312"/>
        <v>56.33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96.19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103</v>
      </c>
      <c r="P3360">
        <f t="shared" si="312"/>
        <v>63.57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</v>
      </c>
      <c r="P3361">
        <f t="shared" si="312"/>
        <v>184.78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</v>
      </c>
      <c r="P3362">
        <f t="shared" si="312"/>
        <v>126.72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</v>
      </c>
      <c r="P3363">
        <f t="shared" si="312"/>
        <v>83.43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</v>
      </c>
      <c r="P3364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</v>
      </c>
      <c r="P3365">
        <f t="shared" si="312"/>
        <v>302.31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106</v>
      </c>
      <c r="P3366">
        <f t="shared" si="312"/>
        <v>44.14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866.67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61.39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119</v>
      </c>
      <c r="P3369">
        <f t="shared" si="312"/>
        <v>29.67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105</v>
      </c>
      <c r="P3370">
        <f t="shared" si="312"/>
        <v>45.48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104</v>
      </c>
      <c r="P3371">
        <f t="shared" si="312"/>
        <v>96.2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118</v>
      </c>
      <c r="P3372">
        <f t="shared" si="312"/>
        <v>67.92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139</v>
      </c>
      <c r="P3373">
        <f t="shared" si="312"/>
        <v>30.78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104</v>
      </c>
      <c r="P3374">
        <f t="shared" si="312"/>
        <v>38.33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</v>
      </c>
      <c r="P3375">
        <f t="shared" si="312"/>
        <v>66.83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107</v>
      </c>
      <c r="P3376">
        <f t="shared" si="312"/>
        <v>71.73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176.47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</v>
      </c>
      <c r="P3378">
        <f t="shared" si="312"/>
        <v>421.11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</v>
      </c>
      <c r="P3379">
        <f t="shared" si="312"/>
        <v>104.99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108</v>
      </c>
      <c r="P3380">
        <f t="shared" si="312"/>
        <v>28.19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104</v>
      </c>
      <c r="P3381">
        <f t="shared" si="312"/>
        <v>54.55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</v>
      </c>
      <c r="P3382">
        <f t="shared" si="312"/>
        <v>111.89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</v>
      </c>
      <c r="P3383">
        <f t="shared" si="312"/>
        <v>85.21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101</v>
      </c>
      <c r="P3384">
        <f t="shared" si="312"/>
        <v>76.650000000000006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112</v>
      </c>
      <c r="P3385">
        <f t="shared" si="312"/>
        <v>65.17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</v>
      </c>
      <c r="P3386">
        <f t="shared" si="312"/>
        <v>93.76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133.33000000000001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51.22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117</v>
      </c>
      <c r="P3389">
        <f t="shared" si="312"/>
        <v>100.17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104</v>
      </c>
      <c r="P3390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115</v>
      </c>
      <c r="P3391">
        <f t="shared" si="312"/>
        <v>184.68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</v>
      </c>
      <c r="P3392">
        <f t="shared" si="312"/>
        <v>69.819999999999993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ref="P3393:P3456" si="318">IF(L3393=0,0,ROUND(E3393/L3393,2))</f>
        <v>61.94</v>
      </c>
      <c r="Q3393" t="str">
        <f t="shared" ref="Q3393:Q3456" si="319">LEFT(N3393,FIND("/",N3393)-1)</f>
        <v>theater</v>
      </c>
      <c r="R3393" t="str">
        <f t="shared" ref="R3393:R3456" si="320">RIGHT(N3393,LEN(N3393)-FIND("/",N3393))</f>
        <v>plays</v>
      </c>
      <c r="S3393" s="9">
        <f t="shared" ref="S3393:S3456" si="321">(((J3393/60)/60)/24)+DATE(1970,1,1)</f>
        <v>41830.545694444445</v>
      </c>
      <c r="T3393" s="9">
        <f t="shared" ref="T3393:T3456" si="322"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8"/>
        <v>41.67</v>
      </c>
      <c r="Q3394" t="str">
        <f t="shared" si="319"/>
        <v>theater</v>
      </c>
      <c r="R3394" t="str">
        <f t="shared" si="320"/>
        <v>plays</v>
      </c>
      <c r="S3394" s="9">
        <f t="shared" si="321"/>
        <v>42446.845543981486</v>
      </c>
      <c r="T3394" s="9">
        <f t="shared" si="32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3">ROUND(E3395*100/D3395, 0)</f>
        <v>106</v>
      </c>
      <c r="P3395">
        <f t="shared" si="318"/>
        <v>36.07</v>
      </c>
      <c r="Q3395" t="str">
        <f t="shared" si="319"/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3"/>
        <v>142</v>
      </c>
      <c r="P3396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3"/>
        <v>184</v>
      </c>
      <c r="P3397">
        <f t="shared" si="318"/>
        <v>24.21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</v>
      </c>
      <c r="P3398">
        <f t="shared" si="318"/>
        <v>55.89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</v>
      </c>
      <c r="P3399">
        <f t="shared" si="318"/>
        <v>11.67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</v>
      </c>
      <c r="P3400">
        <f t="shared" si="318"/>
        <v>68.349999999999994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104</v>
      </c>
      <c r="P3401">
        <f t="shared" si="318"/>
        <v>27.07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</v>
      </c>
      <c r="P3402">
        <f t="shared" si="318"/>
        <v>118.13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102</v>
      </c>
      <c r="P3403">
        <f t="shared" si="318"/>
        <v>44.76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110</v>
      </c>
      <c r="P3404">
        <f t="shared" si="318"/>
        <v>99.79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117.65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203.33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138</v>
      </c>
      <c r="P3407">
        <f t="shared" si="318"/>
        <v>28.32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</v>
      </c>
      <c r="P3408">
        <f t="shared" si="318"/>
        <v>110.23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</v>
      </c>
      <c r="P3409">
        <f t="shared" si="318"/>
        <v>31.97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58.61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124</v>
      </c>
      <c r="P3411">
        <f t="shared" si="318"/>
        <v>29.43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109</v>
      </c>
      <c r="P3412">
        <f t="shared" si="318"/>
        <v>81.38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104</v>
      </c>
      <c r="P3413">
        <f t="shared" si="318"/>
        <v>199.17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115.38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46.43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104</v>
      </c>
      <c r="P3416">
        <f t="shared" si="318"/>
        <v>70.569999999999993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22.22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120</v>
      </c>
      <c r="P3418">
        <f t="shared" si="318"/>
        <v>159.47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</v>
      </c>
      <c r="P3419">
        <f t="shared" si="318"/>
        <v>37.78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101</v>
      </c>
      <c r="P3420">
        <f t="shared" si="318"/>
        <v>72.05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107</v>
      </c>
      <c r="P3421">
        <f t="shared" si="318"/>
        <v>63.7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28.41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</v>
      </c>
      <c r="P3423">
        <f t="shared" si="318"/>
        <v>103.21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</v>
      </c>
      <c r="P3424">
        <f t="shared" si="318"/>
        <v>71.150000000000006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104</v>
      </c>
      <c r="P3426">
        <f t="shared" si="318"/>
        <v>81.78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103</v>
      </c>
      <c r="P3427">
        <f t="shared" si="318"/>
        <v>297.02999999999997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</v>
      </c>
      <c r="P3428">
        <f t="shared" si="318"/>
        <v>46.61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51.72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103</v>
      </c>
      <c r="P3430">
        <f t="shared" si="318"/>
        <v>40.29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109</v>
      </c>
      <c r="P3432">
        <f t="shared" si="318"/>
        <v>30.15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95.24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110</v>
      </c>
      <c r="P3434">
        <f t="shared" si="318"/>
        <v>52.21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</v>
      </c>
      <c r="P3435">
        <f t="shared" si="318"/>
        <v>134.15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106</v>
      </c>
      <c r="P3436">
        <f t="shared" si="318"/>
        <v>62.83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</v>
      </c>
      <c r="P3437">
        <f t="shared" si="318"/>
        <v>58.95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106</v>
      </c>
      <c r="P3438">
        <f t="shared" si="318"/>
        <v>143.11000000000001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84.17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</v>
      </c>
      <c r="P3440">
        <f t="shared" si="318"/>
        <v>186.07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135</v>
      </c>
      <c r="P3441">
        <f t="shared" si="318"/>
        <v>89.79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</v>
      </c>
      <c r="P3442">
        <f t="shared" si="318"/>
        <v>64.16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103</v>
      </c>
      <c r="P3443">
        <f t="shared" si="318"/>
        <v>59.65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186</v>
      </c>
      <c r="P3445">
        <f t="shared" si="318"/>
        <v>41.22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64.52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</v>
      </c>
      <c r="P3448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108</v>
      </c>
      <c r="P3449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110</v>
      </c>
      <c r="P3450">
        <f t="shared" si="318"/>
        <v>51.22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171</v>
      </c>
      <c r="P3451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19.489999999999998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</v>
      </c>
      <c r="P3453">
        <f t="shared" si="318"/>
        <v>41.13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</v>
      </c>
      <c r="P3454">
        <f t="shared" si="318"/>
        <v>41.41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</v>
      </c>
      <c r="P3455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101</v>
      </c>
      <c r="P3456">
        <f t="shared" si="318"/>
        <v>33.57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101</v>
      </c>
      <c r="P3457">
        <f t="shared" ref="P3457:P3520" si="324">IF(L3457=0,0,ROUND(E3457/L3457,2))</f>
        <v>145.87</v>
      </c>
      <c r="Q3457" t="str">
        <f t="shared" ref="Q3457:Q3520" si="325">LEFT(N3457,FIND("/",N3457)-1)</f>
        <v>theater</v>
      </c>
      <c r="R3457" t="str">
        <f t="shared" ref="R3457:R3520" si="326">RIGHT(N3457,LEN(N3457)-FIND("/",N3457))</f>
        <v>plays</v>
      </c>
      <c r="S3457" s="9">
        <f t="shared" ref="S3457:S3520" si="327">(((J3457/60)/60)/24)+DATE(1970,1,1)</f>
        <v>42626.7503125</v>
      </c>
      <c r="T3457" s="9">
        <f t="shared" ref="T3457:T3520" si="328"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</v>
      </c>
      <c r="P3458">
        <f t="shared" si="324"/>
        <v>358.69</v>
      </c>
      <c r="Q3458" t="str">
        <f t="shared" si="325"/>
        <v>theater</v>
      </c>
      <c r="R3458" t="str">
        <f t="shared" si="326"/>
        <v>plays</v>
      </c>
      <c r="S3458" s="9">
        <f t="shared" si="327"/>
        <v>41821.205636574072</v>
      </c>
      <c r="T3458" s="9">
        <f t="shared" si="328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9">ROUND(E3459*100/D3459, 0)</f>
        <v>140</v>
      </c>
      <c r="P3459">
        <f t="shared" si="324"/>
        <v>50.98</v>
      </c>
      <c r="Q3459" t="str">
        <f t="shared" si="325"/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9"/>
        <v>124</v>
      </c>
      <c r="P3460">
        <f t="shared" si="324"/>
        <v>45.04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9"/>
        <v>126</v>
      </c>
      <c r="P3461">
        <f t="shared" si="324"/>
        <v>17.53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57.92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29.71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</v>
      </c>
      <c r="P3465">
        <f t="shared" si="324"/>
        <v>90.68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</v>
      </c>
      <c r="P3466">
        <f t="shared" si="324"/>
        <v>55.01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57.22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</v>
      </c>
      <c r="P3468">
        <f t="shared" si="324"/>
        <v>72.95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64.47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122</v>
      </c>
      <c r="P3470">
        <f t="shared" si="324"/>
        <v>716.35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</v>
      </c>
      <c r="P3471">
        <f t="shared" si="324"/>
        <v>50.4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41.67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215</v>
      </c>
      <c r="P3473">
        <f t="shared" si="324"/>
        <v>35.770000000000003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</v>
      </c>
      <c r="P3474">
        <f t="shared" si="324"/>
        <v>88.74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148.47999999999999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51.79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</v>
      </c>
      <c r="P3477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</v>
      </c>
      <c r="P3479">
        <f t="shared" si="324"/>
        <v>53.23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113</v>
      </c>
      <c r="P3480">
        <f t="shared" si="324"/>
        <v>39.6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128</v>
      </c>
      <c r="P3481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143</v>
      </c>
      <c r="P3482">
        <f t="shared" si="324"/>
        <v>164.62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119</v>
      </c>
      <c r="P3483">
        <f t="shared" si="324"/>
        <v>125.05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</v>
      </c>
      <c r="P3484">
        <f t="shared" si="324"/>
        <v>51.88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160</v>
      </c>
      <c r="P3485">
        <f t="shared" si="324"/>
        <v>40.29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</v>
      </c>
      <c r="P3486">
        <f t="shared" si="324"/>
        <v>64.91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101</v>
      </c>
      <c r="P3487">
        <f t="shared" si="324"/>
        <v>55.33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</v>
      </c>
      <c r="P3488">
        <f t="shared" si="324"/>
        <v>83.14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128</v>
      </c>
      <c r="P3489">
        <f t="shared" si="324"/>
        <v>38.71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</v>
      </c>
      <c r="P3490">
        <f t="shared" si="324"/>
        <v>125.38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113</v>
      </c>
      <c r="P3491">
        <f t="shared" si="324"/>
        <v>78.260000000000005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128</v>
      </c>
      <c r="P3492">
        <f t="shared" si="324"/>
        <v>47.22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</v>
      </c>
      <c r="P3493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</v>
      </c>
      <c r="P3494">
        <f t="shared" si="324"/>
        <v>114.29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51.72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30.77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107</v>
      </c>
      <c r="P3497">
        <f t="shared" si="324"/>
        <v>74.209999999999994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</v>
      </c>
      <c r="P3498">
        <f t="shared" si="324"/>
        <v>47.85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109</v>
      </c>
      <c r="P3499">
        <f t="shared" si="324"/>
        <v>34.409999999999997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</v>
      </c>
      <c r="P3500">
        <f t="shared" si="324"/>
        <v>40.24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106</v>
      </c>
      <c r="P3501">
        <f t="shared" si="324"/>
        <v>60.29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</v>
      </c>
      <c r="P3502">
        <f t="shared" si="324"/>
        <v>25.31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101</v>
      </c>
      <c r="P3503">
        <f t="shared" si="324"/>
        <v>35.950000000000003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</v>
      </c>
      <c r="P3504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108</v>
      </c>
      <c r="P3505">
        <f t="shared" si="324"/>
        <v>70.760000000000005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104</v>
      </c>
      <c r="P3507">
        <f t="shared" si="324"/>
        <v>66.510000000000005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102</v>
      </c>
      <c r="P3508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</v>
      </c>
      <c r="P3509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</v>
      </c>
      <c r="P3511">
        <f t="shared" si="324"/>
        <v>96.67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101</v>
      </c>
      <c r="P3512">
        <f t="shared" si="324"/>
        <v>60.33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</v>
      </c>
      <c r="P3513">
        <f t="shared" si="324"/>
        <v>79.89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58.82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</v>
      </c>
      <c r="P3515">
        <f t="shared" si="324"/>
        <v>75.34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</v>
      </c>
      <c r="P3516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103</v>
      </c>
      <c r="P3517">
        <f t="shared" si="324"/>
        <v>66.959999999999994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227.27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307.69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</v>
      </c>
      <c r="P3520">
        <f t="shared" si="324"/>
        <v>50.02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</v>
      </c>
      <c r="P3521">
        <f t="shared" ref="P3521:P3584" si="330">IF(L3521=0,0,ROUND(E3521/L3521,2))</f>
        <v>72.39</v>
      </c>
      <c r="Q3521" t="str">
        <f t="shared" ref="Q3521:Q3584" si="331">LEFT(N3521,FIND("/",N3521)-1)</f>
        <v>theater</v>
      </c>
      <c r="R3521" t="str">
        <f t="shared" ref="R3521:R3584" si="332">RIGHT(N3521,LEN(N3521)-FIND("/",N3521))</f>
        <v>plays</v>
      </c>
      <c r="S3521" s="9">
        <f t="shared" ref="S3521:S3584" si="333">(((J3521/60)/60)/24)+DATE(1970,1,1)</f>
        <v>42037.598958333328</v>
      </c>
      <c r="T3521" s="9">
        <f t="shared" ref="T3521:T3584" si="334"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101</v>
      </c>
      <c r="P3522">
        <f t="shared" si="330"/>
        <v>95.95</v>
      </c>
      <c r="Q3522" t="str">
        <f t="shared" si="331"/>
        <v>theater</v>
      </c>
      <c r="R3522" t="str">
        <f t="shared" si="332"/>
        <v>plays</v>
      </c>
      <c r="S3522" s="9">
        <f t="shared" si="333"/>
        <v>42227.824212962965</v>
      </c>
      <c r="T3522" s="9">
        <f t="shared" si="33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5">ROUND(E3523*100/D3523, 0)</f>
        <v>169</v>
      </c>
      <c r="P3523">
        <f t="shared" si="330"/>
        <v>45.62</v>
      </c>
      <c r="Q3523" t="str">
        <f t="shared" si="331"/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5"/>
        <v>100</v>
      </c>
      <c r="P3524">
        <f t="shared" si="330"/>
        <v>41.03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5"/>
        <v>114</v>
      </c>
      <c r="P3525">
        <f t="shared" si="330"/>
        <v>56.83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102</v>
      </c>
      <c r="P3526">
        <f t="shared" si="330"/>
        <v>137.24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75.709999999999994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117</v>
      </c>
      <c r="P3529">
        <f t="shared" si="330"/>
        <v>81.569999999999993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</v>
      </c>
      <c r="P3530">
        <f t="shared" si="330"/>
        <v>45.11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36.67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49.23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119</v>
      </c>
      <c r="P3534">
        <f t="shared" si="330"/>
        <v>42.3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</v>
      </c>
      <c r="P3535">
        <f t="shared" si="330"/>
        <v>78.88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</v>
      </c>
      <c r="P3536">
        <f t="shared" si="330"/>
        <v>38.28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</v>
      </c>
      <c r="P3537">
        <f t="shared" si="330"/>
        <v>44.85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</v>
      </c>
      <c r="P3538">
        <f t="shared" si="330"/>
        <v>13.53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</v>
      </c>
      <c r="P3539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</v>
      </c>
      <c r="P3540">
        <f t="shared" si="330"/>
        <v>30.95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120</v>
      </c>
      <c r="P3541">
        <f t="shared" si="330"/>
        <v>55.23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46.13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39.380000000000003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</v>
      </c>
      <c r="P3544">
        <f t="shared" si="330"/>
        <v>66.150000000000006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105</v>
      </c>
      <c r="P3545">
        <f t="shared" si="330"/>
        <v>54.14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104.17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</v>
      </c>
      <c r="P3547">
        <f t="shared" si="330"/>
        <v>31.38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</v>
      </c>
      <c r="P3548">
        <f t="shared" si="330"/>
        <v>59.21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</v>
      </c>
      <c r="P3549">
        <f t="shared" si="330"/>
        <v>119.18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102</v>
      </c>
      <c r="P3550">
        <f t="shared" si="330"/>
        <v>164.62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24.29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105</v>
      </c>
      <c r="P3552">
        <f t="shared" si="330"/>
        <v>40.94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102</v>
      </c>
      <c r="P3553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</v>
      </c>
      <c r="P3555">
        <f t="shared" si="330"/>
        <v>56.2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</v>
      </c>
      <c r="P3556">
        <f t="shared" si="330"/>
        <v>107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171.43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</v>
      </c>
      <c r="P3558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</v>
      </c>
      <c r="P3559">
        <f t="shared" si="330"/>
        <v>179.28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22.91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104</v>
      </c>
      <c r="P3561">
        <f t="shared" si="330"/>
        <v>43.13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</v>
      </c>
      <c r="P3562">
        <f t="shared" si="330"/>
        <v>46.89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</v>
      </c>
      <c r="P3563">
        <f t="shared" si="330"/>
        <v>47.41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149</v>
      </c>
      <c r="P3564">
        <f t="shared" si="330"/>
        <v>15.13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</v>
      </c>
      <c r="P3565">
        <f t="shared" si="330"/>
        <v>21.1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101</v>
      </c>
      <c r="P3566">
        <f t="shared" si="330"/>
        <v>59.12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131</v>
      </c>
      <c r="P3567">
        <f t="shared" si="330"/>
        <v>97.92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105</v>
      </c>
      <c r="P3568">
        <f t="shared" si="330"/>
        <v>55.13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109</v>
      </c>
      <c r="P3569">
        <f t="shared" si="330"/>
        <v>26.54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</v>
      </c>
      <c r="P3570">
        <f t="shared" si="330"/>
        <v>58.42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</v>
      </c>
      <c r="P3571">
        <f t="shared" si="330"/>
        <v>122.54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</v>
      </c>
      <c r="P3572">
        <f t="shared" si="330"/>
        <v>87.96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</v>
      </c>
      <c r="P3573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55.56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103</v>
      </c>
      <c r="P3575">
        <f t="shared" si="330"/>
        <v>39.54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</v>
      </c>
      <c r="P3576">
        <f t="shared" si="330"/>
        <v>136.78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</v>
      </c>
      <c r="P3577">
        <f t="shared" si="330"/>
        <v>99.34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28.89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</v>
      </c>
      <c r="P3580">
        <f t="shared" si="330"/>
        <v>40.549999999999997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35.71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114</v>
      </c>
      <c r="P3582">
        <f t="shared" si="330"/>
        <v>37.96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33.33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58.57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109</v>
      </c>
      <c r="P3585">
        <f t="shared" ref="P3585:P3648" si="336">IF(L3585=0,0,ROUND(E3585/L3585,2))</f>
        <v>135.63</v>
      </c>
      <c r="Q3585" t="str">
        <f t="shared" ref="Q3585:Q3648" si="337">LEFT(N3585,FIND("/",N3585)-1)</f>
        <v>theater</v>
      </c>
      <c r="R3585" t="str">
        <f t="shared" ref="R3585:R3648" si="338">RIGHT(N3585,LEN(N3585)-FIND("/",N3585))</f>
        <v>plays</v>
      </c>
      <c r="S3585" s="9">
        <f t="shared" ref="S3585:S3648" si="339">(((J3585/60)/60)/24)+DATE(1970,1,1)</f>
        <v>42418.425983796296</v>
      </c>
      <c r="T3585" s="9">
        <f t="shared" ref="T3585:T3648" si="340"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116</v>
      </c>
      <c r="P3586">
        <f t="shared" si="336"/>
        <v>30.94</v>
      </c>
      <c r="Q3586" t="str">
        <f t="shared" si="337"/>
        <v>theater</v>
      </c>
      <c r="R3586" t="str">
        <f t="shared" si="338"/>
        <v>plays</v>
      </c>
      <c r="S3586" s="9">
        <f t="shared" si="339"/>
        <v>42168.316481481481</v>
      </c>
      <c r="T3586" s="9">
        <f t="shared" si="34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41">ROUND(E3587*100/D3587, 0)</f>
        <v>119</v>
      </c>
      <c r="P3587">
        <f t="shared" si="336"/>
        <v>176.09</v>
      </c>
      <c r="Q3587" t="str">
        <f t="shared" si="337"/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41"/>
        <v>109</v>
      </c>
      <c r="P3588">
        <f t="shared" si="336"/>
        <v>151.97999999999999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1"/>
        <v>127</v>
      </c>
      <c r="P3589">
        <f t="shared" si="336"/>
        <v>22.61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101</v>
      </c>
      <c r="P3590">
        <f t="shared" si="336"/>
        <v>18.27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128</v>
      </c>
      <c r="P3591">
        <f t="shared" si="336"/>
        <v>82.26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</v>
      </c>
      <c r="P3592">
        <f t="shared" si="336"/>
        <v>68.53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68.06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</v>
      </c>
      <c r="P3594">
        <f t="shared" si="336"/>
        <v>72.709999999999994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111</v>
      </c>
      <c r="P3595">
        <f t="shared" si="336"/>
        <v>77.19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126</v>
      </c>
      <c r="P3596">
        <f t="shared" si="336"/>
        <v>55.97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119</v>
      </c>
      <c r="P3597">
        <f t="shared" si="336"/>
        <v>49.69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108</v>
      </c>
      <c r="P3598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103</v>
      </c>
      <c r="P3599">
        <f t="shared" si="336"/>
        <v>77.73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</v>
      </c>
      <c r="P3600">
        <f t="shared" si="336"/>
        <v>40.78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59.41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</v>
      </c>
      <c r="P3603">
        <f t="shared" si="336"/>
        <v>39.380000000000003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</v>
      </c>
      <c r="P3604">
        <f t="shared" si="336"/>
        <v>81.67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171</v>
      </c>
      <c r="P3605">
        <f t="shared" si="336"/>
        <v>44.91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113</v>
      </c>
      <c r="P3606">
        <f t="shared" si="336"/>
        <v>49.06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30.67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</v>
      </c>
      <c r="P3608">
        <f t="shared" si="336"/>
        <v>61.06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</v>
      </c>
      <c r="P3609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29.63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</v>
      </c>
      <c r="P3611">
        <f t="shared" si="336"/>
        <v>143.1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</v>
      </c>
      <c r="P3612">
        <f t="shared" si="336"/>
        <v>52.35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66.67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</v>
      </c>
      <c r="P3614">
        <f t="shared" si="336"/>
        <v>126.67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101</v>
      </c>
      <c r="P3616">
        <f t="shared" si="336"/>
        <v>35.49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107</v>
      </c>
      <c r="P3617">
        <f t="shared" si="336"/>
        <v>37.08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125</v>
      </c>
      <c r="P3618">
        <f t="shared" si="336"/>
        <v>69.33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119</v>
      </c>
      <c r="P3619">
        <f t="shared" si="336"/>
        <v>17.25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36.07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113</v>
      </c>
      <c r="P3621">
        <f t="shared" si="336"/>
        <v>66.47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</v>
      </c>
      <c r="P3622">
        <f t="shared" si="336"/>
        <v>56.07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110</v>
      </c>
      <c r="P3623">
        <f t="shared" si="336"/>
        <v>47.03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</v>
      </c>
      <c r="P3624">
        <f t="shared" si="336"/>
        <v>47.67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88.24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105</v>
      </c>
      <c r="P3626">
        <f t="shared" si="336"/>
        <v>80.72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103</v>
      </c>
      <c r="P3627">
        <f t="shared" si="336"/>
        <v>39.49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102</v>
      </c>
      <c r="P3628">
        <f t="shared" si="336"/>
        <v>84.85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68.97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>
        <f t="shared" si="336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0</v>
      </c>
      <c r="P3631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0</v>
      </c>
      <c r="P3632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</v>
      </c>
      <c r="P3633">
        <f t="shared" si="336"/>
        <v>147.88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</v>
      </c>
      <c r="P3635">
        <f t="shared" si="336"/>
        <v>56.84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</v>
      </c>
      <c r="P3636">
        <f t="shared" si="336"/>
        <v>176.94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</v>
      </c>
      <c r="P363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>
        <f t="shared" si="336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31</v>
      </c>
      <c r="P3639">
        <f t="shared" si="336"/>
        <v>66.14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7</v>
      </c>
      <c r="P3640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0</v>
      </c>
      <c r="P3641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6</v>
      </c>
      <c r="P3642">
        <f t="shared" si="336"/>
        <v>18.329999999999998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>
        <f t="shared" si="336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</v>
      </c>
      <c r="P3644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>
        <f t="shared" si="336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</v>
      </c>
      <c r="P3646">
        <f t="shared" si="336"/>
        <v>68.42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</v>
      </c>
      <c r="P3647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5</v>
      </c>
      <c r="P3648">
        <f t="shared" si="336"/>
        <v>60.13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ref="P3649:P3712" si="342">IF(L3649=0,0,ROUND(E3649/L3649,2))</f>
        <v>15</v>
      </c>
      <c r="Q3649" t="str">
        <f t="shared" ref="Q3649:Q3712" si="343">LEFT(N3649,FIND("/",N3649)-1)</f>
        <v>theater</v>
      </c>
      <c r="R3649" t="str">
        <f t="shared" ref="R3649:R3712" si="344">RIGHT(N3649,LEN(N3649)-FIND("/",N3649))</f>
        <v>musical</v>
      </c>
      <c r="S3649" s="9">
        <f t="shared" ref="S3649:S3712" si="345">(((J3649/60)/60)/24)+DATE(1970,1,1)</f>
        <v>42598.749155092592</v>
      </c>
      <c r="T3649" s="9">
        <f t="shared" ref="T3649:T3712" si="346"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</v>
      </c>
      <c r="P3650">
        <f t="shared" si="342"/>
        <v>550.04</v>
      </c>
      <c r="Q3650" t="str">
        <f t="shared" si="343"/>
        <v>theater</v>
      </c>
      <c r="R3650" t="str">
        <f t="shared" si="344"/>
        <v>plays</v>
      </c>
      <c r="S3650" s="9">
        <f t="shared" si="345"/>
        <v>41887.292187500003</v>
      </c>
      <c r="T3650" s="9">
        <f t="shared" si="34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7">ROUND(E3651*100/D3651, 0)</f>
        <v>104</v>
      </c>
      <c r="P3651">
        <f t="shared" si="342"/>
        <v>97.5</v>
      </c>
      <c r="Q3651" t="str">
        <f t="shared" si="343"/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7"/>
        <v>100</v>
      </c>
      <c r="P3652">
        <f t="shared" si="342"/>
        <v>29.41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7"/>
        <v>104</v>
      </c>
      <c r="P3653">
        <f t="shared" si="342"/>
        <v>57.78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251</v>
      </c>
      <c r="P3654">
        <f t="shared" si="342"/>
        <v>44.24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101</v>
      </c>
      <c r="P3655">
        <f t="shared" si="342"/>
        <v>60.91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</v>
      </c>
      <c r="P3656">
        <f t="shared" si="342"/>
        <v>68.84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</v>
      </c>
      <c r="P3657">
        <f t="shared" si="342"/>
        <v>73.58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106</v>
      </c>
      <c r="P3658">
        <f t="shared" si="342"/>
        <v>115.02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111</v>
      </c>
      <c r="P3659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101</v>
      </c>
      <c r="P3660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</v>
      </c>
      <c r="P3661">
        <f t="shared" si="342"/>
        <v>235.46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11.36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</v>
      </c>
      <c r="P3663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</v>
      </c>
      <c r="P366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</v>
      </c>
      <c r="P3666">
        <f t="shared" si="342"/>
        <v>46.05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</v>
      </c>
      <c r="P3667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31.58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</v>
      </c>
      <c r="P3669">
        <f t="shared" si="342"/>
        <v>53.36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104</v>
      </c>
      <c r="P3670">
        <f t="shared" si="342"/>
        <v>36.96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</v>
      </c>
      <c r="P3671">
        <f t="shared" si="342"/>
        <v>81.290000000000006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110</v>
      </c>
      <c r="P3672">
        <f t="shared" si="342"/>
        <v>20.079999999999998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101</v>
      </c>
      <c r="P3673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102</v>
      </c>
      <c r="P3674">
        <f t="shared" si="342"/>
        <v>53.44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114</v>
      </c>
      <c r="P3675">
        <f t="shared" si="342"/>
        <v>39.869999999999997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145.16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23.33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129</v>
      </c>
      <c r="P3678">
        <f t="shared" si="342"/>
        <v>64.38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103</v>
      </c>
      <c r="P3679">
        <f t="shared" si="342"/>
        <v>62.05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103</v>
      </c>
      <c r="P3680">
        <f t="shared" si="342"/>
        <v>66.13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</v>
      </c>
      <c r="P3681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113</v>
      </c>
      <c r="P3682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112</v>
      </c>
      <c r="P3683">
        <f t="shared" si="342"/>
        <v>62.17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</v>
      </c>
      <c r="P3684">
        <f t="shared" si="342"/>
        <v>62.33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111</v>
      </c>
      <c r="P3685">
        <f t="shared" si="342"/>
        <v>58.79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</v>
      </c>
      <c r="P3686">
        <f t="shared" si="342"/>
        <v>45.35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106</v>
      </c>
      <c r="P3687">
        <f t="shared" si="342"/>
        <v>41.94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</v>
      </c>
      <c r="P3688">
        <f t="shared" si="342"/>
        <v>59.17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</v>
      </c>
      <c r="P3689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</v>
      </c>
      <c r="P3690">
        <f t="shared" si="342"/>
        <v>83.97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</v>
      </c>
      <c r="P3691">
        <f t="shared" si="342"/>
        <v>57.26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58.06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128</v>
      </c>
      <c r="P3693">
        <f t="shared" si="342"/>
        <v>186.8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74.12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</v>
      </c>
      <c r="P3695">
        <f t="shared" si="342"/>
        <v>30.71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</v>
      </c>
      <c r="P3696">
        <f t="shared" si="342"/>
        <v>62.67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</v>
      </c>
      <c r="P3697">
        <f t="shared" si="342"/>
        <v>121.36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39.74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111</v>
      </c>
      <c r="P3700">
        <f t="shared" si="342"/>
        <v>40.630000000000003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101</v>
      </c>
      <c r="P3701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</v>
      </c>
      <c r="P3702">
        <f t="shared" si="342"/>
        <v>33.67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</v>
      </c>
      <c r="P3703">
        <f t="shared" si="342"/>
        <v>38.590000000000003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</v>
      </c>
      <c r="P3704">
        <f t="shared" si="342"/>
        <v>155.94999999999999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</v>
      </c>
      <c r="P3705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</v>
      </c>
      <c r="P3706">
        <f t="shared" si="342"/>
        <v>15.15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</v>
      </c>
      <c r="P3707">
        <f t="shared" si="342"/>
        <v>83.57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</v>
      </c>
      <c r="P3708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80.87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53.85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</v>
      </c>
      <c r="P3711">
        <f t="shared" si="342"/>
        <v>30.93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</v>
      </c>
      <c r="P3712">
        <f t="shared" si="342"/>
        <v>67.959999999999994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114</v>
      </c>
      <c r="P3713">
        <f t="shared" ref="P3713:P3776" si="348">IF(L3713=0,0,ROUND(E3713/L3713,2))</f>
        <v>27.14</v>
      </c>
      <c r="Q3713" t="str">
        <f t="shared" ref="Q3713:Q3776" si="349">LEFT(N3713,FIND("/",N3713)-1)</f>
        <v>theater</v>
      </c>
      <c r="R3713" t="str">
        <f t="shared" ref="R3713:R3776" si="350">RIGHT(N3713,LEN(N3713)-FIND("/",N3713))</f>
        <v>plays</v>
      </c>
      <c r="S3713" s="9">
        <f t="shared" ref="S3713:S3776" si="351">(((J3713/60)/60)/24)+DATE(1970,1,1)</f>
        <v>41779.724224537036</v>
      </c>
      <c r="T3713" s="9">
        <f t="shared" ref="T3713:T3776" si="352"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154</v>
      </c>
      <c r="P3714">
        <f t="shared" si="348"/>
        <v>110.87</v>
      </c>
      <c r="Q3714" t="str">
        <f t="shared" si="349"/>
        <v>theater</v>
      </c>
      <c r="R3714" t="str">
        <f t="shared" si="350"/>
        <v>plays</v>
      </c>
      <c r="S3714" s="9">
        <f t="shared" si="351"/>
        <v>42134.172071759262</v>
      </c>
      <c r="T3714" s="9">
        <f t="shared" si="35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3">ROUND(E3715*100/D3715, 0)</f>
        <v>102</v>
      </c>
      <c r="P3715">
        <f t="shared" si="348"/>
        <v>106.84</v>
      </c>
      <c r="Q3715" t="str">
        <f t="shared" si="349"/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3"/>
        <v>102</v>
      </c>
      <c r="P3716">
        <f t="shared" si="348"/>
        <v>105.52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3"/>
        <v>103</v>
      </c>
      <c r="P3717">
        <f t="shared" si="348"/>
        <v>132.96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156</v>
      </c>
      <c r="P3718">
        <f t="shared" si="348"/>
        <v>51.92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101</v>
      </c>
      <c r="P3719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</v>
      </c>
      <c r="P3720">
        <f t="shared" si="348"/>
        <v>26.02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105</v>
      </c>
      <c r="P3722">
        <f t="shared" si="348"/>
        <v>86.23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101</v>
      </c>
      <c r="P3723">
        <f t="shared" si="348"/>
        <v>114.55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</v>
      </c>
      <c r="P3724">
        <f t="shared" si="348"/>
        <v>47.66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</v>
      </c>
      <c r="P3725">
        <f t="shared" si="348"/>
        <v>72.89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103</v>
      </c>
      <c r="P3726">
        <f t="shared" si="348"/>
        <v>49.55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339</v>
      </c>
      <c r="P3728">
        <f t="shared" si="348"/>
        <v>62.59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101</v>
      </c>
      <c r="P3729">
        <f t="shared" si="348"/>
        <v>61.06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</v>
      </c>
      <c r="P3730">
        <f t="shared" si="348"/>
        <v>60.06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</v>
      </c>
      <c r="P3731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</v>
      </c>
      <c r="P3733">
        <f t="shared" si="348"/>
        <v>51.67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</v>
      </c>
      <c r="P3734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>
        <f t="shared" si="348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</v>
      </c>
      <c r="P3736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</v>
      </c>
      <c r="P3737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1</v>
      </c>
      <c r="P3738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</v>
      </c>
      <c r="P3739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</v>
      </c>
      <c r="P3741">
        <f t="shared" si="348"/>
        <v>100.63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18</v>
      </c>
      <c r="P3742">
        <f t="shared" si="348"/>
        <v>25.57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>
        <f t="shared" si="348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>
        <f t="shared" si="348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>
        <f t="shared" si="348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</v>
      </c>
      <c r="P3748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104</v>
      </c>
      <c r="P3750">
        <f t="shared" si="348"/>
        <v>99.54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</v>
      </c>
      <c r="P3752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133</v>
      </c>
      <c r="P3753">
        <f t="shared" si="348"/>
        <v>120.55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113</v>
      </c>
      <c r="P3754">
        <f t="shared" si="348"/>
        <v>37.67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</v>
      </c>
      <c r="P3755">
        <f t="shared" si="348"/>
        <v>172.23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111.11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130</v>
      </c>
      <c r="P3757">
        <f t="shared" si="348"/>
        <v>25.46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</v>
      </c>
      <c r="P3758">
        <f t="shared" si="348"/>
        <v>267.64999999999998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109</v>
      </c>
      <c r="P3759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</v>
      </c>
      <c r="P3760">
        <f t="shared" si="348"/>
        <v>59.04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</v>
      </c>
      <c r="P3761">
        <f t="shared" si="348"/>
        <v>50.11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</v>
      </c>
      <c r="P3762">
        <f t="shared" si="348"/>
        <v>55.5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166.67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</v>
      </c>
      <c r="P3764">
        <f t="shared" si="348"/>
        <v>47.43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64.94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55.56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</v>
      </c>
      <c r="P3767">
        <f t="shared" si="348"/>
        <v>74.22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103</v>
      </c>
      <c r="P3768">
        <f t="shared" si="348"/>
        <v>106.93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117</v>
      </c>
      <c r="P3769">
        <f t="shared" si="348"/>
        <v>41.7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108</v>
      </c>
      <c r="P3770">
        <f t="shared" si="348"/>
        <v>74.239999999999995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73.33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38.42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</v>
      </c>
      <c r="P3774">
        <f t="shared" si="348"/>
        <v>166.97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</v>
      </c>
      <c r="P3775">
        <f t="shared" si="348"/>
        <v>94.91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</v>
      </c>
      <c r="P3777">
        <f t="shared" ref="P3777:P3840" si="354">IF(L3777=0,0,ROUND(E3777/L3777,2))</f>
        <v>143.21</v>
      </c>
      <c r="Q3777" t="str">
        <f t="shared" ref="Q3777:Q3840" si="355">LEFT(N3777,FIND("/",N3777)-1)</f>
        <v>theater</v>
      </c>
      <c r="R3777" t="str">
        <f t="shared" ref="R3777:R3840" si="356">RIGHT(N3777,LEN(N3777)-FIND("/",N3777))</f>
        <v>musical</v>
      </c>
      <c r="S3777" s="9">
        <f t="shared" ref="S3777:S3840" si="357">(((J3777/60)/60)/24)+DATE(1970,1,1)</f>
        <v>42075.942627314813</v>
      </c>
      <c r="T3777" s="9">
        <f t="shared" ref="T3777:T3840" si="358"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107</v>
      </c>
      <c r="P3778">
        <f t="shared" si="354"/>
        <v>90.82</v>
      </c>
      <c r="Q3778" t="str">
        <f t="shared" si="355"/>
        <v>theater</v>
      </c>
      <c r="R3778" t="str">
        <f t="shared" si="356"/>
        <v>musical</v>
      </c>
      <c r="S3778" s="9">
        <f t="shared" si="357"/>
        <v>41814.367800925924</v>
      </c>
      <c r="T3778" s="9">
        <f t="shared" si="358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9">ROUND(E3779*100/D3779, 0)</f>
        <v>143</v>
      </c>
      <c r="P3779">
        <f t="shared" si="354"/>
        <v>48.54</v>
      </c>
      <c r="Q3779" t="str">
        <f t="shared" si="355"/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9"/>
        <v>105</v>
      </c>
      <c r="P3780">
        <f t="shared" si="354"/>
        <v>70.03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9"/>
        <v>104</v>
      </c>
      <c r="P3781">
        <f t="shared" si="354"/>
        <v>135.63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110</v>
      </c>
      <c r="P3783">
        <f t="shared" si="354"/>
        <v>94.9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102</v>
      </c>
      <c r="P3784">
        <f t="shared" si="354"/>
        <v>75.37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129</v>
      </c>
      <c r="P3785">
        <f t="shared" si="354"/>
        <v>64.459999999999994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115</v>
      </c>
      <c r="P3786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151</v>
      </c>
      <c r="P378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111</v>
      </c>
      <c r="P3788">
        <f t="shared" si="354"/>
        <v>93.77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</v>
      </c>
      <c r="P3789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1</v>
      </c>
      <c r="P3790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</v>
      </c>
      <c r="P3791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>
        <f t="shared" si="354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>
        <f t="shared" si="354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</v>
      </c>
      <c r="P379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60</v>
      </c>
      <c r="P3795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2</v>
      </c>
      <c r="P3797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0</v>
      </c>
      <c r="P3798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90</v>
      </c>
      <c r="P3799">
        <f t="shared" si="354"/>
        <v>145.41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</v>
      </c>
      <c r="P3800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</v>
      </c>
      <c r="P3801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</v>
      </c>
      <c r="P3802">
        <f t="shared" si="354"/>
        <v>55.06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9</v>
      </c>
      <c r="P3803">
        <f t="shared" si="354"/>
        <v>47.33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>
        <f t="shared" si="354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20</v>
      </c>
      <c r="P3805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>
        <f t="shared" si="354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0</v>
      </c>
      <c r="P3807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0</v>
      </c>
      <c r="P3808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</v>
      </c>
      <c r="P3809">
        <f t="shared" si="354"/>
        <v>50.56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41.67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</v>
      </c>
      <c r="P3811">
        <f t="shared" si="354"/>
        <v>53.29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122</v>
      </c>
      <c r="P3812">
        <f t="shared" si="354"/>
        <v>70.23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43.42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110</v>
      </c>
      <c r="P3814">
        <f t="shared" si="354"/>
        <v>199.18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101</v>
      </c>
      <c r="P3815">
        <f t="shared" si="354"/>
        <v>78.52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</v>
      </c>
      <c r="P3816">
        <f t="shared" si="354"/>
        <v>61.82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</v>
      </c>
      <c r="P3817">
        <f t="shared" si="354"/>
        <v>50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</v>
      </c>
      <c r="P3818">
        <f t="shared" si="354"/>
        <v>48.34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</v>
      </c>
      <c r="P3819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228</v>
      </c>
      <c r="P3820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</v>
      </c>
      <c r="P3821">
        <f t="shared" si="354"/>
        <v>40.92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</v>
      </c>
      <c r="P3822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105</v>
      </c>
      <c r="P3823">
        <f t="shared" si="354"/>
        <v>79.540000000000006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</v>
      </c>
      <c r="P3824">
        <f t="shared" si="354"/>
        <v>72.38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64.63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38.57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</v>
      </c>
      <c r="P3827">
        <f t="shared" si="354"/>
        <v>107.57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</v>
      </c>
      <c r="P3828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153</v>
      </c>
      <c r="P3829">
        <f t="shared" si="354"/>
        <v>70.459999999999994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178.57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</v>
      </c>
      <c r="P3831">
        <f t="shared" si="354"/>
        <v>62.63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</v>
      </c>
      <c r="P3833">
        <f t="shared" si="354"/>
        <v>58.9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105</v>
      </c>
      <c r="P3834">
        <f t="shared" si="354"/>
        <v>139.56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117</v>
      </c>
      <c r="P3835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</v>
      </c>
      <c r="P3836">
        <f t="shared" si="354"/>
        <v>57.39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113</v>
      </c>
      <c r="P3838">
        <f t="shared" si="354"/>
        <v>64.290000000000006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</v>
      </c>
      <c r="P3839">
        <f t="shared" si="354"/>
        <v>120.12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101</v>
      </c>
      <c r="P3840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</v>
      </c>
      <c r="P3841">
        <f t="shared" ref="P3841:P3904" si="360">IF(L3841=0,0,ROUND(E3841/L3841,2))</f>
        <v>63.28</v>
      </c>
      <c r="Q3841" t="str">
        <f t="shared" ref="Q3841:Q3904" si="361">LEFT(N3841,FIND("/",N3841)-1)</f>
        <v>theater</v>
      </c>
      <c r="R3841" t="str">
        <f t="shared" ref="R3841:R3904" si="362">RIGHT(N3841,LEN(N3841)-FIND("/",N3841))</f>
        <v>plays</v>
      </c>
      <c r="S3841" s="9">
        <f t="shared" ref="S3841:S3904" si="363">(((J3841/60)/60)/24)+DATE(1970,1,1)</f>
        <v>42155.142638888887</v>
      </c>
      <c r="T3841" s="9">
        <f t="shared" ref="T3841:T3904" si="364"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60"/>
        <v>21.67</v>
      </c>
      <c r="Q3842" t="str">
        <f t="shared" si="361"/>
        <v>theater</v>
      </c>
      <c r="R3842" t="str">
        <f t="shared" si="362"/>
        <v>plays</v>
      </c>
      <c r="S3842" s="9">
        <f t="shared" si="363"/>
        <v>42432.701724537037</v>
      </c>
      <c r="T3842" s="9">
        <f t="shared" si="364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5">ROUND(E3843*100/D3843, 0)</f>
        <v>9</v>
      </c>
      <c r="P3843">
        <f t="shared" si="360"/>
        <v>25.65</v>
      </c>
      <c r="Q3843" t="str">
        <f t="shared" si="361"/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5"/>
        <v>22</v>
      </c>
      <c r="P3844">
        <f t="shared" si="360"/>
        <v>47.7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5"/>
        <v>21</v>
      </c>
      <c r="P3845">
        <f t="shared" si="360"/>
        <v>56.05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</v>
      </c>
      <c r="P384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</v>
      </c>
      <c r="P3847">
        <f t="shared" si="360"/>
        <v>70.17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3</v>
      </c>
      <c r="P3848">
        <f t="shared" si="360"/>
        <v>23.63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</v>
      </c>
      <c r="P3849">
        <f t="shared" si="360"/>
        <v>188.56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</v>
      </c>
      <c r="P3850">
        <f t="shared" si="360"/>
        <v>49.51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</v>
      </c>
      <c r="P3851">
        <f t="shared" si="360"/>
        <v>75.459999999999994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4</v>
      </c>
      <c r="P3852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</v>
      </c>
      <c r="P3853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</v>
      </c>
      <c r="P3854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0</v>
      </c>
      <c r="P3855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</v>
      </c>
      <c r="P3856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3</v>
      </c>
      <c r="P3857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</v>
      </c>
      <c r="P3858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</v>
      </c>
      <c r="P3859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</v>
      </c>
      <c r="P3861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18</v>
      </c>
      <c r="P3862">
        <f t="shared" si="360"/>
        <v>81.540000000000006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0</v>
      </c>
      <c r="P3864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>
        <f t="shared" si="360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</v>
      </c>
      <c r="P3866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27</v>
      </c>
      <c r="P3867">
        <f t="shared" si="360"/>
        <v>46.43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1</v>
      </c>
      <c r="P3868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13</v>
      </c>
      <c r="P3869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</v>
      </c>
      <c r="P3870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</v>
      </c>
      <c r="P3871">
        <f t="shared" si="360"/>
        <v>30.13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3</v>
      </c>
      <c r="P3873">
        <f t="shared" si="360"/>
        <v>13.33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>
        <f t="shared" si="360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>
        <f t="shared" si="360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>
        <f t="shared" si="360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>
        <f t="shared" si="360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53</v>
      </c>
      <c r="P3878">
        <f t="shared" si="360"/>
        <v>44.76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5</v>
      </c>
      <c r="P3879">
        <f t="shared" si="360"/>
        <v>88.64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0</v>
      </c>
      <c r="P3880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>
        <f t="shared" si="360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</v>
      </c>
      <c r="P3882">
        <f t="shared" si="360"/>
        <v>57.65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>
        <f t="shared" si="360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>
        <f t="shared" si="360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>
        <f t="shared" si="360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>
        <f t="shared" si="360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>
        <f t="shared" si="360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2</v>
      </c>
      <c r="P3889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</v>
      </c>
      <c r="P3890">
        <f t="shared" si="360"/>
        <v>38.71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</v>
      </c>
      <c r="P3891">
        <f t="shared" si="360"/>
        <v>13.11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17</v>
      </c>
      <c r="P3892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33</v>
      </c>
      <c r="P3893">
        <f t="shared" si="360"/>
        <v>37.14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>
        <f t="shared" si="360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22</v>
      </c>
      <c r="P3895">
        <f t="shared" si="360"/>
        <v>128.27000000000001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</v>
      </c>
      <c r="P3896">
        <f t="shared" si="360"/>
        <v>47.27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11</v>
      </c>
      <c r="P3898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18</v>
      </c>
      <c r="P3899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33</v>
      </c>
      <c r="P3900">
        <f t="shared" si="360"/>
        <v>50.88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</v>
      </c>
      <c r="P3901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</v>
      </c>
      <c r="P3902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1</v>
      </c>
      <c r="P3903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49</v>
      </c>
      <c r="P3904">
        <f t="shared" si="360"/>
        <v>47.26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>
        <f t="shared" ref="P3905:P3968" si="366">IF(L3905=0,0,ROUND(E3905/L3905,2))</f>
        <v>0</v>
      </c>
      <c r="Q3905" t="str">
        <f t="shared" ref="Q3905:Q3968" si="367">LEFT(N3905,FIND("/",N3905)-1)</f>
        <v>theater</v>
      </c>
      <c r="R3905" t="str">
        <f t="shared" ref="R3905:R3968" si="368">RIGHT(N3905,LEN(N3905)-FIND("/",N3905))</f>
        <v>plays</v>
      </c>
      <c r="S3905" s="9">
        <f t="shared" ref="S3905:S3968" si="369">(((J3905/60)/60)/24)+DATE(1970,1,1)</f>
        <v>42186.01116898148</v>
      </c>
      <c r="T3905" s="9">
        <f t="shared" ref="T3905:T3968" si="370"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</v>
      </c>
      <c r="P3906">
        <f t="shared" si="366"/>
        <v>1.5</v>
      </c>
      <c r="Q3906" t="str">
        <f t="shared" si="367"/>
        <v>theater</v>
      </c>
      <c r="R3906" t="str">
        <f t="shared" si="368"/>
        <v>plays</v>
      </c>
      <c r="S3906" s="9">
        <f t="shared" si="369"/>
        <v>42095.229166666672</v>
      </c>
      <c r="T3906" s="9">
        <f t="shared" si="370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1">ROUND(E3907*100/D3907, 0)</f>
        <v>12</v>
      </c>
      <c r="P3907">
        <f t="shared" si="366"/>
        <v>24.71</v>
      </c>
      <c r="Q3907" t="str">
        <f t="shared" si="367"/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1"/>
        <v>67</v>
      </c>
      <c r="P3908">
        <f t="shared" si="366"/>
        <v>63.13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1"/>
        <v>15</v>
      </c>
      <c r="P3909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9</v>
      </c>
      <c r="P3910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</v>
      </c>
      <c r="P3911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</v>
      </c>
      <c r="P3912">
        <f t="shared" si="366"/>
        <v>61.67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</v>
      </c>
      <c r="P3913">
        <f t="shared" si="366"/>
        <v>83.14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0</v>
      </c>
      <c r="P3914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142.86000000000001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</v>
      </c>
      <c r="P3916">
        <f t="shared" si="366"/>
        <v>33.67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</v>
      </c>
      <c r="P3917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>
        <f t="shared" si="366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</v>
      </c>
      <c r="P3919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</v>
      </c>
      <c r="P3920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2</v>
      </c>
      <c r="P3921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</v>
      </c>
      <c r="P3922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>
        <f t="shared" si="366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</v>
      </c>
      <c r="P3924">
        <f t="shared" si="366"/>
        <v>10.17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</v>
      </c>
      <c r="P3925">
        <f t="shared" si="366"/>
        <v>81.41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</v>
      </c>
      <c r="P3926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</v>
      </c>
      <c r="P3928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</v>
      </c>
      <c r="P3930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</v>
      </c>
      <c r="P3931">
        <f t="shared" si="366"/>
        <v>32.36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>
        <f t="shared" si="366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>
        <f t="shared" si="366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0</v>
      </c>
      <c r="P3934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16</v>
      </c>
      <c r="P3935">
        <f t="shared" si="366"/>
        <v>91.83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45.83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44</v>
      </c>
      <c r="P3937">
        <f t="shared" si="366"/>
        <v>57.17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>
        <f t="shared" si="366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</v>
      </c>
      <c r="P3939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</v>
      </c>
      <c r="P3940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</v>
      </c>
      <c r="P3941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</v>
      </c>
      <c r="P3942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1</v>
      </c>
      <c r="P3943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>
        <f t="shared" si="366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36</v>
      </c>
      <c r="P3945">
        <f t="shared" si="366"/>
        <v>137.08000000000001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>
        <f t="shared" si="366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</v>
      </c>
      <c r="P3947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</v>
      </c>
      <c r="P3948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</v>
      </c>
      <c r="P3949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>
        <f t="shared" si="366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16</v>
      </c>
      <c r="P3951">
        <f t="shared" si="366"/>
        <v>49.28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1</v>
      </c>
      <c r="P3952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0</v>
      </c>
      <c r="P3953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0</v>
      </c>
      <c r="P3954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>
        <f t="shared" si="366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>
        <f t="shared" si="366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</v>
      </c>
      <c r="P3957">
        <f t="shared" si="366"/>
        <v>53.13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>
        <f t="shared" si="366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0</v>
      </c>
      <c r="P3959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</v>
      </c>
      <c r="P3960">
        <f t="shared" si="366"/>
        <v>40.06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</v>
      </c>
      <c r="P3961">
        <f t="shared" si="366"/>
        <v>24.33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2</v>
      </c>
      <c r="P3962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</v>
      </c>
      <c r="P3963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</v>
      </c>
      <c r="P3964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>
        <f t="shared" si="366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</v>
      </c>
      <c r="P3966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</v>
      </c>
      <c r="P3967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1</v>
      </c>
      <c r="P3968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</v>
      </c>
      <c r="P3969">
        <f t="shared" ref="P3969:P4032" si="372">IF(L3969=0,0,ROUND(E3969/L3969,2))</f>
        <v>41</v>
      </c>
      <c r="Q3969" t="str">
        <f t="shared" ref="Q3969:Q4032" si="373">LEFT(N3969,FIND("/",N3969)-1)</f>
        <v>theater</v>
      </c>
      <c r="R3969" t="str">
        <f t="shared" ref="R3969:R4032" si="374">RIGHT(N3969,LEN(N3969)-FIND("/",N3969))</f>
        <v>plays</v>
      </c>
      <c r="S3969" s="9">
        <f t="shared" ref="S3969:S4032" si="375">(((J3969/60)/60)/24)+DATE(1970,1,1)</f>
        <v>42770.290590277778</v>
      </c>
      <c r="T3969" s="9">
        <f t="shared" ref="T3969:T4032" si="376"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11</v>
      </c>
      <c r="P3970">
        <f t="shared" si="372"/>
        <v>47.91</v>
      </c>
      <c r="Q3970" t="str">
        <f t="shared" si="373"/>
        <v>theater</v>
      </c>
      <c r="R3970" t="str">
        <f t="shared" si="374"/>
        <v>plays</v>
      </c>
      <c r="S3970" s="9">
        <f t="shared" si="375"/>
        <v>42452.815659722226</v>
      </c>
      <c r="T3970" s="9">
        <f t="shared" si="37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7">ROUND(E3971*100/D3971, 0)</f>
        <v>7</v>
      </c>
      <c r="P3971">
        <f t="shared" si="372"/>
        <v>35.17</v>
      </c>
      <c r="Q3971" t="str">
        <f t="shared" si="373"/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7"/>
        <v>0</v>
      </c>
      <c r="P3972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7"/>
        <v>1</v>
      </c>
      <c r="P3973">
        <f t="shared" si="372"/>
        <v>22.67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</v>
      </c>
      <c r="P3974">
        <f t="shared" si="372"/>
        <v>26.38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</v>
      </c>
      <c r="P3975">
        <f t="shared" si="372"/>
        <v>105.54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29.09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>
        <f t="shared" si="372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48</v>
      </c>
      <c r="P3978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</v>
      </c>
      <c r="P3979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11</v>
      </c>
      <c r="P3980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2</v>
      </c>
      <c r="P3981">
        <f t="shared" si="372"/>
        <v>18.329999999999998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64.290000000000006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</v>
      </c>
      <c r="P3983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35</v>
      </c>
      <c r="P3985">
        <f t="shared" si="372"/>
        <v>84.28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</v>
      </c>
      <c r="P3986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</v>
      </c>
      <c r="P3987">
        <f t="shared" si="372"/>
        <v>33.74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10</v>
      </c>
      <c r="P3988">
        <f t="shared" si="372"/>
        <v>37.54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38</v>
      </c>
      <c r="P3989">
        <f t="shared" si="372"/>
        <v>11.62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</v>
      </c>
      <c r="P3990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>
        <f t="shared" si="372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</v>
      </c>
      <c r="P3992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</v>
      </c>
      <c r="P3994">
        <f t="shared" si="372"/>
        <v>60.11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0</v>
      </c>
      <c r="P3995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</v>
      </c>
      <c r="P3996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17</v>
      </c>
      <c r="P3998">
        <f t="shared" si="372"/>
        <v>29.24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>
        <f t="shared" si="372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</v>
      </c>
      <c r="P4000">
        <f t="shared" si="372"/>
        <v>59.58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17</v>
      </c>
      <c r="P4001">
        <f t="shared" si="372"/>
        <v>82.57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</v>
      </c>
      <c r="P4002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38</v>
      </c>
      <c r="P4003">
        <f t="shared" si="372"/>
        <v>32.36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2</v>
      </c>
      <c r="P4004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</v>
      </c>
      <c r="P4005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</v>
      </c>
      <c r="P4006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</v>
      </c>
      <c r="P4007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0</v>
      </c>
      <c r="P4008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</v>
      </c>
      <c r="P4009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4</v>
      </c>
      <c r="P4011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</v>
      </c>
      <c r="P4012">
        <f t="shared" si="372"/>
        <v>45.84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8</v>
      </c>
      <c r="P4013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>
        <f t="shared" si="372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</v>
      </c>
      <c r="P4015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>
        <f t="shared" si="372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0</v>
      </c>
      <c r="P4017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</v>
      </c>
      <c r="P4018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</v>
      </c>
      <c r="P4019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9</v>
      </c>
      <c r="P4020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1</v>
      </c>
      <c r="P4021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17</v>
      </c>
      <c r="P4022">
        <f t="shared" si="372"/>
        <v>33.33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1</v>
      </c>
      <c r="P4023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70</v>
      </c>
      <c r="P4024">
        <f t="shared" si="372"/>
        <v>63.56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>
        <f t="shared" si="372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</v>
      </c>
      <c r="P4026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>
        <f t="shared" si="372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</v>
      </c>
      <c r="P4029">
        <f t="shared" si="372"/>
        <v>30.71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</v>
      </c>
      <c r="P4030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>
        <f t="shared" si="372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66.67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>
        <f t="shared" ref="P4033:P4096" si="378">IF(L4033=0,0,ROUND(E4033/L4033,2))</f>
        <v>0</v>
      </c>
      <c r="Q4033" t="str">
        <f t="shared" ref="Q4033:Q4096" si="379">LEFT(N4033,FIND("/",N4033)-1)</f>
        <v>theater</v>
      </c>
      <c r="R4033" t="str">
        <f t="shared" ref="R4033:R4096" si="380">RIGHT(N4033,LEN(N4033)-FIND("/",N4033))</f>
        <v>plays</v>
      </c>
      <c r="S4033" s="9">
        <f t="shared" ref="S4033:S4096" si="381">(((J4033/60)/60)/24)+DATE(1970,1,1)</f>
        <v>41941.585231481484</v>
      </c>
      <c r="T4033" s="9">
        <f t="shared" ref="T4033:T4096" si="382"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7</v>
      </c>
      <c r="P4034">
        <f t="shared" si="378"/>
        <v>59</v>
      </c>
      <c r="Q4034" t="str">
        <f t="shared" si="379"/>
        <v>theater</v>
      </c>
      <c r="R4034" t="str">
        <f t="shared" si="380"/>
        <v>plays</v>
      </c>
      <c r="S4034" s="9">
        <f t="shared" si="381"/>
        <v>42293.809212962966</v>
      </c>
      <c r="T4034" s="9">
        <f t="shared" si="38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3">ROUND(E4035*100/D4035, 0)</f>
        <v>26</v>
      </c>
      <c r="P4035">
        <f t="shared" si="378"/>
        <v>65.34</v>
      </c>
      <c r="Q4035" t="str">
        <f t="shared" si="379"/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3"/>
        <v>1</v>
      </c>
      <c r="P4036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3"/>
        <v>37</v>
      </c>
      <c r="P4037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</v>
      </c>
      <c r="P4038">
        <f t="shared" si="378"/>
        <v>166.06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</v>
      </c>
      <c r="P4039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</v>
      </c>
      <c r="P4040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</v>
      </c>
      <c r="P4042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</v>
      </c>
      <c r="P4043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</v>
      </c>
      <c r="P4044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>
        <f t="shared" si="378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38</v>
      </c>
      <c r="P4046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</v>
      </c>
      <c r="P4047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</v>
      </c>
      <c r="P4048">
        <f t="shared" si="378"/>
        <v>38.33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</v>
      </c>
      <c r="P4049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18</v>
      </c>
      <c r="P4050">
        <f t="shared" si="378"/>
        <v>32.979999999999997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</v>
      </c>
      <c r="P4051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0</v>
      </c>
      <c r="P4052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>
        <f t="shared" si="378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38</v>
      </c>
      <c r="P4054">
        <f t="shared" si="378"/>
        <v>86.62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>
        <f t="shared" si="378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18</v>
      </c>
      <c r="P4057">
        <f t="shared" si="378"/>
        <v>41.95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88.33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</v>
      </c>
      <c r="P4059">
        <f t="shared" si="378"/>
        <v>129.16999999999999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3</v>
      </c>
      <c r="P4060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3</v>
      </c>
      <c r="P4061">
        <f t="shared" si="378"/>
        <v>35.71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3</v>
      </c>
      <c r="P4062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>
        <f t="shared" si="378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</v>
      </c>
      <c r="P4064">
        <f t="shared" si="378"/>
        <v>163.33000000000001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</v>
      </c>
      <c r="P4065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</v>
      </c>
      <c r="P4066">
        <f t="shared" si="378"/>
        <v>64.17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1</v>
      </c>
      <c r="P4067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</v>
      </c>
      <c r="P4068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61</v>
      </c>
      <c r="P4069">
        <f t="shared" si="378"/>
        <v>179.12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</v>
      </c>
      <c r="P4071">
        <f t="shared" si="378"/>
        <v>33.08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17</v>
      </c>
      <c r="P4072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>
        <f t="shared" si="378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</v>
      </c>
      <c r="P4074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</v>
      </c>
      <c r="P4075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27</v>
      </c>
      <c r="P4076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29</v>
      </c>
      <c r="P4077">
        <f t="shared" si="378"/>
        <v>44.31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>
        <f t="shared" si="378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9</v>
      </c>
      <c r="P4079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>
        <f t="shared" si="378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</v>
      </c>
      <c r="P4081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>
        <f t="shared" si="378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16</v>
      </c>
      <c r="P4083">
        <f t="shared" si="378"/>
        <v>29.17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22</v>
      </c>
      <c r="P4085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</v>
      </c>
      <c r="P4086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</v>
      </c>
      <c r="P4087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5</v>
      </c>
      <c r="P4088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>
        <f t="shared" si="378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11</v>
      </c>
      <c r="P4090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5</v>
      </c>
      <c r="P4091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</v>
      </c>
      <c r="P4092">
        <f t="shared" si="378"/>
        <v>10.67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13</v>
      </c>
      <c r="P4093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0</v>
      </c>
      <c r="P4094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</v>
      </c>
      <c r="P4095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37</v>
      </c>
      <c r="P4096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3</v>
      </c>
      <c r="P4097">
        <f t="shared" ref="P4097:P4115" si="384">IF(L4097=0,0,ROUND(E4097/L4097,2))</f>
        <v>800</v>
      </c>
      <c r="Q4097" t="str">
        <f t="shared" ref="Q4097:Q4115" si="385">LEFT(N4097,FIND("/",N4097)-1)</f>
        <v>theater</v>
      </c>
      <c r="R4097" t="str">
        <f t="shared" ref="R4097:R4115" si="386">RIGHT(N4097,LEN(N4097)-FIND("/",N4097))</f>
        <v>plays</v>
      </c>
      <c r="S4097" s="9">
        <f t="shared" ref="S4097:S4115" si="387">(((J4097/60)/60)/24)+DATE(1970,1,1)</f>
        <v>42693.031828703708</v>
      </c>
      <c r="T4097" s="9">
        <f t="shared" ref="T4097:T4115" si="388"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</v>
      </c>
      <c r="P4098">
        <f t="shared" si="384"/>
        <v>80</v>
      </c>
      <c r="Q4098" t="str">
        <f t="shared" si="385"/>
        <v>theater</v>
      </c>
      <c r="R4098" t="str">
        <f t="shared" si="386"/>
        <v>plays</v>
      </c>
      <c r="S4098" s="9">
        <f t="shared" si="387"/>
        <v>42750.530312499999</v>
      </c>
      <c r="T4098" s="9">
        <f t="shared" si="388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9">ROUND(E4099*100/D4099, 0)</f>
        <v>0</v>
      </c>
      <c r="P4099">
        <f t="shared" si="384"/>
        <v>0</v>
      </c>
      <c r="Q4099" t="str">
        <f t="shared" si="385"/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9"/>
        <v>0</v>
      </c>
      <c r="P4100">
        <f t="shared" si="384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9"/>
        <v>1</v>
      </c>
      <c r="P4101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>
        <f t="shared" si="384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>
        <f t="shared" si="384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</v>
      </c>
      <c r="P4104">
        <f t="shared" si="384"/>
        <v>22.83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16.670000000000002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</v>
      </c>
      <c r="P4106">
        <f t="shared" si="384"/>
        <v>45.79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7</v>
      </c>
      <c r="P4107">
        <f t="shared" si="384"/>
        <v>383.33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71</v>
      </c>
      <c r="P4108">
        <f t="shared" si="384"/>
        <v>106.97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</v>
      </c>
      <c r="P4109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2</v>
      </c>
      <c r="P4110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>
        <f t="shared" si="384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29</v>
      </c>
      <c r="P4112">
        <f t="shared" si="384"/>
        <v>14.33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</v>
      </c>
      <c r="P4113">
        <f t="shared" si="384"/>
        <v>15.67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</v>
      </c>
      <c r="P4114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</v>
      </c>
      <c r="P4115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1972-2231-4ACC-854D-0D7CED916B32}">
  <dimension ref="A1:I14"/>
  <sheetViews>
    <sheetView workbookViewId="0">
      <selection activeCell="H15" sqref="H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10.33203125" customWidth="1"/>
    <col min="9" max="9" width="11.5546875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9" x14ac:dyDescent="0.3">
      <c r="A1" s="5" t="s">
        <v>8223</v>
      </c>
      <c r="B1" t="s">
        <v>8322</v>
      </c>
    </row>
    <row r="3" spans="1:9" x14ac:dyDescent="0.3">
      <c r="A3" s="5" t="s">
        <v>8321</v>
      </c>
      <c r="B3" s="5" t="s">
        <v>8324</v>
      </c>
    </row>
    <row r="4" spans="1:9" ht="28.8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G4" s="17" t="s">
        <v>8387</v>
      </c>
      <c r="H4" s="17" t="s">
        <v>8388</v>
      </c>
      <c r="I4" s="17" t="s">
        <v>8389</v>
      </c>
    </row>
    <row r="5" spans="1:9" x14ac:dyDescent="0.3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  <c r="G5" s="13">
        <f>GETPIVOTDATA("Category",$A$3,"state","successful","Category","film &amp; video")/GETPIVOTDATA("Category",$A$3,"Category","film &amp; video")</f>
        <v>0.57692307692307687</v>
      </c>
      <c r="H5" s="13">
        <f>GETPIVOTDATA("Category",$A$3,"state","failed","Category","film &amp; video")/GETPIVOTDATA("Category",$A$3,"Category","film &amp; video")</f>
        <v>0.34615384615384615</v>
      </c>
      <c r="I5" s="13">
        <f>GETPIVOTDATA("Category",$A$3,"state","canceled","Category","film &amp; video")/GETPIVOTDATA("Category",$A$3,"Category","film &amp; video")</f>
        <v>7.6923076923076927E-2</v>
      </c>
    </row>
    <row r="6" spans="1:9" x14ac:dyDescent="0.3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G6" s="13">
        <f>GETPIVOTDATA("Category",$A$3,"state","successful","Category","food")/GETPIVOTDATA("Category",$A$3,"Category","food")</f>
        <v>0.17</v>
      </c>
      <c r="H6" s="13">
        <f>GETPIVOTDATA("Category",$A$3,"state","failed","Category","food")/GETPIVOTDATA("Category",$A$3,"Category","food")</f>
        <v>0.7</v>
      </c>
      <c r="I6" s="13">
        <f>GETPIVOTDATA("Category",$A$3,"state","canceled","Category","food")/GETPIVOTDATA("Category",$A$3,"Category","food")</f>
        <v>0.1</v>
      </c>
    </row>
    <row r="7" spans="1:9" x14ac:dyDescent="0.3">
      <c r="A7" s="6" t="s">
        <v>8314</v>
      </c>
      <c r="B7" s="7">
        <v>80</v>
      </c>
      <c r="C7" s="7">
        <v>140</v>
      </c>
      <c r="D7" s="7"/>
      <c r="E7" s="7"/>
      <c r="F7" s="7">
        <v>220</v>
      </c>
      <c r="G7" s="13">
        <f>GETPIVOTDATA("Category",$A$3,"state","successful","Category","games")/GETPIVOTDATA("Category",$A$3,"Category","games")</f>
        <v>0.36363636363636365</v>
      </c>
      <c r="H7" s="13">
        <f>GETPIVOTDATA("Category",$A$3,"state","failed","Category","games")/GETPIVOTDATA("Category",$A$3,"Category","games")</f>
        <v>0.63636363636363635</v>
      </c>
      <c r="I7" s="13">
        <f>GETPIVOTDATA("Category",$A$3,"state","canceled","Category","games")/GETPIVOTDATA("Category",$A$3,"Category","games")</f>
        <v>0</v>
      </c>
    </row>
    <row r="8" spans="1:9" x14ac:dyDescent="0.3">
      <c r="A8" s="6" t="s">
        <v>8315</v>
      </c>
      <c r="B8" s="7"/>
      <c r="C8" s="7"/>
      <c r="D8" s="7">
        <v>24</v>
      </c>
      <c r="E8" s="7"/>
      <c r="F8" s="7">
        <v>24</v>
      </c>
      <c r="G8" s="13">
        <f>GETPIVOTDATA("Category",$A$3,"state","successful","Category","journalism")/GETPIVOTDATA("Category",$A$3,"Category","journalism")</f>
        <v>0</v>
      </c>
      <c r="H8" s="13">
        <f>GETPIVOTDATA("Category",$A$3,"state","failed","Category","journalism")/GETPIVOTDATA("Category",$A$3,"Category","journalism")</f>
        <v>0</v>
      </c>
      <c r="I8" s="13">
        <f>GETPIVOTDATA("Category",$A$3,"state","canceled","Category","journalism")/GETPIVOTDATA("Category",$A$3,"Category","journalism")</f>
        <v>1</v>
      </c>
    </row>
    <row r="9" spans="1:9" x14ac:dyDescent="0.3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G9" s="13">
        <f>GETPIVOTDATA("Category",$A$3,"state","successful","Category","music")/GETPIVOTDATA("Category",$A$3,"Category","music")</f>
        <v>0.77142857142857146</v>
      </c>
      <c r="H9" s="13">
        <f>GETPIVOTDATA("Category",$A$3,"state","failed","Category","music")/GETPIVOTDATA("Category",$A$3,"Category","music")</f>
        <v>0.17142857142857143</v>
      </c>
      <c r="I9" s="13">
        <f>GETPIVOTDATA("Category",$A$3,"state","canceled","Category","music")/GETPIVOTDATA("Category",$A$3,"Category","music")</f>
        <v>2.8571428571428571E-2</v>
      </c>
    </row>
    <row r="10" spans="1:9" x14ac:dyDescent="0.3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  <c r="G10" s="13">
        <f>GETPIVOTDATA("Category",$A$3,"state","successful","Category","photography")/GETPIVOTDATA("Category",$A$3,"Category","photography")</f>
        <v>0.4681818181818182</v>
      </c>
      <c r="H10" s="13">
        <f>GETPIVOTDATA("Category",$A$3,"state","failed","Category","photography")/GETPIVOTDATA("Category",$A$3,"Category","photography")</f>
        <v>0.53181818181818186</v>
      </c>
      <c r="I10" s="13">
        <f>GETPIVOTDATA("Category",$A$3,"state","canceled","Category","photography")/GETPIVOTDATA("Category",$A$3,"Category","photography")</f>
        <v>0</v>
      </c>
    </row>
    <row r="11" spans="1:9" x14ac:dyDescent="0.3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  <c r="G11" s="13">
        <f>GETPIVOTDATA("Category",$A$3,"state","successful","Category","publishing")/GETPIVOTDATA("Category",$A$3,"Category","publishing")</f>
        <v>0.33755274261603374</v>
      </c>
      <c r="H11" s="13">
        <f>GETPIVOTDATA("Category",$A$3,"state","failed","Category","publishing")/GETPIVOTDATA("Category",$A$3,"Category","publishing")</f>
        <v>0.53586497890295359</v>
      </c>
      <c r="I11" s="13">
        <f>GETPIVOTDATA("Category",$A$3,"state","canceled","Category","publishing")/GETPIVOTDATA("Category",$A$3,"Category","publishing")</f>
        <v>0.12658227848101267</v>
      </c>
    </row>
    <row r="12" spans="1:9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  <c r="G12" s="13">
        <f>GETPIVOTDATA("Category",$A$3,"state","successful","Category","technology")/GETPIVOTDATA("Category",$A$3,"Category","technology")</f>
        <v>0.34833333333333333</v>
      </c>
      <c r="H12" s="13">
        <f>GETPIVOTDATA("Category",$A$3,"state","failed","Category","technology")/GETPIVOTDATA("Category",$A$3,"Category","technology")</f>
        <v>0.35499999999999998</v>
      </c>
      <c r="I12" s="13">
        <f>GETPIVOTDATA("Category",$A$3,"state","canceled","Category","technology")/GETPIVOTDATA("Category",$A$3,"Category","technology")</f>
        <v>0.29666666666666669</v>
      </c>
    </row>
    <row r="13" spans="1:9" x14ac:dyDescent="0.3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G13" s="13">
        <f>GETPIVOTDATA("Category",$A$3,"state","successful","Category","theater")/GETPIVOTDATA("Category",$A$3,"Category","theater")</f>
        <v>0.60229720028715006</v>
      </c>
      <c r="H13" s="13">
        <f>GETPIVOTDATA("Category",$A$3,"state","failed","Category","theater")/GETPIVOTDATA("Category",$A$3,"Category","theater")</f>
        <v>0.35391241923905242</v>
      </c>
      <c r="I13" s="13">
        <f>GETPIVOTDATA("Category",$A$3,"state","canceled","Category","theater")/GETPIVOTDATA("Category",$A$3,"Category","theater")</f>
        <v>2.6561378320172292E-2</v>
      </c>
    </row>
    <row r="14" spans="1:9" x14ac:dyDescent="0.3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conditionalFormatting sqref="G5:G13">
    <cfRule type="top10" dxfId="6" priority="3" rank="3"/>
  </conditionalFormatting>
  <conditionalFormatting sqref="H5:H13">
    <cfRule type="top10" dxfId="5" priority="2" rank="3"/>
  </conditionalFormatting>
  <conditionalFormatting sqref="I5:I13">
    <cfRule type="top10" dxfId="4" priority="1" rank="3"/>
  </conditionalFormatting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124D8-EAA0-4747-A9EA-438E4A2630D9}">
  <dimension ref="A1:H52"/>
  <sheetViews>
    <sheetView workbookViewId="0">
      <selection activeCell="K56" sqref="K56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2.109375" customWidth="1"/>
    <col min="7" max="7" width="11.109375" customWidth="1"/>
    <col min="8" max="8" width="13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7" x14ac:dyDescent="0.3">
      <c r="A1" s="5" t="s">
        <v>8223</v>
      </c>
      <c r="B1" t="s">
        <v>8322</v>
      </c>
    </row>
    <row r="2" spans="1:7" x14ac:dyDescent="0.3">
      <c r="A2" s="5" t="s">
        <v>8308</v>
      </c>
      <c r="B2" t="s">
        <v>8322</v>
      </c>
    </row>
    <row r="4" spans="1:7" x14ac:dyDescent="0.3">
      <c r="A4" s="5" t="s">
        <v>8366</v>
      </c>
      <c r="B4" s="5" t="s">
        <v>8324</v>
      </c>
    </row>
    <row r="5" spans="1:7" ht="28.8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G5" s="17" t="s">
        <v>8402</v>
      </c>
    </row>
    <row r="6" spans="1:7" x14ac:dyDescent="0.3">
      <c r="A6" s="6" t="s">
        <v>8325</v>
      </c>
      <c r="B6" s="7"/>
      <c r="C6" s="7">
        <v>100</v>
      </c>
      <c r="D6" s="7"/>
      <c r="E6" s="7"/>
      <c r="F6" s="7">
        <v>100</v>
      </c>
      <c r="G6" s="13">
        <f>B6/F6</f>
        <v>0</v>
      </c>
    </row>
    <row r="7" spans="1:7" x14ac:dyDescent="0.3">
      <c r="A7" s="6" t="s">
        <v>8326</v>
      </c>
      <c r="B7" s="7"/>
      <c r="C7" s="7"/>
      <c r="D7" s="7">
        <v>20</v>
      </c>
      <c r="E7" s="7"/>
      <c r="F7" s="7">
        <v>20</v>
      </c>
      <c r="G7" s="13">
        <f t="shared" ref="G7:G47" si="0">B7/F7</f>
        <v>0</v>
      </c>
    </row>
    <row r="8" spans="1:7" x14ac:dyDescent="0.3">
      <c r="A8" s="6" t="s">
        <v>8327</v>
      </c>
      <c r="B8" s="7"/>
      <c r="C8" s="7"/>
      <c r="D8" s="7">
        <v>24</v>
      </c>
      <c r="E8" s="7"/>
      <c r="F8" s="7">
        <v>24</v>
      </c>
      <c r="G8" s="13">
        <f t="shared" si="0"/>
        <v>0</v>
      </c>
    </row>
    <row r="9" spans="1:7" x14ac:dyDescent="0.3">
      <c r="A9" s="6" t="s">
        <v>8328</v>
      </c>
      <c r="B9" s="7"/>
      <c r="C9" s="7">
        <v>40</v>
      </c>
      <c r="D9" s="7"/>
      <c r="E9" s="7"/>
      <c r="F9" s="7">
        <v>40</v>
      </c>
      <c r="G9" s="13">
        <f t="shared" si="0"/>
        <v>0</v>
      </c>
    </row>
    <row r="10" spans="1:7" x14ac:dyDescent="0.3">
      <c r="A10" s="6" t="s">
        <v>8329</v>
      </c>
      <c r="B10" s="7">
        <v>40</v>
      </c>
      <c r="C10" s="7"/>
      <c r="D10" s="7"/>
      <c r="E10" s="7"/>
      <c r="F10" s="7">
        <v>40</v>
      </c>
      <c r="G10" s="13">
        <f t="shared" si="0"/>
        <v>1</v>
      </c>
    </row>
    <row r="11" spans="1:7" x14ac:dyDescent="0.3">
      <c r="A11" s="6" t="s">
        <v>8330</v>
      </c>
      <c r="B11" s="7">
        <v>180</v>
      </c>
      <c r="C11" s="7"/>
      <c r="D11" s="7"/>
      <c r="E11" s="7"/>
      <c r="F11" s="7">
        <v>180</v>
      </c>
      <c r="G11" s="13">
        <f t="shared" si="0"/>
        <v>1</v>
      </c>
    </row>
    <row r="12" spans="1:7" x14ac:dyDescent="0.3">
      <c r="A12" s="6" t="s">
        <v>8331</v>
      </c>
      <c r="B12" s="7"/>
      <c r="C12" s="7">
        <v>80</v>
      </c>
      <c r="D12" s="7"/>
      <c r="E12" s="7"/>
      <c r="F12" s="7">
        <v>80</v>
      </c>
      <c r="G12" s="13">
        <f t="shared" si="0"/>
        <v>0</v>
      </c>
    </row>
    <row r="13" spans="1:7" x14ac:dyDescent="0.3">
      <c r="A13" s="6" t="s">
        <v>8332</v>
      </c>
      <c r="B13" s="7">
        <v>40</v>
      </c>
      <c r="C13" s="7"/>
      <c r="D13" s="7"/>
      <c r="E13" s="7"/>
      <c r="F13" s="7">
        <v>40</v>
      </c>
      <c r="G13" s="13">
        <f t="shared" si="0"/>
        <v>1</v>
      </c>
    </row>
    <row r="14" spans="1:7" x14ac:dyDescent="0.3">
      <c r="A14" s="6" t="s">
        <v>8333</v>
      </c>
      <c r="B14" s="7"/>
      <c r="C14" s="7">
        <v>40</v>
      </c>
      <c r="D14" s="7"/>
      <c r="E14" s="7">
        <v>20</v>
      </c>
      <c r="F14" s="7">
        <v>60</v>
      </c>
      <c r="G14" s="13">
        <f t="shared" si="0"/>
        <v>0</v>
      </c>
    </row>
    <row r="15" spans="1:7" x14ac:dyDescent="0.3">
      <c r="A15" s="6" t="s">
        <v>8334</v>
      </c>
      <c r="B15" s="7"/>
      <c r="C15" s="7">
        <v>40</v>
      </c>
      <c r="D15" s="7"/>
      <c r="E15" s="7"/>
      <c r="F15" s="7">
        <v>40</v>
      </c>
      <c r="G15" s="13">
        <f t="shared" si="0"/>
        <v>0</v>
      </c>
    </row>
    <row r="16" spans="1:7" x14ac:dyDescent="0.3">
      <c r="A16" s="6" t="s">
        <v>8335</v>
      </c>
      <c r="B16" s="7"/>
      <c r="C16" s="7">
        <v>120</v>
      </c>
      <c r="D16" s="7">
        <v>20</v>
      </c>
      <c r="E16" s="7"/>
      <c r="F16" s="7">
        <v>140</v>
      </c>
      <c r="G16" s="13">
        <f t="shared" si="0"/>
        <v>0</v>
      </c>
    </row>
    <row r="17" spans="1:7" x14ac:dyDescent="0.3">
      <c r="A17" s="6" t="s">
        <v>8336</v>
      </c>
      <c r="B17" s="7"/>
      <c r="C17" s="7">
        <v>20</v>
      </c>
      <c r="D17" s="7"/>
      <c r="E17" s="7"/>
      <c r="F17" s="7">
        <v>20</v>
      </c>
      <c r="G17" s="13">
        <f t="shared" si="0"/>
        <v>0</v>
      </c>
    </row>
    <row r="18" spans="1:7" x14ac:dyDescent="0.3">
      <c r="A18" s="6" t="s">
        <v>8337</v>
      </c>
      <c r="B18" s="7">
        <v>140</v>
      </c>
      <c r="C18" s="7"/>
      <c r="D18" s="7"/>
      <c r="E18" s="7"/>
      <c r="F18" s="7">
        <v>140</v>
      </c>
      <c r="G18" s="13">
        <f t="shared" si="0"/>
        <v>1</v>
      </c>
    </row>
    <row r="19" spans="1:7" x14ac:dyDescent="0.3">
      <c r="A19" s="6" t="s">
        <v>8338</v>
      </c>
      <c r="B19" s="7">
        <v>140</v>
      </c>
      <c r="C19" s="7">
        <v>20</v>
      </c>
      <c r="D19" s="7"/>
      <c r="E19" s="7"/>
      <c r="F19" s="7">
        <v>160</v>
      </c>
      <c r="G19" s="13">
        <f t="shared" si="0"/>
        <v>0.875</v>
      </c>
    </row>
    <row r="20" spans="1:7" x14ac:dyDescent="0.3">
      <c r="A20" s="6" t="s">
        <v>8339</v>
      </c>
      <c r="B20" s="7"/>
      <c r="C20" s="7">
        <v>60</v>
      </c>
      <c r="D20" s="7"/>
      <c r="E20" s="7"/>
      <c r="F20" s="7">
        <v>60</v>
      </c>
      <c r="G20" s="13">
        <f t="shared" si="0"/>
        <v>0</v>
      </c>
    </row>
    <row r="21" spans="1:7" x14ac:dyDescent="0.3">
      <c r="A21" s="6" t="s">
        <v>8340</v>
      </c>
      <c r="B21" s="7">
        <v>9</v>
      </c>
      <c r="C21" s="7">
        <v>11</v>
      </c>
      <c r="D21" s="7"/>
      <c r="E21" s="7"/>
      <c r="F21" s="7">
        <v>20</v>
      </c>
      <c r="G21" s="13">
        <f t="shared" si="0"/>
        <v>0.45</v>
      </c>
    </row>
    <row r="22" spans="1:7" x14ac:dyDescent="0.3">
      <c r="A22" s="6" t="s">
        <v>8341</v>
      </c>
      <c r="B22" s="7">
        <v>20</v>
      </c>
      <c r="C22" s="7"/>
      <c r="D22" s="7"/>
      <c r="E22" s="7"/>
      <c r="F22" s="7">
        <v>20</v>
      </c>
      <c r="G22" s="13">
        <f t="shared" si="0"/>
        <v>1</v>
      </c>
    </row>
    <row r="23" spans="1:7" x14ac:dyDescent="0.3">
      <c r="A23" s="6" t="s">
        <v>8342</v>
      </c>
      <c r="B23" s="7"/>
      <c r="C23" s="7">
        <v>40</v>
      </c>
      <c r="D23" s="7"/>
      <c r="E23" s="7"/>
      <c r="F23" s="7">
        <v>40</v>
      </c>
      <c r="G23" s="13">
        <f t="shared" si="0"/>
        <v>0</v>
      </c>
    </row>
    <row r="24" spans="1:7" x14ac:dyDescent="0.3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  <c r="G24" s="13">
        <f t="shared" si="0"/>
        <v>0.42857142857142855</v>
      </c>
    </row>
    <row r="25" spans="1:7" x14ac:dyDescent="0.3">
      <c r="A25" s="6" t="s">
        <v>8344</v>
      </c>
      <c r="B25" s="7"/>
      <c r="C25" s="7">
        <v>20</v>
      </c>
      <c r="D25" s="7"/>
      <c r="E25" s="7"/>
      <c r="F25" s="7">
        <v>20</v>
      </c>
      <c r="G25" s="13">
        <f t="shared" si="0"/>
        <v>0</v>
      </c>
    </row>
    <row r="26" spans="1:7" x14ac:dyDescent="0.3">
      <c r="A26" s="6" t="s">
        <v>8345</v>
      </c>
      <c r="B26" s="7">
        <v>60</v>
      </c>
      <c r="C26" s="7"/>
      <c r="D26" s="7"/>
      <c r="E26" s="7"/>
      <c r="F26" s="7">
        <v>60</v>
      </c>
      <c r="G26" s="13">
        <f t="shared" si="0"/>
        <v>1</v>
      </c>
    </row>
    <row r="27" spans="1:7" x14ac:dyDescent="0.3">
      <c r="A27" s="6" t="s">
        <v>8346</v>
      </c>
      <c r="B27" s="7"/>
      <c r="C27" s="7">
        <v>20</v>
      </c>
      <c r="D27" s="7"/>
      <c r="E27" s="7"/>
      <c r="F27" s="7">
        <v>20</v>
      </c>
      <c r="G27" s="13">
        <f t="shared" si="0"/>
        <v>0</v>
      </c>
    </row>
    <row r="28" spans="1:7" x14ac:dyDescent="0.3">
      <c r="A28" s="6" t="s">
        <v>8347</v>
      </c>
      <c r="B28" s="7">
        <v>103</v>
      </c>
      <c r="C28" s="7">
        <v>57</v>
      </c>
      <c r="D28" s="7"/>
      <c r="E28" s="7"/>
      <c r="F28" s="7">
        <v>160</v>
      </c>
      <c r="G28" s="13">
        <f t="shared" si="0"/>
        <v>0.64375000000000004</v>
      </c>
    </row>
    <row r="29" spans="1:7" x14ac:dyDescent="0.3">
      <c r="A29" s="6" t="s">
        <v>8348</v>
      </c>
      <c r="B29" s="7"/>
      <c r="C29" s="7">
        <v>20</v>
      </c>
      <c r="D29" s="7"/>
      <c r="E29" s="7"/>
      <c r="F29" s="7">
        <v>20</v>
      </c>
      <c r="G29" s="13">
        <f t="shared" si="0"/>
        <v>0</v>
      </c>
    </row>
    <row r="30" spans="1:7" x14ac:dyDescent="0.3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  <c r="G30" s="13">
        <f t="shared" si="0"/>
        <v>0.651031894934334</v>
      </c>
    </row>
    <row r="31" spans="1:7" x14ac:dyDescent="0.3">
      <c r="A31" s="6" t="s">
        <v>8350</v>
      </c>
      <c r="B31" s="7">
        <v>40</v>
      </c>
      <c r="C31" s="7"/>
      <c r="D31" s="7"/>
      <c r="E31" s="7"/>
      <c r="F31" s="7">
        <v>40</v>
      </c>
      <c r="G31" s="13">
        <f t="shared" si="0"/>
        <v>1</v>
      </c>
    </row>
    <row r="32" spans="1:7" x14ac:dyDescent="0.3">
      <c r="A32" s="6" t="s">
        <v>8351</v>
      </c>
      <c r="B32" s="7">
        <v>20</v>
      </c>
      <c r="C32" s="7"/>
      <c r="D32" s="7"/>
      <c r="E32" s="7"/>
      <c r="F32" s="7">
        <v>20</v>
      </c>
      <c r="G32" s="13">
        <f t="shared" si="0"/>
        <v>1</v>
      </c>
    </row>
    <row r="33" spans="1:7" x14ac:dyDescent="0.3">
      <c r="A33" s="6" t="s">
        <v>8352</v>
      </c>
      <c r="B33" s="7"/>
      <c r="C33" s="7">
        <v>20</v>
      </c>
      <c r="D33" s="7"/>
      <c r="E33" s="7"/>
      <c r="F33" s="7">
        <v>20</v>
      </c>
      <c r="G33" s="13">
        <f t="shared" si="0"/>
        <v>0</v>
      </c>
    </row>
    <row r="34" spans="1:7" x14ac:dyDescent="0.3">
      <c r="A34" s="6" t="s">
        <v>8353</v>
      </c>
      <c r="B34" s="7">
        <v>260</v>
      </c>
      <c r="C34" s="7"/>
      <c r="D34" s="7"/>
      <c r="E34" s="7"/>
      <c r="F34" s="7">
        <v>260</v>
      </c>
      <c r="G34" s="13">
        <f t="shared" si="0"/>
        <v>1</v>
      </c>
    </row>
    <row r="35" spans="1:7" x14ac:dyDescent="0.3">
      <c r="A35" s="6" t="s">
        <v>8354</v>
      </c>
      <c r="B35" s="7"/>
      <c r="C35" s="7"/>
      <c r="D35" s="7">
        <v>40</v>
      </c>
      <c r="E35" s="7"/>
      <c r="F35" s="7">
        <v>40</v>
      </c>
      <c r="G35" s="13">
        <f t="shared" si="0"/>
        <v>0</v>
      </c>
    </row>
    <row r="36" spans="1:7" x14ac:dyDescent="0.3">
      <c r="A36" s="6" t="s">
        <v>8355</v>
      </c>
      <c r="B36" s="7">
        <v>60</v>
      </c>
      <c r="C36" s="7"/>
      <c r="D36" s="7"/>
      <c r="E36" s="7"/>
      <c r="F36" s="7">
        <v>60</v>
      </c>
      <c r="G36" s="13">
        <f t="shared" si="0"/>
        <v>1</v>
      </c>
    </row>
    <row r="37" spans="1:7" x14ac:dyDescent="0.3">
      <c r="A37" s="6" t="s">
        <v>8356</v>
      </c>
      <c r="B37" s="7">
        <v>34</v>
      </c>
      <c r="C37" s="7"/>
      <c r="D37" s="7"/>
      <c r="E37" s="7">
        <v>6</v>
      </c>
      <c r="F37" s="7">
        <v>40</v>
      </c>
      <c r="G37" s="13">
        <f t="shared" si="0"/>
        <v>0.85</v>
      </c>
    </row>
    <row r="38" spans="1:7" x14ac:dyDescent="0.3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  <c r="G38" s="13">
        <f t="shared" si="0"/>
        <v>0.66666666666666663</v>
      </c>
    </row>
    <row r="39" spans="1:7" x14ac:dyDescent="0.3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  <c r="G39" s="13">
        <f t="shared" si="0"/>
        <v>0.45454545454545453</v>
      </c>
    </row>
    <row r="40" spans="1:7" x14ac:dyDescent="0.3">
      <c r="A40" s="6" t="s">
        <v>8359</v>
      </c>
      <c r="B40" s="7">
        <v>80</v>
      </c>
      <c r="C40" s="7"/>
      <c r="D40" s="7"/>
      <c r="E40" s="7"/>
      <c r="F40" s="7">
        <v>80</v>
      </c>
      <c r="G40" s="13">
        <f t="shared" si="0"/>
        <v>1</v>
      </c>
    </row>
    <row r="41" spans="1:7" x14ac:dyDescent="0.3">
      <c r="A41" s="6" t="s">
        <v>8360</v>
      </c>
      <c r="B41" s="7">
        <v>60</v>
      </c>
      <c r="C41" s="7"/>
      <c r="D41" s="7"/>
      <c r="E41" s="7"/>
      <c r="F41" s="7">
        <v>60</v>
      </c>
      <c r="G41" s="13">
        <f t="shared" si="0"/>
        <v>1</v>
      </c>
    </row>
    <row r="42" spans="1:7" x14ac:dyDescent="0.3">
      <c r="A42" s="6" t="s">
        <v>8361</v>
      </c>
      <c r="B42" s="7"/>
      <c r="C42" s="7">
        <v>47</v>
      </c>
      <c r="D42" s="7">
        <v>10</v>
      </c>
      <c r="E42" s="7"/>
      <c r="F42" s="7">
        <v>57</v>
      </c>
      <c r="G42" s="13">
        <f t="shared" si="0"/>
        <v>0</v>
      </c>
    </row>
    <row r="43" spans="1:7" x14ac:dyDescent="0.3">
      <c r="A43" s="6" t="s">
        <v>8362</v>
      </c>
      <c r="B43" s="7"/>
      <c r="C43" s="7">
        <v>100</v>
      </c>
      <c r="D43" s="7"/>
      <c r="E43" s="7"/>
      <c r="F43" s="7">
        <v>100</v>
      </c>
      <c r="G43" s="13">
        <f t="shared" si="0"/>
        <v>0</v>
      </c>
    </row>
    <row r="44" spans="1:7" x14ac:dyDescent="0.3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  <c r="G44" s="13">
        <f t="shared" si="0"/>
        <v>0.1</v>
      </c>
    </row>
    <row r="45" spans="1:7" x14ac:dyDescent="0.3">
      <c r="A45" s="6" t="s">
        <v>8364</v>
      </c>
      <c r="B45" s="7"/>
      <c r="C45" s="7">
        <v>60</v>
      </c>
      <c r="D45" s="7">
        <v>100</v>
      </c>
      <c r="E45" s="7"/>
      <c r="F45" s="7">
        <v>160</v>
      </c>
      <c r="G45" s="13">
        <f t="shared" si="0"/>
        <v>0</v>
      </c>
    </row>
    <row r="46" spans="1:7" x14ac:dyDescent="0.3">
      <c r="A46" s="6" t="s">
        <v>8365</v>
      </c>
      <c r="B46" s="7"/>
      <c r="C46" s="7"/>
      <c r="D46" s="7">
        <v>20</v>
      </c>
      <c r="E46" s="7"/>
      <c r="F46" s="7">
        <v>20</v>
      </c>
      <c r="G46" s="13">
        <f t="shared" si="0"/>
        <v>0</v>
      </c>
    </row>
    <row r="47" spans="1:7" x14ac:dyDescent="0.3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  <c r="G47" s="13">
        <f t="shared" si="0"/>
        <v>0.53111327175498302</v>
      </c>
    </row>
    <row r="51" spans="6:8" ht="86.4" x14ac:dyDescent="0.3">
      <c r="F51" s="18" t="s">
        <v>8403</v>
      </c>
      <c r="G51" s="18" t="s">
        <v>8404</v>
      </c>
      <c r="H51" s="18" t="s">
        <v>8405</v>
      </c>
    </row>
    <row r="52" spans="6:8" x14ac:dyDescent="0.3">
      <c r="F52" s="15">
        <f>COUNTIF(G6:G46,"100%")</f>
        <v>12</v>
      </c>
      <c r="G52" s="15">
        <f>COUNTIF(G6:G46,"0%")</f>
        <v>20</v>
      </c>
      <c r="H52" s="15">
        <f>COUNTA(G6:G46)</f>
        <v>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2E28-56C0-4C09-83D2-734C20E6AAAC}">
  <dimension ref="A1:E18"/>
  <sheetViews>
    <sheetView workbookViewId="0">
      <selection activeCell="J21" sqref="J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8322</v>
      </c>
    </row>
    <row r="2" spans="1:5" x14ac:dyDescent="0.3">
      <c r="A2" s="5" t="s">
        <v>8381</v>
      </c>
      <c r="B2" t="s">
        <v>8322</v>
      </c>
    </row>
    <row r="4" spans="1:5" x14ac:dyDescent="0.3">
      <c r="A4" s="5" t="s">
        <v>8323</v>
      </c>
      <c r="B4" s="5" t="s">
        <v>8324</v>
      </c>
    </row>
    <row r="5" spans="1:5" x14ac:dyDescent="0.3">
      <c r="A5" s="5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0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10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0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10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10" t="s">
        <v>8369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10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10" t="s">
        <v>8370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10" t="s">
        <v>8371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10" t="s">
        <v>8372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10" t="s">
        <v>8373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10" t="s">
        <v>8374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10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10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9C6C-4C21-4230-B1EE-1E65E7B55D1B}">
  <dimension ref="A1:H13"/>
  <sheetViews>
    <sheetView workbookViewId="0">
      <selection activeCell="C16" sqref="C16"/>
    </sheetView>
  </sheetViews>
  <sheetFormatPr defaultRowHeight="14.4" x14ac:dyDescent="0.3"/>
  <cols>
    <col min="1" max="1" width="16.21875" customWidth="1"/>
    <col min="2" max="2" width="11.77734375" customWidth="1"/>
    <col min="3" max="3" width="14.44140625" customWidth="1"/>
    <col min="6" max="6" width="10.6640625" customWidth="1"/>
    <col min="7" max="7" width="11.21875" customWidth="1"/>
    <col min="8" max="8" width="11.5546875" customWidth="1"/>
  </cols>
  <sheetData>
    <row r="1" spans="1:8" s="11" customFormat="1" ht="28.8" x14ac:dyDescent="0.3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ht="15" x14ac:dyDescent="0.3">
      <c r="A2" s="14" t="s">
        <v>8390</v>
      </c>
      <c r="B2" s="15">
        <f>COUNTIFS('Kickstarter Table'!$F:$F,"*successful*", 'Kickstarter Table'!$D:$D, "&lt;1000")</f>
        <v>322</v>
      </c>
      <c r="C2" s="15">
        <f>COUNTIFS('Kickstarter Table'!$F:$F,"*Failed*", 'Kickstarter Table'!$D:$D, "&lt;1000")</f>
        <v>113</v>
      </c>
      <c r="D2" s="15">
        <f>COUNTIFS('Kickstarter Table'!$F:$F,"*canceled*", 'Kickstarter Table'!$D:$D, "&lt;1000")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" x14ac:dyDescent="0.3">
      <c r="A3" s="14" t="s">
        <v>8391</v>
      </c>
      <c r="B3" s="15">
        <f>COUNTIFS('Kickstarter Table'!$F:$F,"*successful*", 'Kickstarter Table'!$D:$D, "&gt;=1000", 'Kickstarter Table'!$D:$D, "&lt;5000")</f>
        <v>932</v>
      </c>
      <c r="C3" s="15">
        <f>COUNTIFS('Kickstarter Table'!$F:$F,"*Failed*", 'Kickstarter Table'!$D:$D, "&gt;=1000", 'Kickstarter Table'!$D:$D, "&lt;5000")</f>
        <v>420</v>
      </c>
      <c r="D3" s="15">
        <f>COUNTIFS('Kickstarter Table'!$F:$F,"*canceled*", 'Kickstarter Table'!$D:$D, "&gt;=1000", 'Kickstarter Table'!$D:$D, "&lt;5000")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ht="15" x14ac:dyDescent="0.3">
      <c r="A4" s="14" t="s">
        <v>8392</v>
      </c>
      <c r="B4" s="15">
        <f>COUNTIFS('Kickstarter Table'!$F:$F,"*successful*", 'Kickstarter Table'!$D:$D, "&gt;=5000", 'Kickstarter Table'!$D:$D, "&lt;10000")</f>
        <v>381</v>
      </c>
      <c r="C4" s="15">
        <f>COUNTIFS('Kickstarter Table'!$F:$F,"*Failed*", 'Kickstarter Table'!$D:$D, "&gt;=5000", 'Kickstarter Table'!$D:$D, "&lt;10000")</f>
        <v>283</v>
      </c>
      <c r="D4" s="15">
        <f>COUNTIFS('Kickstarter Table'!$F:$F,"*canceled*", 'Kickstarter Table'!$D:$D, "&gt;=5000", 'Kickstarter Table'!$D:$D, "&lt;10000")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5" x14ac:dyDescent="0.3">
      <c r="A5" s="14" t="s">
        <v>8393</v>
      </c>
      <c r="B5" s="15">
        <f>COUNTIFS('Kickstarter Table'!$F:$F,"*successful*", 'Kickstarter Table'!$D:$D, "&gt;=10000", 'Kickstarter Table'!$D:$D, "&lt;15000")</f>
        <v>168</v>
      </c>
      <c r="C5" s="15">
        <f>COUNTIFS('Kickstarter Table'!$F:$F,"*Failed*", 'Kickstarter Table'!$D:$D, "&gt;=10000", 'Kickstarter Table'!$D:$D, "&lt;15000")</f>
        <v>144</v>
      </c>
      <c r="D5" s="15">
        <f>COUNTIFS('Kickstarter Table'!$F:$F,"*canceled*", 'Kickstarter Table'!$D:$D, "&gt;=10000", 'Kickstarter Table'!$D:$D, "&lt;15000")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ht="15" x14ac:dyDescent="0.3">
      <c r="A6" s="14" t="s">
        <v>8394</v>
      </c>
      <c r="B6" s="15">
        <f>COUNTIFS('Kickstarter Table'!$F:$F,"*successful*", 'Kickstarter Table'!$D:$D, "&gt;=15000", 'Kickstarter Table'!$D:$D, "&lt;20000")</f>
        <v>94</v>
      </c>
      <c r="C6" s="15">
        <f>COUNTIFS('Kickstarter Table'!$F:$F,"*Failed*", 'Kickstarter Table'!$D:$D, "&gt;=15000", 'Kickstarter Table'!$D:$D, "&lt;20000")</f>
        <v>90</v>
      </c>
      <c r="D6" s="15">
        <f>COUNTIFS('Kickstarter Table'!$F:$F,"*canceled*", 'Kickstarter Table'!$D:$D, "&gt;=15000", 'Kickstarter Table'!$D:$D, "&lt;20000")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5" x14ac:dyDescent="0.3">
      <c r="A7" s="14" t="s">
        <v>8395</v>
      </c>
      <c r="B7" s="15">
        <f>COUNTIFS('Kickstarter Table'!$F:$F,"*successful*", 'Kickstarter Table'!$D:$D, "&gt;=20000", 'Kickstarter Table'!$D:$D, "&lt;25000")</f>
        <v>62</v>
      </c>
      <c r="C7" s="15">
        <f>COUNTIFS('Kickstarter Table'!$F:$F,"*Failed*", 'Kickstarter Table'!$D:$D, "&gt;=20000", 'Kickstarter Table'!$D:$D, "&lt;25000")</f>
        <v>72</v>
      </c>
      <c r="D7" s="15">
        <f>COUNTIFS('Kickstarter Table'!$F:$F,"*canceled*", 'Kickstarter Table'!$D:$D, "&gt;=20000", 'Kickstarter Table'!$D:$D, "&lt;25000")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5" x14ac:dyDescent="0.3">
      <c r="A8" s="14" t="s">
        <v>8396</v>
      </c>
      <c r="B8" s="15">
        <f>COUNTIFS('Kickstarter Table'!$F:$F,"*successful*", 'Kickstarter Table'!$D:$D, "&gt;=25000", 'Kickstarter Table'!$D:$D, "&lt;30000")</f>
        <v>55</v>
      </c>
      <c r="C8" s="15">
        <f>COUNTIFS('Kickstarter Table'!$F:$F,"*Failed*", 'Kickstarter Table'!$D:$D, "&gt;=25000", 'Kickstarter Table'!$D:$D, "&lt;30000")</f>
        <v>64</v>
      </c>
      <c r="D8" s="15">
        <f>COUNTIFS('Kickstarter Table'!$F:$F,"*canceled*", 'Kickstarter Table'!$D:$D, "&gt;=25000", 'Kickstarter Table'!$D:$D, "&lt;30000")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5" x14ac:dyDescent="0.3">
      <c r="A9" s="14" t="s">
        <v>8397</v>
      </c>
      <c r="B9" s="15">
        <f>COUNTIFS('Kickstarter Table'!$F:$F,"*successful*", 'Kickstarter Table'!$D:$D, "&gt;=30000", 'Kickstarter Table'!$D:$D, "&lt;35000")</f>
        <v>32</v>
      </c>
      <c r="C9" s="15">
        <f>COUNTIFS('Kickstarter Table'!$F:$F,"*Failed*", 'Kickstarter Table'!$D:$D, "&gt;=30000", 'Kickstarter Table'!$D:$D, "&lt;35000")</f>
        <v>37</v>
      </c>
      <c r="D9" s="15">
        <f>COUNTIFS('Kickstarter Table'!$F:$F,"*canceled*", 'Kickstarter Table'!$D:$D, "&gt;=30000", 'Kickstarter Table'!$D:$D, "&lt;35000")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5" x14ac:dyDescent="0.3">
      <c r="A10" s="14" t="s">
        <v>8398</v>
      </c>
      <c r="B10" s="15">
        <f>COUNTIFS('Kickstarter Table'!$F:$F,"*successful*", 'Kickstarter Table'!$D:$D, "&gt;=35000", 'Kickstarter Table'!$D:$D, "&lt;40000")</f>
        <v>26</v>
      </c>
      <c r="C10" s="15">
        <f>COUNTIFS('Kickstarter Table'!$F:$F,"*Failed*", 'Kickstarter Table'!$D:$D, "&gt;=35000", 'Kickstarter Table'!$D:$D, "&lt;40000")</f>
        <v>22</v>
      </c>
      <c r="D10" s="15">
        <f>COUNTIFS('Kickstarter Table'!$F:$F,"*canceled*", 'Kickstarter Table'!$D:$D, "&gt;=35000", 'Kickstarter Table'!$D:$D, "&lt;40000")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5" x14ac:dyDescent="0.3">
      <c r="A11" s="14" t="s">
        <v>8399</v>
      </c>
      <c r="B11" s="15">
        <f>COUNTIFS('Kickstarter Table'!$F:$F,"*successful*", 'Kickstarter Table'!$D:$D, "&gt;=40000", 'Kickstarter Table'!$D:$D, "&lt;45000")</f>
        <v>21</v>
      </c>
      <c r="C11" s="15">
        <f>COUNTIFS('Kickstarter Table'!$F:$F,"*Failed*", 'Kickstarter Table'!$D:$D, "&gt;=40000", 'Kickstarter Table'!$D:$D, "&lt;45000")</f>
        <v>16</v>
      </c>
      <c r="D11" s="15">
        <f>COUNTIFS('Kickstarter Table'!$F:$F,"*canceled*", 'Kickstarter Table'!$D:$D, "&gt;=40000", 'Kickstarter Table'!$D:$D, "&lt;45000")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5" x14ac:dyDescent="0.3">
      <c r="A12" s="14" t="s">
        <v>8400</v>
      </c>
      <c r="B12" s="15">
        <f>COUNTIFS('Kickstarter Table'!$F:$F,"*successful*", 'Kickstarter Table'!$D:$D, "&gt;=45000", 'Kickstarter Table'!$D:$D, "&lt;50000")</f>
        <v>6</v>
      </c>
      <c r="C12" s="15">
        <f>COUNTIFS('Kickstarter Table'!$F:$F,"*Failed*", 'Kickstarter Table'!$D:$D, "&gt;=45000", 'Kickstarter Table'!$D:$D, "&lt;50000")</f>
        <v>11</v>
      </c>
      <c r="D12" s="15">
        <f>COUNTIFS('Kickstarter Table'!$F:$F,"*canceled*", 'Kickstarter Table'!$D:$D, "&gt;=45000", 'Kickstarter Table'!$D:$D, "&lt;50000")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30" x14ac:dyDescent="0.3">
      <c r="A13" s="14" t="s">
        <v>8401</v>
      </c>
      <c r="B13" s="15">
        <f>COUNTIFS('Kickstarter Table'!$F:$F,"*successful*", 'Kickstarter Table'!$D:$D, "&gt;=50000")</f>
        <v>86</v>
      </c>
      <c r="C13" s="15">
        <f>COUNTIFS('Kickstarter Table'!$F:$F,"*Failed*", 'Kickstarter Table'!$D:$D, "&gt;=50000")</f>
        <v>258</v>
      </c>
      <c r="D13" s="15">
        <f>COUNTIFS('Kickstarter Table'!$F:$F,"*canceled*", 'Kickstarter Table'!$D:$D, "&gt;=50000")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DFF5-305D-4316-859B-9F3DF503ACCA}">
  <dimension ref="A1:G31"/>
  <sheetViews>
    <sheetView workbookViewId="0">
      <selection sqref="A1:E10"/>
    </sheetView>
  </sheetViews>
  <sheetFormatPr defaultRowHeight="14.4" x14ac:dyDescent="0.3"/>
  <cols>
    <col min="1" max="1" width="19.44140625" customWidth="1"/>
    <col min="2" max="2" width="13.33203125" customWidth="1"/>
  </cols>
  <sheetData>
    <row r="1" spans="1:7" ht="15" thickBot="1" x14ac:dyDescent="0.35">
      <c r="A1" s="19" t="s">
        <v>8423</v>
      </c>
      <c r="B1" s="20" t="s">
        <v>8414</v>
      </c>
      <c r="C1" s="20" t="s">
        <v>8220</v>
      </c>
      <c r="D1" s="20" t="s">
        <v>8221</v>
      </c>
      <c r="E1" s="20" t="s">
        <v>8222</v>
      </c>
      <c r="F1" s="21" t="s">
        <v>8415</v>
      </c>
    </row>
    <row r="2" spans="1:7" x14ac:dyDescent="0.3">
      <c r="A2" s="22" t="s">
        <v>8307</v>
      </c>
      <c r="B2" s="25"/>
      <c r="C2" s="26"/>
      <c r="D2" s="26"/>
      <c r="E2" s="26"/>
      <c r="F2" s="27"/>
    </row>
    <row r="3" spans="1:7" x14ac:dyDescent="0.3">
      <c r="A3" s="23" t="s">
        <v>8406</v>
      </c>
      <c r="B3" s="28">
        <f>COUNTIFS('Kickstarter Table'!$P:$P,"&lt;10",'Kickstarter Table'!$F:$F,"Successful")</f>
        <v>8</v>
      </c>
      <c r="C3" s="15">
        <f>COUNTIFS('Kickstarter Table'!$P:$P,"&lt;10",'Kickstarter Table'!$F:$F,"Canceled")</f>
        <v>138</v>
      </c>
      <c r="D3" s="15">
        <f>COUNTIFS('Kickstarter Table'!$P:$P,"&lt;10",'Kickstarter Table'!$F:$F,"failed")</f>
        <v>498</v>
      </c>
      <c r="E3" s="15">
        <f>COUNTIFS('Kickstarter Table'!$P:$P,"&lt;10",'Kickstarter Table'!$F:$F,"live")</f>
        <v>7</v>
      </c>
      <c r="F3" s="29">
        <f>SUM(B3:E3)</f>
        <v>651</v>
      </c>
      <c r="G3" s="13">
        <f>B3/F3</f>
        <v>1.2288786482334869E-2</v>
      </c>
    </row>
    <row r="4" spans="1:7" x14ac:dyDescent="0.3">
      <c r="A4" s="23" t="s">
        <v>8407</v>
      </c>
      <c r="B4" s="28">
        <f>COUNTIFS('Kickstarter Table'!$P:$P,"&gt;=10",'Kickstarter Table'!$P:$P,"&lt;100",'Kickstarter Table'!$F:$F,"Successful")</f>
        <v>1583</v>
      </c>
      <c r="C4" s="15">
        <f>COUNTIFS('Kickstarter Table'!$P:$P,"&gt;=10",'Kickstarter Table'!$P:$P,"&lt;100",'Kickstarter Table'!$F:$F,"canceled")</f>
        <v>147</v>
      </c>
      <c r="D4" s="15">
        <f>COUNTIFS('Kickstarter Table'!$P:$P,"&gt;=10",'Kickstarter Table'!$P:$P,"&lt;100",'Kickstarter Table'!$F:$F,"failed")</f>
        <v>819</v>
      </c>
      <c r="E4" s="15">
        <f>COUNTIFS('Kickstarter Table'!$P:$P,"&gt;=10",'Kickstarter Table'!$P:$P,"&lt;100",'Kickstarter Table'!$F:$F,"live")</f>
        <v>29</v>
      </c>
      <c r="F4" s="29">
        <f t="shared" ref="F4:F10" si="0">SUM(B4:E4)</f>
        <v>2578</v>
      </c>
      <c r="G4" s="13">
        <f t="shared" ref="G4:G10" si="1">B4/F4</f>
        <v>0.61404189294026379</v>
      </c>
    </row>
    <row r="5" spans="1:7" x14ac:dyDescent="0.3">
      <c r="A5" s="23" t="s">
        <v>8408</v>
      </c>
      <c r="B5" s="28">
        <f>COUNTIFS('Kickstarter Table'!$P:$P,"&gt;=100",'Kickstarter Table'!$P:$P,"&lt;500",'Kickstarter Table'!$F:$F,"Successful")</f>
        <v>570</v>
      </c>
      <c r="C5" s="15">
        <f>COUNTIFS('Kickstarter Table'!$P:$P,"&gt;=100",'Kickstarter Table'!$P:$P,"&lt;500",'Kickstarter Table'!$F:$F,"canceled")</f>
        <v>56</v>
      </c>
      <c r="D5" s="15">
        <f>COUNTIFS('Kickstarter Table'!$P:$P,"&gt;=100",'Kickstarter Table'!$P:$P,"&lt;500",'Kickstarter Table'!$F:$F,"failed")</f>
        <v>190</v>
      </c>
      <c r="E5" s="15">
        <f>COUNTIFS('Kickstarter Table'!$P:$P,"&gt;=100",'Kickstarter Table'!$P:$P,"&lt;500",'Kickstarter Table'!$F:$F,"live")</f>
        <v>13</v>
      </c>
      <c r="F5" s="29">
        <f t="shared" si="0"/>
        <v>829</v>
      </c>
      <c r="G5" s="13">
        <f t="shared" si="1"/>
        <v>0.68757539203860074</v>
      </c>
    </row>
    <row r="6" spans="1:7" x14ac:dyDescent="0.3">
      <c r="A6" s="23" t="s">
        <v>8409</v>
      </c>
      <c r="B6" s="28">
        <f>COUNTIFS('Kickstarter Table'!$P:$P,"&gt;=500",'Kickstarter Table'!$P:$P,"&lt;1000",'Kickstarter Table'!$F:$F,"Successful")</f>
        <v>19</v>
      </c>
      <c r="C6" s="15">
        <f>COUNTIFS('Kickstarter Table'!$P:$P,"&gt;=500",'Kickstarter Table'!$P:$P,"&lt;1000",'Kickstarter Table'!$F:$F,"canceled")</f>
        <v>5</v>
      </c>
      <c r="D6" s="15">
        <f>COUNTIFS('Kickstarter Table'!$P:$P,"&gt;=500",'Kickstarter Table'!$P:$P,"&lt;1000",'Kickstarter Table'!$F:$F,"failed")</f>
        <v>16</v>
      </c>
      <c r="E6" s="15">
        <f>COUNTIFS('Kickstarter Table'!$P:$P,"&gt;=500",'Kickstarter Table'!$P:$P,"&lt;1000",'Kickstarter Table'!$F:$F,"live")</f>
        <v>1</v>
      </c>
      <c r="F6" s="29">
        <f t="shared" si="0"/>
        <v>41</v>
      </c>
      <c r="G6" s="13">
        <f t="shared" si="1"/>
        <v>0.46341463414634149</v>
      </c>
    </row>
    <row r="7" spans="1:7" x14ac:dyDescent="0.3">
      <c r="A7" s="23" t="s">
        <v>8410</v>
      </c>
      <c r="B7" s="28">
        <f>COUNTIFS('Kickstarter Table'!$P:$P,"&gt;=1000",'Kickstarter Table'!$P:$P,"&lt;1500",'Kickstarter Table'!$F:$F,"Successful")</f>
        <v>3</v>
      </c>
      <c r="C7" s="15">
        <f>COUNTIFS('Kickstarter Table'!$P:$P,"&gt;=1000",'Kickstarter Table'!$P:$P,"&lt;1500",'Kickstarter Table'!$F:$F,"canceled")</f>
        <v>2</v>
      </c>
      <c r="D7" s="15">
        <f>COUNTIFS('Kickstarter Table'!$P:$P,"&gt;=1000",'Kickstarter Table'!$P:$P,"&lt;1500",'Kickstarter Table'!$F:$F,"failed")</f>
        <v>3</v>
      </c>
      <c r="E7" s="15">
        <f>COUNTIFS('Kickstarter Table'!$P:$P,"&gt;=1000",'Kickstarter Table'!$P:$P,"&lt;1500",'Kickstarter Table'!$F:$F,"live")</f>
        <v>0</v>
      </c>
      <c r="F7" s="29">
        <f t="shared" si="0"/>
        <v>8</v>
      </c>
      <c r="G7" s="13">
        <f t="shared" si="1"/>
        <v>0.375</v>
      </c>
    </row>
    <row r="8" spans="1:7" x14ac:dyDescent="0.3">
      <c r="A8" s="23" t="s">
        <v>8411</v>
      </c>
      <c r="B8" s="28">
        <f>COUNTIFS('Kickstarter Table'!$P:$P,"&gt;=1500",'Kickstarter Table'!$P:$P,"&lt;2000",'Kickstarter Table'!$F:$F,"Successful")</f>
        <v>1</v>
      </c>
      <c r="C8" s="15">
        <f>COUNTIFS('Kickstarter Table'!$P:$P,"&gt;=1500",'Kickstarter Table'!$P:$P,"&lt;2000",'Kickstarter Table'!$F:$F,"canceled")</f>
        <v>0</v>
      </c>
      <c r="D8" s="15">
        <f>COUNTIFS('Kickstarter Table'!$P:$P,"&gt;=1500",'Kickstarter Table'!$P:$P,"&lt;2000",'Kickstarter Table'!$F:$F,"failed")</f>
        <v>1</v>
      </c>
      <c r="E8" s="15">
        <f>COUNTIFS('Kickstarter Table'!$P:$P,"&gt;=1500",'Kickstarter Table'!$P:$P,"&lt;2000",'Kickstarter Table'!$F:$F,"live")</f>
        <v>0</v>
      </c>
      <c r="F8" s="29">
        <f t="shared" si="0"/>
        <v>2</v>
      </c>
      <c r="G8" s="13">
        <f t="shared" si="1"/>
        <v>0.5</v>
      </c>
    </row>
    <row r="9" spans="1:7" x14ac:dyDescent="0.3">
      <c r="A9" s="23" t="s">
        <v>8412</v>
      </c>
      <c r="B9" s="28">
        <f>COUNTIFS('Kickstarter Table'!$P:$P,"&gt;=2500",'Kickstarter Table'!$P:$P,"&lt;3000",'Kickstarter Table'!$F:$F,"Successful")</f>
        <v>1</v>
      </c>
      <c r="C9" s="15">
        <f>COUNTIFS('Kickstarter Table'!$P:$P,"&gt;=2500",'Kickstarter Table'!$P:$P,"&lt;3000",'Kickstarter Table'!$F:$F,"canceled")</f>
        <v>0</v>
      </c>
      <c r="D9" s="15">
        <f>COUNTIFS('Kickstarter Table'!$P:$P,"&gt;=2500",'Kickstarter Table'!$P:$P,"&lt;3000",'Kickstarter Table'!$F:$F,"failed")</f>
        <v>2</v>
      </c>
      <c r="E9" s="15">
        <f>COUNTIFS('Kickstarter Table'!$P:$P,"&gt;=2500",'Kickstarter Table'!$P:$P,"&lt;3000",'Kickstarter Table'!$F:$F,"live")</f>
        <v>0</v>
      </c>
      <c r="F9" s="29">
        <f t="shared" si="0"/>
        <v>3</v>
      </c>
      <c r="G9" s="13">
        <f t="shared" si="1"/>
        <v>0.33333333333333331</v>
      </c>
    </row>
    <row r="10" spans="1:7" ht="15" thickBot="1" x14ac:dyDescent="0.35">
      <c r="A10" s="24" t="s">
        <v>8413</v>
      </c>
      <c r="B10" s="30">
        <f>COUNTIFS('Kickstarter Table'!$P:$P,"&gt;=3000",'Kickstarter Table'!$P:$P,"&lt;3500",'Kickstarter Table'!$F:$F,"Successful")</f>
        <v>0</v>
      </c>
      <c r="C10" s="31">
        <f>COUNTIFS('Kickstarter Table'!$P:$P,"&gt;=3000",'Kickstarter Table'!$P:$P,"&lt;3500",'Kickstarter Table'!$F:$F,"canceled")</f>
        <v>1</v>
      </c>
      <c r="D10" s="31">
        <f>COUNTIFS('Kickstarter Table'!$P:$P,"&gt;=3000",'Kickstarter Table'!$P:$P,"&lt;3500",'Kickstarter Table'!$F:$F,"failed")</f>
        <v>1</v>
      </c>
      <c r="E10" s="31">
        <f>COUNTIFS('Kickstarter Table'!$P:$P,"&gt;=3000",'Kickstarter Table'!$P:$P,"&lt;3500",'Kickstarter Table'!$F:$F,"live")</f>
        <v>0</v>
      </c>
      <c r="F10" s="32">
        <f t="shared" si="0"/>
        <v>2</v>
      </c>
      <c r="G10" s="13">
        <f t="shared" si="1"/>
        <v>0</v>
      </c>
    </row>
    <row r="22" spans="1:7" ht="15" thickBot="1" x14ac:dyDescent="0.35"/>
    <row r="23" spans="1:7" ht="15" thickBot="1" x14ac:dyDescent="0.35">
      <c r="A23" s="35" t="s">
        <v>8423</v>
      </c>
      <c r="B23" s="36" t="s">
        <v>8414</v>
      </c>
      <c r="C23" s="36" t="s">
        <v>8220</v>
      </c>
      <c r="D23" s="36" t="s">
        <v>8221</v>
      </c>
      <c r="E23" s="36" t="s">
        <v>8222</v>
      </c>
      <c r="F23" s="37" t="s">
        <v>8415</v>
      </c>
    </row>
    <row r="24" spans="1:7" x14ac:dyDescent="0.3">
      <c r="A24" s="38" t="s">
        <v>8424</v>
      </c>
      <c r="B24" s="33"/>
      <c r="C24" s="33"/>
      <c r="D24" s="33"/>
      <c r="E24" s="33"/>
      <c r="F24" s="34"/>
    </row>
    <row r="25" spans="1:7" x14ac:dyDescent="0.3">
      <c r="A25" s="39" t="s">
        <v>8422</v>
      </c>
      <c r="B25" s="28">
        <f>COUNTIFS('Kickstarter Table'!$L:$L,"&lt;25",'Kickstarter Table'!$F:$F,"Successful")</f>
        <v>406</v>
      </c>
      <c r="C25" s="15">
        <f>COUNTIFS('Kickstarter Table'!$L:$L,"&lt;25",'Kickstarter Table'!$F:$F,"canceled")</f>
        <v>293</v>
      </c>
      <c r="D25" s="15">
        <f>COUNTIFS('Kickstarter Table'!$L:$L,"&lt;25",'Kickstarter Table'!$F:$F,"failed")</f>
        <v>1310</v>
      </c>
      <c r="E25" s="15">
        <f>COUNTIFS('Kickstarter Table'!$L:$L,"&lt;25",'Kickstarter Table'!$F:$F,"live")</f>
        <v>38</v>
      </c>
      <c r="F25" s="29">
        <f>SUM(B25:E25)</f>
        <v>2047</v>
      </c>
      <c r="G25" s="13">
        <f>B25/F25</f>
        <v>0.19833903273082559</v>
      </c>
    </row>
    <row r="26" spans="1:7" x14ac:dyDescent="0.3">
      <c r="A26" s="39" t="s">
        <v>8416</v>
      </c>
      <c r="B26" s="28">
        <f>COUNTIFS('Kickstarter Table'!$L:$L,"&gt;=25",'Kickstarter Table'!$L:$L,"&lt;50",'Kickstarter Table'!$F:$F,"Successful")</f>
        <v>518</v>
      </c>
      <c r="C26" s="15">
        <f>COUNTIFS('Kickstarter Table'!$L:$L,"&gt;=25",'Kickstarter Table'!$L:$L,"&lt;50",'Kickstarter Table'!$F:$F,"canceled")</f>
        <v>20</v>
      </c>
      <c r="D26" s="15">
        <f>COUNTIFS('Kickstarter Table'!$L:$L,"&gt;=25",'Kickstarter Table'!$L:$L,"&lt;50",'Kickstarter Table'!$F:$F,"failed")</f>
        <v>112</v>
      </c>
      <c r="E26" s="15">
        <f>COUNTIFS('Kickstarter Table'!$L:$L,"&gt;=25",'Kickstarter Table'!$L:$L,"&lt;50",'Kickstarter Table'!$F:$F,"live")</f>
        <v>6</v>
      </c>
      <c r="F26" s="29">
        <f t="shared" ref="F26:F31" si="2">SUM(B26:E26)</f>
        <v>656</v>
      </c>
      <c r="G26" s="13">
        <f t="shared" ref="G26:G31" si="3">B26/F26</f>
        <v>0.78963414634146345</v>
      </c>
    </row>
    <row r="27" spans="1:7" x14ac:dyDescent="0.3">
      <c r="A27" s="39" t="s">
        <v>8417</v>
      </c>
      <c r="B27" s="28">
        <f>COUNTIFS('Kickstarter Table'!$L:$L,"&gt;=50",'Kickstarter Table'!$L:$L,"&lt;100",'Kickstarter Table'!$F:$F,"Successful")</f>
        <v>528</v>
      </c>
      <c r="C27" s="15">
        <f>COUNTIFS('Kickstarter Table'!$L:$L,"&gt;=50",'Kickstarter Table'!$L:$L,"&lt;100",'Kickstarter Table'!$F:$F,"canceled")</f>
        <v>15</v>
      </c>
      <c r="D27" s="15">
        <f>COUNTIFS('Kickstarter Table'!$L:$L,"&gt;=50",'Kickstarter Table'!$L:$L,"&lt;100",'Kickstarter Table'!$F:$F,"failed")</f>
        <v>53</v>
      </c>
      <c r="E27" s="15">
        <f>COUNTIFS('Kickstarter Table'!$L:$L,"&gt;=50",'Kickstarter Table'!$L:$L,"&lt;100",'Kickstarter Table'!$F:$F,"live")</f>
        <v>3</v>
      </c>
      <c r="F27" s="29">
        <f t="shared" si="2"/>
        <v>599</v>
      </c>
      <c r="G27" s="13">
        <f t="shared" si="3"/>
        <v>0.88146911519198667</v>
      </c>
    </row>
    <row r="28" spans="1:7" x14ac:dyDescent="0.3">
      <c r="A28" s="39" t="s">
        <v>8418</v>
      </c>
      <c r="B28" s="28">
        <f>COUNTIFS('Kickstarter Table'!$L:$L,"&gt;=100",'Kickstarter Table'!$L:$L,"&lt;1000",'Kickstarter Table'!$F:$F,"Successful")</f>
        <v>670</v>
      </c>
      <c r="C28" s="15">
        <f>COUNTIFS('Kickstarter Table'!$L:$L,"&gt;=100",'Kickstarter Table'!$L:$L,"&lt;1000",'Kickstarter Table'!$F:$F,"canceled")</f>
        <v>20</v>
      </c>
      <c r="D28" s="15">
        <f>COUNTIFS('Kickstarter Table'!$L:$L,"&gt;=100",'Kickstarter Table'!$L:$L,"&lt;1000",'Kickstarter Table'!$F:$F,"failed")</f>
        <v>54</v>
      </c>
      <c r="E28" s="15">
        <f>COUNTIFS('Kickstarter Table'!$L:$L,"&gt;=100",'Kickstarter Table'!$L:$L,"&lt;1000",'Kickstarter Table'!$F:$F,"live")</f>
        <v>3</v>
      </c>
      <c r="F28" s="29">
        <f t="shared" si="2"/>
        <v>747</v>
      </c>
      <c r="G28" s="13">
        <f t="shared" si="3"/>
        <v>0.89692101740294516</v>
      </c>
    </row>
    <row r="29" spans="1:7" x14ac:dyDescent="0.3">
      <c r="A29" s="39" t="s">
        <v>8419</v>
      </c>
      <c r="B29" s="28">
        <f>COUNTIFS('Kickstarter Table'!$L:$L,"&gt;=1000",'Kickstarter Table'!$L:$L,"&lt;10000",'Kickstarter Table'!$F:$F,"successful")</f>
        <v>61</v>
      </c>
      <c r="C29" s="15">
        <f>COUNTIFS('Kickstarter Table'!$L:$L,"&gt;=1000",'Kickstarter Table'!$L:$L,"&lt;10000",'Kickstarter Table'!$F:$F,"canceled")</f>
        <v>1</v>
      </c>
      <c r="D29" s="15">
        <f>COUNTIFS('Kickstarter Table'!$L:$L,"&gt;=1000",'Kickstarter Table'!$L:$L,"&lt;10000",'Kickstarter Table'!$F:$F,"failed")</f>
        <v>1</v>
      </c>
      <c r="E29" s="15">
        <f>COUNTIFS('Kickstarter Table'!$L:$L,"&gt;=1000",'Kickstarter Table'!$L:$L,"&lt;10000",'Kickstarter Table'!$F:$F,"live")</f>
        <v>0</v>
      </c>
      <c r="F29" s="29">
        <f t="shared" si="2"/>
        <v>63</v>
      </c>
      <c r="G29" s="13">
        <f t="shared" si="3"/>
        <v>0.96825396825396826</v>
      </c>
    </row>
    <row r="30" spans="1:7" x14ac:dyDescent="0.3">
      <c r="A30" s="39" t="s">
        <v>8420</v>
      </c>
      <c r="B30" s="28">
        <f>COUNTIFS('Kickstarter Table'!$L:$L,"&gt;=10000",'Kickstarter Table'!$L:$L,"&lt;20000",'Kickstarter Table'!$F:$F,"Successful")</f>
        <v>0</v>
      </c>
      <c r="C30" s="15">
        <f>COUNTIFS('Kickstarter Table'!$L:$L,"&gt;=10000",'Kickstarter Table'!$L:$L,"&lt;20000",'Kickstarter Table'!$F:$F,"canceled")</f>
        <v>0</v>
      </c>
      <c r="D30" s="15">
        <f>COUNTIFS('Kickstarter Table'!$L:$L,"&gt;=10000",'Kickstarter Table'!$L:$L,"&lt;20000",'Kickstarter Table'!$F:$F,"failed")</f>
        <v>0</v>
      </c>
      <c r="E30" s="15">
        <f>COUNTIFS('Kickstarter Table'!$L:$L,"&gt;=10000",'Kickstarter Table'!$L:$L,"&lt;20000",'Kickstarter Table'!$F:$F,"live")</f>
        <v>0</v>
      </c>
      <c r="F30" s="29">
        <f t="shared" si="2"/>
        <v>0</v>
      </c>
      <c r="G30" s="13">
        <v>0</v>
      </c>
    </row>
    <row r="31" spans="1:7" ht="15" thickBot="1" x14ac:dyDescent="0.35">
      <c r="A31" s="40" t="s">
        <v>8421</v>
      </c>
      <c r="B31" s="30">
        <f>COUNTIFS('Kickstarter Table'!$L:$L,"&gt;=20000",'Kickstarter Table'!$L:$L,"&lt;30000",'Kickstarter Table'!$F:$F,"Successful")</f>
        <v>2</v>
      </c>
      <c r="C31" s="31">
        <f>COUNTIFS('Kickstarter Table'!$L:$L,"&gt;=20000",'Kickstarter Table'!$L:$L,"&lt;30000",'Kickstarter Table'!$F:$F,"canceled")</f>
        <v>0</v>
      </c>
      <c r="D31" s="31">
        <f>COUNTIFS('Kickstarter Table'!$L:$L,"&gt;=20000",'Kickstarter Table'!$L:$L,"&lt;30000",'Kickstarter Table'!$F:$F,"failed")</f>
        <v>0</v>
      </c>
      <c r="E31" s="31">
        <f>COUNTIFS('Kickstarter Table'!$L:$L,"&gt;=20000",'Kickstarter Table'!$L:$L,"&lt;30000",'Kickstarter Table'!$F:$F,"live")</f>
        <v>0</v>
      </c>
      <c r="F31" s="32">
        <f t="shared" si="2"/>
        <v>2</v>
      </c>
      <c r="G31" s="13">
        <f t="shared" si="3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Table</vt:lpstr>
      <vt:lpstr>Category Stats</vt:lpstr>
      <vt:lpstr>SubCategoryStats</vt:lpstr>
      <vt:lpstr>OutcomeBasedOnLaunchDate</vt:lpstr>
      <vt:lpstr>OutcomesBasedOnGoal</vt:lpstr>
      <vt:lpstr>AnalysisBasedOnAverageDonation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Pratima Gokhale</cp:lastModifiedBy>
  <dcterms:created xsi:type="dcterms:W3CDTF">2017-04-20T15:17:24Z</dcterms:created>
  <dcterms:modified xsi:type="dcterms:W3CDTF">2019-11-11T20:08:41Z</dcterms:modified>
</cp:coreProperties>
</file>