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Project_2\"/>
    </mc:Choice>
  </mc:AlternateContent>
  <xr:revisionPtr revIDLastSave="0" documentId="13_ncr:1_{5BAE4653-BBF2-4A36-A016-CD5C21F9B6D5}" xr6:coauthVersionLast="47" xr6:coauthVersionMax="47" xr10:uidLastSave="{00000000-0000-0000-0000-000000000000}"/>
  <bookViews>
    <workbookView xWindow="-120" yWindow="-120" windowWidth="29040" windowHeight="16440" tabRatio="754" activeTab="4" xr2:uid="{00000000-000D-0000-FFFF-FFFF00000000}"/>
  </bookViews>
  <sheets>
    <sheet name="projectdata-nyse" sheetId="1" r:id="rId1"/>
    <sheet name="projectdata-Health&amp;Information" sheetId="8" r:id="rId2"/>
    <sheet name="Task 1" sheetId="16" r:id="rId3"/>
    <sheet name="Task 2" sheetId="31" r:id="rId4"/>
    <sheet name="Task 3" sheetId="26" r:id="rId5"/>
    <sheet name="(help)" sheetId="28" r:id="rId6"/>
  </sheets>
  <definedNames>
    <definedName name="_xlnm._FilterDatabase" localSheetId="1" hidden="1">'projectdata-Health&amp;Information'!$A$1:$Q$421</definedName>
    <definedName name="_xlnm._FilterDatabase" localSheetId="0" hidden="1">'projectdata-nyse'!$A$1:$K$1711</definedName>
    <definedName name="Cost_of_Goods_Sold">'projectdata-Health&amp;Information'!$G$1:$G$421</definedName>
    <definedName name="Filtered_Ticker_Symbol">'(help)'!$D$9:$D$438</definedName>
    <definedName name="Forschung_und_Entwicklung">'projectdata-nyse'!$H$1:$H$1711</definedName>
    <definedName name="Gesamteinnahmen">'projectdata-nyse'!$E$1:$E$1711</definedName>
    <definedName name="GICS_Sector">'projectdata-Health&amp;Information'!$P$1:$P$421</definedName>
    <definedName name="GICS_Sub_Industry">'projectdata-Health&amp;Information'!$Q$1:$Q$421</definedName>
    <definedName name="Gross_Margin">'projectdata-Health&amp;Information'!$M$1:$M$421</definedName>
    <definedName name="Gross_Profit">'projectdata-Health&amp;Information'!$L$1:$L$421</definedName>
    <definedName name="Herstellungskosten">'projectdata-nyse'!$F$1:$F$1711</definedName>
    <definedName name="Jahr">'projectdata-nyse'!$C$1:$C$1711</definedName>
    <definedName name="Number">'projectdata-Health&amp;Information'!$A$1:$A$421</definedName>
    <definedName name="Operating_Margin">'projectdata-Health&amp;Information'!$O$1:$O$421</definedName>
    <definedName name="Operating_Profit">'projectdata-Health&amp;Information'!$N$1:$N$421</definedName>
    <definedName name="Other_Operating_Items">'projectdata-Health&amp;Information'!$K$1:$K$421</definedName>
    <definedName name="Period_Ending">'projectdata-Health&amp;Information'!$D$1:$D$421</definedName>
    <definedName name="Period_Ending_Year">'projectdata-Health&amp;Information'!$E$1:$E$421</definedName>
    <definedName name="Research_and_Development">'projectdata-Health&amp;Information'!$J$1:$J$421</definedName>
    <definedName name="Sales__General_and_Admin">'projectdata-Health&amp;Information'!$I$1:$I$421</definedName>
    <definedName name="Scenario">'(help)'!$D$3:$D$5</definedName>
    <definedName name="Sonstige_Betriebspositionen">'projectdata-nyse'!$I$1:$I$1711</definedName>
    <definedName name="Ticker_Symbol">'projectdata-Health&amp;Information'!$B$1:$B$421</definedName>
    <definedName name="Total_Operating_Expenses">'projectdata-Health&amp;Information'!$H$1:$H$421</definedName>
    <definedName name="Total_Revenue">'projectdata-Health&amp;Information'!$F$1:$F$421</definedName>
    <definedName name="Vertrieb_Allgemeines_Verwaltung">'projectdata-nyse'!$G$1:$G$1711</definedName>
    <definedName name="Wertpapierkennung">'projectdata-nyse'!$B$1:$B$1711</definedName>
    <definedName name="Years">'projectdata-Health&amp;Information'!$C$1:$C$421</definedName>
  </definedNames>
  <calcPr calcId="181029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O39" i="16" l="1"/>
  <c r="N39" i="16"/>
  <c r="F18" i="26"/>
  <c r="E18" i="26"/>
  <c r="D18" i="26"/>
  <c r="D4" i="31" a="1"/>
  <c r="D4" i="31" s="1"/>
  <c r="G9" i="31" a="1"/>
  <c r="G9" i="31" s="1"/>
  <c r="F9" i="31" a="1"/>
  <c r="F9" i="31" s="1"/>
  <c r="E9" i="31" a="1"/>
  <c r="E9" i="31" s="1"/>
  <c r="D9" i="31" a="1"/>
  <c r="D9" i="31" s="1"/>
  <c r="G8" i="31" a="1"/>
  <c r="G8" i="31" s="1"/>
  <c r="F8" i="31" a="1"/>
  <c r="F8" i="31" s="1"/>
  <c r="E8" i="31" a="1"/>
  <c r="E8" i="31" s="1"/>
  <c r="D8" i="31" a="1"/>
  <c r="D8" i="31" s="1"/>
  <c r="G7" i="31" a="1"/>
  <c r="G7" i="31" s="1"/>
  <c r="F7" i="31" a="1"/>
  <c r="F7" i="31" s="1"/>
  <c r="E7" i="31" a="1"/>
  <c r="E7" i="31" s="1"/>
  <c r="D7" i="31" a="1"/>
  <c r="D7" i="31" s="1"/>
  <c r="G5" i="31" a="1"/>
  <c r="G5" i="31" s="1"/>
  <c r="F5" i="31" a="1"/>
  <c r="F5" i="31" s="1"/>
  <c r="E5" i="31" a="1"/>
  <c r="E5" i="31" s="1"/>
  <c r="D5" i="31" a="1"/>
  <c r="D5" i="31" s="1"/>
  <c r="G4" i="31" a="1"/>
  <c r="G4" i="31" s="1"/>
  <c r="F4" i="31" a="1"/>
  <c r="F4" i="31" s="1"/>
  <c r="E4" i="31" a="1"/>
  <c r="E4" i="31" s="1"/>
  <c r="C2" i="16" a="1"/>
  <c r="C2" i="16" s="1"/>
  <c r="D19" i="26"/>
  <c r="E19" i="26"/>
  <c r="F19" i="26"/>
  <c r="C19" i="26"/>
  <c r="H32" i="26" s="1"/>
  <c r="D8" i="26"/>
  <c r="E8" i="26"/>
  <c r="F8" i="26"/>
  <c r="C8" i="26"/>
  <c r="D12" i="26"/>
  <c r="E12" i="26"/>
  <c r="F12" i="26"/>
  <c r="C12" i="26"/>
  <c r="L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2" i="8"/>
  <c r="L6" i="8"/>
  <c r="M6" i="8"/>
  <c r="L7" i="8"/>
  <c r="M7" i="8"/>
  <c r="L8" i="8"/>
  <c r="M8" i="8"/>
  <c r="L9" i="8"/>
  <c r="M9" i="8"/>
  <c r="L10" i="8"/>
  <c r="M10" i="8"/>
  <c r="L11" i="8"/>
  <c r="M11" i="8"/>
  <c r="L12" i="8"/>
  <c r="M12" i="8"/>
  <c r="L13" i="8"/>
  <c r="M13" i="8"/>
  <c r="L14" i="8"/>
  <c r="M14" i="8"/>
  <c r="L15" i="8"/>
  <c r="M15" i="8"/>
  <c r="L16" i="8"/>
  <c r="M16" i="8"/>
  <c r="L17" i="8"/>
  <c r="M17" i="8"/>
  <c r="L18" i="8"/>
  <c r="M18" i="8"/>
  <c r="L19" i="8"/>
  <c r="M19" i="8"/>
  <c r="L20" i="8"/>
  <c r="M20" i="8"/>
  <c r="L21" i="8"/>
  <c r="M21" i="8"/>
  <c r="L22" i="8"/>
  <c r="M22" i="8"/>
  <c r="L23" i="8"/>
  <c r="M23" i="8"/>
  <c r="L24" i="8"/>
  <c r="M24" i="8"/>
  <c r="L25" i="8"/>
  <c r="M25" i="8"/>
  <c r="L26" i="8"/>
  <c r="M26" i="8"/>
  <c r="L27" i="8"/>
  <c r="M27" i="8"/>
  <c r="L28" i="8"/>
  <c r="M28" i="8"/>
  <c r="L29" i="8"/>
  <c r="M29" i="8"/>
  <c r="L30" i="8"/>
  <c r="M30" i="8"/>
  <c r="L31" i="8"/>
  <c r="M31" i="8"/>
  <c r="L32" i="8"/>
  <c r="M32" i="8"/>
  <c r="L33" i="8"/>
  <c r="M33" i="8"/>
  <c r="L34" i="8"/>
  <c r="M34" i="8"/>
  <c r="L35" i="8"/>
  <c r="M35" i="8"/>
  <c r="L36" i="8"/>
  <c r="M36" i="8"/>
  <c r="L37" i="8"/>
  <c r="M37" i="8"/>
  <c r="L38" i="8"/>
  <c r="M38" i="8"/>
  <c r="L39" i="8"/>
  <c r="M39" i="8"/>
  <c r="L40" i="8"/>
  <c r="M40" i="8"/>
  <c r="L41" i="8"/>
  <c r="M41" i="8"/>
  <c r="L42" i="8"/>
  <c r="M42" i="8"/>
  <c r="L43" i="8"/>
  <c r="M43" i="8"/>
  <c r="L44" i="8"/>
  <c r="M44" i="8"/>
  <c r="L45" i="8"/>
  <c r="M45" i="8"/>
  <c r="L46" i="8"/>
  <c r="M46" i="8"/>
  <c r="L47" i="8"/>
  <c r="M47" i="8"/>
  <c r="L48" i="8"/>
  <c r="M48" i="8"/>
  <c r="L49" i="8"/>
  <c r="M49" i="8"/>
  <c r="L50" i="8"/>
  <c r="M50" i="8"/>
  <c r="L51" i="8"/>
  <c r="M51" i="8"/>
  <c r="L52" i="8"/>
  <c r="M52" i="8"/>
  <c r="L53" i="8"/>
  <c r="M53" i="8"/>
  <c r="L54" i="8"/>
  <c r="M54" i="8"/>
  <c r="L55" i="8"/>
  <c r="M55" i="8"/>
  <c r="L56" i="8"/>
  <c r="M56" i="8"/>
  <c r="L57" i="8"/>
  <c r="M57" i="8"/>
  <c r="L58" i="8"/>
  <c r="M58" i="8"/>
  <c r="L59" i="8"/>
  <c r="M59" i="8"/>
  <c r="L60" i="8"/>
  <c r="M60" i="8"/>
  <c r="L61" i="8"/>
  <c r="M61" i="8"/>
  <c r="L62" i="8"/>
  <c r="M62" i="8"/>
  <c r="L63" i="8"/>
  <c r="M63" i="8"/>
  <c r="L64" i="8"/>
  <c r="M64" i="8"/>
  <c r="L65" i="8"/>
  <c r="M65" i="8"/>
  <c r="L66" i="8"/>
  <c r="M66" i="8"/>
  <c r="L67" i="8"/>
  <c r="M67" i="8"/>
  <c r="L68" i="8"/>
  <c r="M68" i="8"/>
  <c r="L69" i="8"/>
  <c r="M69" i="8"/>
  <c r="L70" i="8"/>
  <c r="M70" i="8"/>
  <c r="L71" i="8"/>
  <c r="M71" i="8"/>
  <c r="L72" i="8"/>
  <c r="M72" i="8"/>
  <c r="L73" i="8"/>
  <c r="M73" i="8"/>
  <c r="L74" i="8"/>
  <c r="M74" i="8"/>
  <c r="L75" i="8"/>
  <c r="M75" i="8"/>
  <c r="L76" i="8"/>
  <c r="M76" i="8"/>
  <c r="L77" i="8"/>
  <c r="M77" i="8"/>
  <c r="L78" i="8"/>
  <c r="M78" i="8"/>
  <c r="L79" i="8"/>
  <c r="M79" i="8"/>
  <c r="L80" i="8"/>
  <c r="M80" i="8"/>
  <c r="L81" i="8"/>
  <c r="M81" i="8"/>
  <c r="L82" i="8"/>
  <c r="M82" i="8"/>
  <c r="L83" i="8"/>
  <c r="M83" i="8"/>
  <c r="L84" i="8"/>
  <c r="M84" i="8"/>
  <c r="L85" i="8"/>
  <c r="M85" i="8"/>
  <c r="L86" i="8"/>
  <c r="M86" i="8"/>
  <c r="L87" i="8"/>
  <c r="M87" i="8"/>
  <c r="L88" i="8"/>
  <c r="M88" i="8"/>
  <c r="L89" i="8"/>
  <c r="M89" i="8"/>
  <c r="L90" i="8"/>
  <c r="M90" i="8"/>
  <c r="L91" i="8"/>
  <c r="M91" i="8"/>
  <c r="L92" i="8"/>
  <c r="M92" i="8"/>
  <c r="L93" i="8"/>
  <c r="M93" i="8"/>
  <c r="L94" i="8"/>
  <c r="M94" i="8"/>
  <c r="L95" i="8"/>
  <c r="M95" i="8"/>
  <c r="L96" i="8"/>
  <c r="M96" i="8"/>
  <c r="L97" i="8"/>
  <c r="M97" i="8"/>
  <c r="L98" i="8"/>
  <c r="M98" i="8"/>
  <c r="L99" i="8"/>
  <c r="M99" i="8"/>
  <c r="L100" i="8"/>
  <c r="M100" i="8"/>
  <c r="L101" i="8"/>
  <c r="M101" i="8"/>
  <c r="L102" i="8"/>
  <c r="M102" i="8"/>
  <c r="L103" i="8"/>
  <c r="M103" i="8"/>
  <c r="L104" i="8"/>
  <c r="M104" i="8"/>
  <c r="L105" i="8"/>
  <c r="M105" i="8"/>
  <c r="L106" i="8"/>
  <c r="M106" i="8"/>
  <c r="L107" i="8"/>
  <c r="M107" i="8"/>
  <c r="L108" i="8"/>
  <c r="M108" i="8"/>
  <c r="L109" i="8"/>
  <c r="M109" i="8"/>
  <c r="L110" i="8"/>
  <c r="M110" i="8"/>
  <c r="L111" i="8"/>
  <c r="M111" i="8"/>
  <c r="L112" i="8"/>
  <c r="M112" i="8"/>
  <c r="L113" i="8"/>
  <c r="M113" i="8"/>
  <c r="L114" i="8"/>
  <c r="M114" i="8"/>
  <c r="L115" i="8"/>
  <c r="M115" i="8"/>
  <c r="L116" i="8"/>
  <c r="M116" i="8"/>
  <c r="L117" i="8"/>
  <c r="M117" i="8"/>
  <c r="L118" i="8"/>
  <c r="M118" i="8"/>
  <c r="L119" i="8"/>
  <c r="M119" i="8"/>
  <c r="L120" i="8"/>
  <c r="M120" i="8"/>
  <c r="L121" i="8"/>
  <c r="M121" i="8"/>
  <c r="L122" i="8"/>
  <c r="M122" i="8"/>
  <c r="L123" i="8"/>
  <c r="M123" i="8"/>
  <c r="L124" i="8"/>
  <c r="M124" i="8"/>
  <c r="L125" i="8"/>
  <c r="M125" i="8"/>
  <c r="L126" i="8"/>
  <c r="M126" i="8"/>
  <c r="L127" i="8"/>
  <c r="M127" i="8"/>
  <c r="L128" i="8"/>
  <c r="M128" i="8"/>
  <c r="L129" i="8"/>
  <c r="M129" i="8"/>
  <c r="L130" i="8"/>
  <c r="M130" i="8"/>
  <c r="L131" i="8"/>
  <c r="M131" i="8"/>
  <c r="L132" i="8"/>
  <c r="M132" i="8"/>
  <c r="L133" i="8"/>
  <c r="M133" i="8"/>
  <c r="L134" i="8"/>
  <c r="M134" i="8"/>
  <c r="L135" i="8"/>
  <c r="M135" i="8"/>
  <c r="L136" i="8"/>
  <c r="M136" i="8"/>
  <c r="L137" i="8"/>
  <c r="M137" i="8"/>
  <c r="L138" i="8"/>
  <c r="M138" i="8"/>
  <c r="L139" i="8"/>
  <c r="M139" i="8"/>
  <c r="L140" i="8"/>
  <c r="M140" i="8"/>
  <c r="L141" i="8"/>
  <c r="M141" i="8"/>
  <c r="L142" i="8"/>
  <c r="M142" i="8"/>
  <c r="L143" i="8"/>
  <c r="M143" i="8"/>
  <c r="L144" i="8"/>
  <c r="M144" i="8"/>
  <c r="L145" i="8"/>
  <c r="M145" i="8"/>
  <c r="L146" i="8"/>
  <c r="M146" i="8"/>
  <c r="L147" i="8"/>
  <c r="M147" i="8"/>
  <c r="L148" i="8"/>
  <c r="M148" i="8"/>
  <c r="L149" i="8"/>
  <c r="M149" i="8"/>
  <c r="L150" i="8"/>
  <c r="M150" i="8"/>
  <c r="L151" i="8"/>
  <c r="M151" i="8"/>
  <c r="L152" i="8"/>
  <c r="M152" i="8"/>
  <c r="L153" i="8"/>
  <c r="M153" i="8"/>
  <c r="L154" i="8"/>
  <c r="M154" i="8"/>
  <c r="L155" i="8"/>
  <c r="M155" i="8"/>
  <c r="L156" i="8"/>
  <c r="M156" i="8"/>
  <c r="L157" i="8"/>
  <c r="M157" i="8"/>
  <c r="L158" i="8"/>
  <c r="M158" i="8"/>
  <c r="L159" i="8"/>
  <c r="M159" i="8"/>
  <c r="L160" i="8"/>
  <c r="M160" i="8"/>
  <c r="L161" i="8"/>
  <c r="M161" i="8"/>
  <c r="L162" i="8"/>
  <c r="M162" i="8"/>
  <c r="L163" i="8"/>
  <c r="M163" i="8"/>
  <c r="L164" i="8"/>
  <c r="M164" i="8"/>
  <c r="L165" i="8"/>
  <c r="M165" i="8"/>
  <c r="L166" i="8"/>
  <c r="M166" i="8"/>
  <c r="L167" i="8"/>
  <c r="M167" i="8"/>
  <c r="L168" i="8"/>
  <c r="M168" i="8"/>
  <c r="L169" i="8"/>
  <c r="M169" i="8"/>
  <c r="L170" i="8"/>
  <c r="M170" i="8"/>
  <c r="L171" i="8"/>
  <c r="M171" i="8"/>
  <c r="L172" i="8"/>
  <c r="M172" i="8"/>
  <c r="L173" i="8"/>
  <c r="M173" i="8"/>
  <c r="L174" i="8"/>
  <c r="M174" i="8"/>
  <c r="L175" i="8"/>
  <c r="M175" i="8"/>
  <c r="L176" i="8"/>
  <c r="M176" i="8"/>
  <c r="L177" i="8"/>
  <c r="M177" i="8"/>
  <c r="L178" i="8"/>
  <c r="M178" i="8"/>
  <c r="L179" i="8"/>
  <c r="M179" i="8"/>
  <c r="L180" i="8"/>
  <c r="M180" i="8"/>
  <c r="L181" i="8"/>
  <c r="M181" i="8"/>
  <c r="L182" i="8"/>
  <c r="M182" i="8"/>
  <c r="L183" i="8"/>
  <c r="M183" i="8"/>
  <c r="L184" i="8"/>
  <c r="M184" i="8"/>
  <c r="L185" i="8"/>
  <c r="M185" i="8"/>
  <c r="L186" i="8"/>
  <c r="M186" i="8"/>
  <c r="L187" i="8"/>
  <c r="M187" i="8"/>
  <c r="L188" i="8"/>
  <c r="M188" i="8"/>
  <c r="L189" i="8"/>
  <c r="M189" i="8"/>
  <c r="L190" i="8"/>
  <c r="M190" i="8"/>
  <c r="L191" i="8"/>
  <c r="M191" i="8"/>
  <c r="L192" i="8"/>
  <c r="M192" i="8"/>
  <c r="L193" i="8"/>
  <c r="M193" i="8"/>
  <c r="L194" i="8"/>
  <c r="M194" i="8"/>
  <c r="L195" i="8"/>
  <c r="M195" i="8"/>
  <c r="L196" i="8"/>
  <c r="M196" i="8"/>
  <c r="L197" i="8"/>
  <c r="M197" i="8"/>
  <c r="L198" i="8"/>
  <c r="M198" i="8"/>
  <c r="L199" i="8"/>
  <c r="M199" i="8"/>
  <c r="L200" i="8"/>
  <c r="M200" i="8"/>
  <c r="L201" i="8"/>
  <c r="M201" i="8"/>
  <c r="L202" i="8"/>
  <c r="M202" i="8"/>
  <c r="L203" i="8"/>
  <c r="M203" i="8"/>
  <c r="L204" i="8"/>
  <c r="M204" i="8"/>
  <c r="L205" i="8"/>
  <c r="M205" i="8"/>
  <c r="L206" i="8"/>
  <c r="M206" i="8"/>
  <c r="L207" i="8"/>
  <c r="M207" i="8"/>
  <c r="L208" i="8"/>
  <c r="M208" i="8"/>
  <c r="L209" i="8"/>
  <c r="M209" i="8"/>
  <c r="L210" i="8"/>
  <c r="M210" i="8"/>
  <c r="L211" i="8"/>
  <c r="M211" i="8"/>
  <c r="L212" i="8"/>
  <c r="M212" i="8"/>
  <c r="L213" i="8"/>
  <c r="M213" i="8"/>
  <c r="L214" i="8"/>
  <c r="M214" i="8"/>
  <c r="L215" i="8"/>
  <c r="M215" i="8"/>
  <c r="L216" i="8"/>
  <c r="M216" i="8"/>
  <c r="L217" i="8"/>
  <c r="M217" i="8"/>
  <c r="L218" i="8"/>
  <c r="M218" i="8"/>
  <c r="L219" i="8"/>
  <c r="M219" i="8"/>
  <c r="L220" i="8"/>
  <c r="M220" i="8"/>
  <c r="L221" i="8"/>
  <c r="M221" i="8"/>
  <c r="L222" i="8"/>
  <c r="M222" i="8"/>
  <c r="L223" i="8"/>
  <c r="M223" i="8"/>
  <c r="L224" i="8"/>
  <c r="M224" i="8"/>
  <c r="L225" i="8"/>
  <c r="M225" i="8"/>
  <c r="L226" i="8"/>
  <c r="M226" i="8"/>
  <c r="L227" i="8"/>
  <c r="M227" i="8"/>
  <c r="L228" i="8"/>
  <c r="M228" i="8"/>
  <c r="L229" i="8"/>
  <c r="M229" i="8"/>
  <c r="L230" i="8"/>
  <c r="M230" i="8"/>
  <c r="L231" i="8"/>
  <c r="M231" i="8"/>
  <c r="L232" i="8"/>
  <c r="M232" i="8"/>
  <c r="L233" i="8"/>
  <c r="M233" i="8"/>
  <c r="L234" i="8"/>
  <c r="M234" i="8"/>
  <c r="L235" i="8"/>
  <c r="M235" i="8"/>
  <c r="L236" i="8"/>
  <c r="M236" i="8"/>
  <c r="L237" i="8"/>
  <c r="M237" i="8"/>
  <c r="L238" i="8"/>
  <c r="M238" i="8"/>
  <c r="L239" i="8"/>
  <c r="M239" i="8"/>
  <c r="L240" i="8"/>
  <c r="M240" i="8"/>
  <c r="L241" i="8"/>
  <c r="M241" i="8"/>
  <c r="L242" i="8"/>
  <c r="M242" i="8"/>
  <c r="L243" i="8"/>
  <c r="M243" i="8"/>
  <c r="L244" i="8"/>
  <c r="M244" i="8"/>
  <c r="L245" i="8"/>
  <c r="M245" i="8"/>
  <c r="L246" i="8"/>
  <c r="M246" i="8"/>
  <c r="L247" i="8"/>
  <c r="M247" i="8"/>
  <c r="L248" i="8"/>
  <c r="M248" i="8"/>
  <c r="L249" i="8"/>
  <c r="M249" i="8"/>
  <c r="L250" i="8"/>
  <c r="M250" i="8"/>
  <c r="L251" i="8"/>
  <c r="M251" i="8"/>
  <c r="L252" i="8"/>
  <c r="M252" i="8"/>
  <c r="L253" i="8"/>
  <c r="M253" i="8"/>
  <c r="L254" i="8"/>
  <c r="M254" i="8"/>
  <c r="L255" i="8"/>
  <c r="M255" i="8"/>
  <c r="L256" i="8"/>
  <c r="M256" i="8"/>
  <c r="L257" i="8"/>
  <c r="M257" i="8"/>
  <c r="L258" i="8"/>
  <c r="M258" i="8"/>
  <c r="L259" i="8"/>
  <c r="M259" i="8"/>
  <c r="L260" i="8"/>
  <c r="M260" i="8"/>
  <c r="L261" i="8"/>
  <c r="M261" i="8"/>
  <c r="L262" i="8"/>
  <c r="M262" i="8"/>
  <c r="L263" i="8"/>
  <c r="M263" i="8"/>
  <c r="L264" i="8"/>
  <c r="M264" i="8"/>
  <c r="L265" i="8"/>
  <c r="M265" i="8"/>
  <c r="L266" i="8"/>
  <c r="M266" i="8"/>
  <c r="L267" i="8"/>
  <c r="M267" i="8"/>
  <c r="L268" i="8"/>
  <c r="M268" i="8"/>
  <c r="L269" i="8"/>
  <c r="M269" i="8"/>
  <c r="L270" i="8"/>
  <c r="M270" i="8"/>
  <c r="L271" i="8"/>
  <c r="M271" i="8"/>
  <c r="L272" i="8"/>
  <c r="M272" i="8"/>
  <c r="L273" i="8"/>
  <c r="M273" i="8"/>
  <c r="L274" i="8"/>
  <c r="M274" i="8"/>
  <c r="L275" i="8"/>
  <c r="M275" i="8"/>
  <c r="L276" i="8"/>
  <c r="M276" i="8"/>
  <c r="L277" i="8"/>
  <c r="M277" i="8"/>
  <c r="L278" i="8"/>
  <c r="M278" i="8"/>
  <c r="L279" i="8"/>
  <c r="M279" i="8"/>
  <c r="L280" i="8"/>
  <c r="M280" i="8"/>
  <c r="L281" i="8"/>
  <c r="M281" i="8"/>
  <c r="L282" i="8"/>
  <c r="M282" i="8"/>
  <c r="L283" i="8"/>
  <c r="M283" i="8"/>
  <c r="L284" i="8"/>
  <c r="M284" i="8"/>
  <c r="L285" i="8"/>
  <c r="M285" i="8"/>
  <c r="L286" i="8"/>
  <c r="M286" i="8"/>
  <c r="L287" i="8"/>
  <c r="M287" i="8"/>
  <c r="L288" i="8"/>
  <c r="M288" i="8"/>
  <c r="L289" i="8"/>
  <c r="M289" i="8"/>
  <c r="L290" i="8"/>
  <c r="M290" i="8"/>
  <c r="L291" i="8"/>
  <c r="M291" i="8"/>
  <c r="L292" i="8"/>
  <c r="M292" i="8"/>
  <c r="L293" i="8"/>
  <c r="M293" i="8"/>
  <c r="L294" i="8"/>
  <c r="M294" i="8"/>
  <c r="L295" i="8"/>
  <c r="M295" i="8"/>
  <c r="L296" i="8"/>
  <c r="M296" i="8"/>
  <c r="L297" i="8"/>
  <c r="M297" i="8"/>
  <c r="L298" i="8"/>
  <c r="M298" i="8"/>
  <c r="L299" i="8"/>
  <c r="M299" i="8"/>
  <c r="L300" i="8"/>
  <c r="M300" i="8"/>
  <c r="L301" i="8"/>
  <c r="M301" i="8"/>
  <c r="L302" i="8"/>
  <c r="M302" i="8"/>
  <c r="L303" i="8"/>
  <c r="M303" i="8"/>
  <c r="L304" i="8"/>
  <c r="M304" i="8"/>
  <c r="L305" i="8"/>
  <c r="M305" i="8"/>
  <c r="L306" i="8"/>
  <c r="M306" i="8"/>
  <c r="L307" i="8"/>
  <c r="M307" i="8"/>
  <c r="L308" i="8"/>
  <c r="M308" i="8"/>
  <c r="L309" i="8"/>
  <c r="M309" i="8"/>
  <c r="L310" i="8"/>
  <c r="M310" i="8"/>
  <c r="L311" i="8"/>
  <c r="M311" i="8"/>
  <c r="L312" i="8"/>
  <c r="M312" i="8"/>
  <c r="L313" i="8"/>
  <c r="M313" i="8"/>
  <c r="L314" i="8"/>
  <c r="M314" i="8"/>
  <c r="L315" i="8"/>
  <c r="M315" i="8"/>
  <c r="L316" i="8"/>
  <c r="M316" i="8"/>
  <c r="L317" i="8"/>
  <c r="M317" i="8"/>
  <c r="L318" i="8"/>
  <c r="M318" i="8"/>
  <c r="L319" i="8"/>
  <c r="M319" i="8"/>
  <c r="L320" i="8"/>
  <c r="M320" i="8"/>
  <c r="L321" i="8"/>
  <c r="M321" i="8"/>
  <c r="L322" i="8"/>
  <c r="M322" i="8"/>
  <c r="L323" i="8"/>
  <c r="M323" i="8"/>
  <c r="L324" i="8"/>
  <c r="M324" i="8"/>
  <c r="L325" i="8"/>
  <c r="M325" i="8"/>
  <c r="L326" i="8"/>
  <c r="M326" i="8"/>
  <c r="L327" i="8"/>
  <c r="M327" i="8"/>
  <c r="L328" i="8"/>
  <c r="M328" i="8"/>
  <c r="L329" i="8"/>
  <c r="M329" i="8"/>
  <c r="L330" i="8"/>
  <c r="M330" i="8"/>
  <c r="L331" i="8"/>
  <c r="M331" i="8"/>
  <c r="L332" i="8"/>
  <c r="M332" i="8"/>
  <c r="L333" i="8"/>
  <c r="M333" i="8"/>
  <c r="L334" i="8"/>
  <c r="M334" i="8"/>
  <c r="L335" i="8"/>
  <c r="M335" i="8"/>
  <c r="L336" i="8"/>
  <c r="M336" i="8"/>
  <c r="L337" i="8"/>
  <c r="M337" i="8"/>
  <c r="L338" i="8"/>
  <c r="M338" i="8"/>
  <c r="L339" i="8"/>
  <c r="M339" i="8"/>
  <c r="L340" i="8"/>
  <c r="M340" i="8"/>
  <c r="L341" i="8"/>
  <c r="M341" i="8"/>
  <c r="L342" i="8"/>
  <c r="M342" i="8"/>
  <c r="L343" i="8"/>
  <c r="M343" i="8"/>
  <c r="L344" i="8"/>
  <c r="M344" i="8"/>
  <c r="L345" i="8"/>
  <c r="M345" i="8"/>
  <c r="L346" i="8"/>
  <c r="M346" i="8"/>
  <c r="L347" i="8"/>
  <c r="M347" i="8"/>
  <c r="L348" i="8"/>
  <c r="M348" i="8"/>
  <c r="L349" i="8"/>
  <c r="M349" i="8"/>
  <c r="L350" i="8"/>
  <c r="M350" i="8"/>
  <c r="L351" i="8"/>
  <c r="M351" i="8"/>
  <c r="L352" i="8"/>
  <c r="M352" i="8"/>
  <c r="L353" i="8"/>
  <c r="M353" i="8"/>
  <c r="L354" i="8"/>
  <c r="M354" i="8"/>
  <c r="L355" i="8"/>
  <c r="M355" i="8"/>
  <c r="L356" i="8"/>
  <c r="M356" i="8"/>
  <c r="L357" i="8"/>
  <c r="M357" i="8"/>
  <c r="L358" i="8"/>
  <c r="M358" i="8"/>
  <c r="L359" i="8"/>
  <c r="M359" i="8"/>
  <c r="L360" i="8"/>
  <c r="M360" i="8"/>
  <c r="L361" i="8"/>
  <c r="M361" i="8"/>
  <c r="L362" i="8"/>
  <c r="M362" i="8"/>
  <c r="L363" i="8"/>
  <c r="M363" i="8"/>
  <c r="L364" i="8"/>
  <c r="M364" i="8"/>
  <c r="L365" i="8"/>
  <c r="M365" i="8"/>
  <c r="L366" i="8"/>
  <c r="M366" i="8"/>
  <c r="L367" i="8"/>
  <c r="M367" i="8"/>
  <c r="L368" i="8"/>
  <c r="M368" i="8"/>
  <c r="L369" i="8"/>
  <c r="M369" i="8"/>
  <c r="L370" i="8"/>
  <c r="M370" i="8"/>
  <c r="L371" i="8"/>
  <c r="M371" i="8"/>
  <c r="L372" i="8"/>
  <c r="M372" i="8"/>
  <c r="L373" i="8"/>
  <c r="M373" i="8"/>
  <c r="L374" i="8"/>
  <c r="M374" i="8"/>
  <c r="L375" i="8"/>
  <c r="M375" i="8"/>
  <c r="L376" i="8"/>
  <c r="M376" i="8"/>
  <c r="L377" i="8"/>
  <c r="M377" i="8"/>
  <c r="L378" i="8"/>
  <c r="M378" i="8"/>
  <c r="L379" i="8"/>
  <c r="M379" i="8"/>
  <c r="L380" i="8"/>
  <c r="M380" i="8"/>
  <c r="L381" i="8"/>
  <c r="M381" i="8"/>
  <c r="L382" i="8"/>
  <c r="M382" i="8"/>
  <c r="L383" i="8"/>
  <c r="M383" i="8"/>
  <c r="L384" i="8"/>
  <c r="M384" i="8"/>
  <c r="L385" i="8"/>
  <c r="M385" i="8"/>
  <c r="L386" i="8"/>
  <c r="M386" i="8"/>
  <c r="L387" i="8"/>
  <c r="M387" i="8"/>
  <c r="L388" i="8"/>
  <c r="M388" i="8"/>
  <c r="L389" i="8"/>
  <c r="M389" i="8"/>
  <c r="L390" i="8"/>
  <c r="M390" i="8"/>
  <c r="L391" i="8"/>
  <c r="M391" i="8"/>
  <c r="L392" i="8"/>
  <c r="M392" i="8"/>
  <c r="L393" i="8"/>
  <c r="M393" i="8"/>
  <c r="L394" i="8"/>
  <c r="M394" i="8"/>
  <c r="L395" i="8"/>
  <c r="M395" i="8"/>
  <c r="L396" i="8"/>
  <c r="M396" i="8"/>
  <c r="L397" i="8"/>
  <c r="M397" i="8"/>
  <c r="L398" i="8"/>
  <c r="M398" i="8"/>
  <c r="L399" i="8"/>
  <c r="M399" i="8"/>
  <c r="L400" i="8"/>
  <c r="M400" i="8"/>
  <c r="L401" i="8"/>
  <c r="M401" i="8"/>
  <c r="L402" i="8"/>
  <c r="M402" i="8"/>
  <c r="L403" i="8"/>
  <c r="M403" i="8"/>
  <c r="L404" i="8"/>
  <c r="M404" i="8"/>
  <c r="L405" i="8"/>
  <c r="M405" i="8"/>
  <c r="L406" i="8"/>
  <c r="M406" i="8"/>
  <c r="L407" i="8"/>
  <c r="M407" i="8"/>
  <c r="L408" i="8"/>
  <c r="M408" i="8"/>
  <c r="L409" i="8"/>
  <c r="M409" i="8"/>
  <c r="L410" i="8"/>
  <c r="M410" i="8"/>
  <c r="L411" i="8"/>
  <c r="M411" i="8"/>
  <c r="L412" i="8"/>
  <c r="M412" i="8"/>
  <c r="L413" i="8"/>
  <c r="M413" i="8"/>
  <c r="L414" i="8"/>
  <c r="M414" i="8"/>
  <c r="L415" i="8"/>
  <c r="M415" i="8"/>
  <c r="L416" i="8"/>
  <c r="M416" i="8"/>
  <c r="L417" i="8"/>
  <c r="M417" i="8"/>
  <c r="L418" i="8"/>
  <c r="M418" i="8"/>
  <c r="L419" i="8"/>
  <c r="M419" i="8"/>
  <c r="L420" i="8"/>
  <c r="M420" i="8"/>
  <c r="L421" i="8"/>
  <c r="M421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N70" i="8" s="1"/>
  <c r="O70" i="8" s="1"/>
  <c r="H71" i="8"/>
  <c r="H72" i="8"/>
  <c r="H73" i="8"/>
  <c r="H74" i="8"/>
  <c r="H75" i="8"/>
  <c r="H76" i="8"/>
  <c r="H77" i="8"/>
  <c r="H78" i="8"/>
  <c r="H79" i="8"/>
  <c r="H80" i="8"/>
  <c r="H81" i="8"/>
  <c r="H82" i="8"/>
  <c r="N82" i="8" s="1"/>
  <c r="O82" i="8" s="1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N106" i="8" s="1"/>
  <c r="O106" i="8" s="1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N130" i="8" s="1"/>
  <c r="O130" i="8" s="1"/>
  <c r="H131" i="8"/>
  <c r="H132" i="8"/>
  <c r="H133" i="8"/>
  <c r="H134" i="8"/>
  <c r="H135" i="8"/>
  <c r="H136" i="8"/>
  <c r="H137" i="8"/>
  <c r="H138" i="8"/>
  <c r="H139" i="8"/>
  <c r="H140" i="8"/>
  <c r="H141" i="8"/>
  <c r="H142" i="8"/>
  <c r="N142" i="8" s="1"/>
  <c r="O142" i="8" s="1"/>
  <c r="H143" i="8"/>
  <c r="H144" i="8"/>
  <c r="H145" i="8"/>
  <c r="H146" i="8"/>
  <c r="H147" i="8"/>
  <c r="H148" i="8"/>
  <c r="H149" i="8"/>
  <c r="H150" i="8"/>
  <c r="H151" i="8"/>
  <c r="H152" i="8"/>
  <c r="H153" i="8"/>
  <c r="H154" i="8"/>
  <c r="N154" i="8" s="1"/>
  <c r="O154" i="8" s="1"/>
  <c r="H155" i="8"/>
  <c r="H156" i="8"/>
  <c r="H157" i="8"/>
  <c r="H158" i="8"/>
  <c r="H159" i="8"/>
  <c r="H160" i="8"/>
  <c r="H161" i="8"/>
  <c r="H162" i="8"/>
  <c r="H163" i="8"/>
  <c r="H164" i="8"/>
  <c r="H165" i="8"/>
  <c r="H166" i="8"/>
  <c r="N166" i="8" s="1"/>
  <c r="O166" i="8" s="1"/>
  <c r="H167" i="8"/>
  <c r="H168" i="8"/>
  <c r="H169" i="8"/>
  <c r="H170" i="8"/>
  <c r="H171" i="8"/>
  <c r="H172" i="8"/>
  <c r="H173" i="8"/>
  <c r="H174" i="8"/>
  <c r="H175" i="8"/>
  <c r="H176" i="8"/>
  <c r="H177" i="8"/>
  <c r="H178" i="8"/>
  <c r="N178" i="8" s="1"/>
  <c r="O178" i="8" s="1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N202" i="8" s="1"/>
  <c r="O202" i="8" s="1"/>
  <c r="H203" i="8"/>
  <c r="H204" i="8"/>
  <c r="H205" i="8"/>
  <c r="H206" i="8"/>
  <c r="H207" i="8"/>
  <c r="H208" i="8"/>
  <c r="H209" i="8"/>
  <c r="H210" i="8"/>
  <c r="H211" i="8"/>
  <c r="H212" i="8"/>
  <c r="H213" i="8"/>
  <c r="H214" i="8"/>
  <c r="N214" i="8" s="1"/>
  <c r="O214" i="8" s="1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N238" i="8" s="1"/>
  <c r="O238" i="8" s="1"/>
  <c r="H239" i="8"/>
  <c r="H240" i="8"/>
  <c r="H241" i="8"/>
  <c r="H242" i="8"/>
  <c r="H243" i="8"/>
  <c r="H244" i="8"/>
  <c r="H245" i="8"/>
  <c r="H246" i="8"/>
  <c r="H247" i="8"/>
  <c r="H248" i="8"/>
  <c r="H249" i="8"/>
  <c r="H250" i="8"/>
  <c r="N250" i="8" s="1"/>
  <c r="O250" i="8" s="1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5" i="8"/>
  <c r="H4" i="8"/>
  <c r="H3" i="8"/>
  <c r="H2" i="8"/>
  <c r="M5" i="8"/>
  <c r="L5" i="8"/>
  <c r="M4" i="8"/>
  <c r="L4" i="8"/>
  <c r="M3" i="8"/>
  <c r="L3" i="8"/>
  <c r="M2" i="8"/>
  <c r="D6" i="31" l="1"/>
  <c r="G27" i="26"/>
  <c r="G18" i="26" s="1"/>
  <c r="G28" i="26"/>
  <c r="G29" i="26"/>
  <c r="H27" i="26"/>
  <c r="H29" i="26"/>
  <c r="H28" i="26"/>
  <c r="H31" i="26"/>
  <c r="G31" i="26"/>
  <c r="G32" i="26"/>
  <c r="G19" i="26" s="1" a="1"/>
  <c r="G19" i="26" s="1"/>
  <c r="G33" i="26"/>
  <c r="H33" i="26"/>
  <c r="G6" i="31"/>
  <c r="F10" i="31"/>
  <c r="G10" i="31"/>
  <c r="G11" i="31" s="1"/>
  <c r="E6" i="31"/>
  <c r="F6" i="31"/>
  <c r="D10" i="31"/>
  <c r="D11" i="31" s="1"/>
  <c r="E10" i="31"/>
  <c r="N163" i="8"/>
  <c r="O163" i="8" s="1"/>
  <c r="N151" i="8"/>
  <c r="O151" i="8" s="1"/>
  <c r="N115" i="8"/>
  <c r="O115" i="8" s="1"/>
  <c r="N103" i="8"/>
  <c r="O103" i="8" s="1"/>
  <c r="N91" i="8"/>
  <c r="O91" i="8" s="1"/>
  <c r="N67" i="8"/>
  <c r="O67" i="8" s="1"/>
  <c r="N55" i="8"/>
  <c r="O55" i="8" s="1"/>
  <c r="N43" i="8"/>
  <c r="O43" i="8" s="1"/>
  <c r="N253" i="8"/>
  <c r="O253" i="8" s="1"/>
  <c r="N241" i="8"/>
  <c r="O241" i="8" s="1"/>
  <c r="N229" i="8"/>
  <c r="O229" i="8" s="1"/>
  <c r="N217" i="8"/>
  <c r="O217" i="8" s="1"/>
  <c r="N205" i="8"/>
  <c r="O205" i="8" s="1"/>
  <c r="N181" i="8"/>
  <c r="O181" i="8" s="1"/>
  <c r="N157" i="8"/>
  <c r="O157" i="8" s="1"/>
  <c r="N145" i="8"/>
  <c r="O145" i="8" s="1"/>
  <c r="N133" i="8"/>
  <c r="O133" i="8" s="1"/>
  <c r="N121" i="8"/>
  <c r="O121" i="8" s="1"/>
  <c r="N97" i="8"/>
  <c r="O97" i="8" s="1"/>
  <c r="N85" i="8"/>
  <c r="O85" i="8" s="1"/>
  <c r="N73" i="8"/>
  <c r="O73" i="8" s="1"/>
  <c r="N61" i="8"/>
  <c r="O61" i="8" s="1"/>
  <c r="N49" i="8"/>
  <c r="O49" i="8" s="1"/>
  <c r="N193" i="8"/>
  <c r="O193" i="8" s="1"/>
  <c r="E13" i="26"/>
  <c r="E20" i="26" s="1"/>
  <c r="D13" i="26"/>
  <c r="D20" i="26" s="1"/>
  <c r="C13" i="26"/>
  <c r="C20" i="26" s="1"/>
  <c r="F13" i="26"/>
  <c r="F20" i="26" s="1"/>
  <c r="C3" i="16" a="1"/>
  <c r="C3" i="16" s="1"/>
  <c r="C16" i="16" s="1"/>
  <c r="N160" i="8"/>
  <c r="O160" i="8" s="1"/>
  <c r="N136" i="8"/>
  <c r="O136" i="8" s="1"/>
  <c r="N112" i="8"/>
  <c r="O112" i="8" s="1"/>
  <c r="N76" i="8"/>
  <c r="O76" i="8" s="1"/>
  <c r="G11" i="16" a="1"/>
  <c r="G11" i="16" s="1"/>
  <c r="H9" i="16" a="1"/>
  <c r="H9" i="16" s="1"/>
  <c r="M9" i="16" s="1" a="1"/>
  <c r="M9" i="16" s="1"/>
  <c r="C8" i="16" a="1"/>
  <c r="C8" i="16" s="1"/>
  <c r="C21" i="16" s="1"/>
  <c r="E6" i="16" a="1"/>
  <c r="E6" i="16" s="1"/>
  <c r="J4" i="16" a="1"/>
  <c r="J4" i="16" s="1"/>
  <c r="E11" i="16" a="1"/>
  <c r="E11" i="16" s="1"/>
  <c r="J9" i="16" a="1"/>
  <c r="J9" i="16" s="1"/>
  <c r="N7" i="16" a="1"/>
  <c r="N7" i="16" s="1"/>
  <c r="D6" i="16" a="1"/>
  <c r="D6" i="16" s="1"/>
  <c r="G4" i="16" a="1"/>
  <c r="G4" i="16" s="1"/>
  <c r="N2" i="16" a="1"/>
  <c r="N2" i="16" s="1"/>
  <c r="N34" i="16" s="1"/>
  <c r="D11" i="16" a="1"/>
  <c r="D11" i="16" s="1"/>
  <c r="G9" i="16" a="1"/>
  <c r="G9" i="16" s="1"/>
  <c r="H7" i="16" a="1"/>
  <c r="H7" i="16" s="1"/>
  <c r="M7" i="16" s="1" a="1"/>
  <c r="M7" i="16" s="1"/>
  <c r="C6" i="16" a="1"/>
  <c r="C6" i="16" s="1"/>
  <c r="C19" i="16" s="1"/>
  <c r="E4" i="16" a="1"/>
  <c r="E4" i="16" s="1"/>
  <c r="H2" i="16" a="1"/>
  <c r="H2" i="16" s="1"/>
  <c r="C11" i="16" a="1"/>
  <c r="C11" i="16" s="1"/>
  <c r="C24" i="16" s="1"/>
  <c r="E9" i="16" a="1"/>
  <c r="E9" i="16" s="1"/>
  <c r="J7" i="16" a="1"/>
  <c r="J7" i="16" s="1"/>
  <c r="N5" i="16" a="1"/>
  <c r="N5" i="16" s="1"/>
  <c r="D4" i="16" a="1"/>
  <c r="D4" i="16" s="1"/>
  <c r="N71" i="8"/>
  <c r="O71" i="8" s="1"/>
  <c r="N47" i="8"/>
  <c r="O47" i="8" s="1"/>
  <c r="N35" i="8"/>
  <c r="O35" i="8" s="1"/>
  <c r="J2" i="16" a="1"/>
  <c r="J2" i="16" s="1"/>
  <c r="N10" i="16" a="1"/>
  <c r="N10" i="16" s="1"/>
  <c r="D9" i="16" a="1"/>
  <c r="D9" i="16" s="1"/>
  <c r="E22" i="16" s="1"/>
  <c r="G7" i="16" a="1"/>
  <c r="G7" i="16" s="1"/>
  <c r="H5" i="16" a="1"/>
  <c r="H5" i="16" s="1"/>
  <c r="I5" i="16" s="1" a="1"/>
  <c r="I5" i="16" s="1"/>
  <c r="I18" i="16" s="1"/>
  <c r="C4" i="16" a="1"/>
  <c r="C4" i="16" s="1"/>
  <c r="C17" i="16" s="1"/>
  <c r="G2" i="16" a="1"/>
  <c r="G2" i="16" s="1"/>
  <c r="H10" i="16" a="1"/>
  <c r="H10" i="16" s="1"/>
  <c r="I10" i="16" s="1" a="1"/>
  <c r="I10" i="16" s="1"/>
  <c r="I23" i="16" s="1"/>
  <c r="C9" i="16" a="1"/>
  <c r="C9" i="16" s="1"/>
  <c r="C22" i="16" s="1"/>
  <c r="E7" i="16" a="1"/>
  <c r="E7" i="16" s="1"/>
  <c r="J5" i="16" a="1"/>
  <c r="J5" i="16" s="1"/>
  <c r="N3" i="16" a="1"/>
  <c r="N3" i="16" s="1"/>
  <c r="E2" i="16" a="1"/>
  <c r="E2" i="16" s="1"/>
  <c r="J10" i="16" a="1"/>
  <c r="J10" i="16" s="1"/>
  <c r="N8" i="16" a="1"/>
  <c r="N8" i="16" s="1"/>
  <c r="D7" i="16" a="1"/>
  <c r="D7" i="16" s="1"/>
  <c r="G5" i="16" a="1"/>
  <c r="G5" i="16" s="1"/>
  <c r="H3" i="16" a="1"/>
  <c r="H3" i="16" s="1"/>
  <c r="I3" i="16" s="1" a="1"/>
  <c r="I3" i="16" s="1"/>
  <c r="I16" i="16" s="1"/>
  <c r="N152" i="8"/>
  <c r="O152" i="8" s="1"/>
  <c r="N116" i="8"/>
  <c r="O116" i="8" s="1"/>
  <c r="N56" i="8"/>
  <c r="O56" i="8" s="1"/>
  <c r="N44" i="8"/>
  <c r="O44" i="8" s="1"/>
  <c r="N32" i="8"/>
  <c r="O32" i="8" s="1"/>
  <c r="N20" i="8"/>
  <c r="O20" i="8" s="1"/>
  <c r="N8" i="8"/>
  <c r="O8" i="8" s="1"/>
  <c r="D2" i="16" a="1"/>
  <c r="D2" i="16" s="1"/>
  <c r="G10" i="16" a="1"/>
  <c r="G10" i="16" s="1"/>
  <c r="H8" i="16" a="1"/>
  <c r="H8" i="16" s="1"/>
  <c r="I8" i="16" s="1" a="1"/>
  <c r="I8" i="16" s="1"/>
  <c r="C7" i="16" a="1"/>
  <c r="C7" i="16" s="1"/>
  <c r="C20" i="16" s="1"/>
  <c r="E5" i="16" a="1"/>
  <c r="E5" i="16" s="1"/>
  <c r="E18" i="16" s="1"/>
  <c r="J3" i="16" a="1"/>
  <c r="J3" i="16" s="1"/>
  <c r="C15" i="16"/>
  <c r="E10" i="16" a="1"/>
  <c r="E10" i="16" s="1"/>
  <c r="J8" i="16" a="1"/>
  <c r="J8" i="16" s="1"/>
  <c r="N6" i="16" a="1"/>
  <c r="N6" i="16" s="1"/>
  <c r="D5" i="16" a="1"/>
  <c r="D5" i="16" s="1"/>
  <c r="G3" i="16" a="1"/>
  <c r="G3" i="16" s="1"/>
  <c r="N11" i="16" a="1"/>
  <c r="N11" i="16" s="1"/>
  <c r="N35" i="16" s="1"/>
  <c r="D10" i="16" a="1"/>
  <c r="D10" i="16" s="1"/>
  <c r="G8" i="16" a="1"/>
  <c r="G8" i="16" s="1"/>
  <c r="H6" i="16" a="1"/>
  <c r="H6" i="16" s="1"/>
  <c r="N30" i="16" s="1"/>
  <c r="C5" i="16" a="1"/>
  <c r="C5" i="16" s="1"/>
  <c r="C18" i="16" s="1"/>
  <c r="E3" i="16" a="1"/>
  <c r="E3" i="16" s="1"/>
  <c r="N53" i="8"/>
  <c r="O53" i="8" s="1"/>
  <c r="N41" i="8"/>
  <c r="O41" i="8" s="1"/>
  <c r="N29" i="8"/>
  <c r="O29" i="8" s="1"/>
  <c r="N17" i="8"/>
  <c r="O17" i="8" s="1"/>
  <c r="H11" i="16" a="1"/>
  <c r="H11" i="16" s="1"/>
  <c r="C10" i="16" a="1"/>
  <c r="C10" i="16" s="1"/>
  <c r="C23" i="16" s="1"/>
  <c r="E8" i="16" a="1"/>
  <c r="E8" i="16" s="1"/>
  <c r="J6" i="16" a="1"/>
  <c r="J6" i="16" s="1"/>
  <c r="O32" i="16" s="1"/>
  <c r="N4" i="16" a="1"/>
  <c r="N4" i="16" s="1"/>
  <c r="D3" i="16" a="1"/>
  <c r="D3" i="16" s="1"/>
  <c r="N172" i="8"/>
  <c r="O172" i="8" s="1"/>
  <c r="N148" i="8"/>
  <c r="O148" i="8" s="1"/>
  <c r="N124" i="8"/>
  <c r="O124" i="8" s="1"/>
  <c r="N100" i="8"/>
  <c r="O100" i="8" s="1"/>
  <c r="N88" i="8"/>
  <c r="O88" i="8" s="1"/>
  <c r="N64" i="8"/>
  <c r="O64" i="8" s="1"/>
  <c r="N421" i="8"/>
  <c r="J11" i="16" a="1"/>
  <c r="J11" i="16" s="1"/>
  <c r="N32" i="16" s="1"/>
  <c r="N9" i="16" a="1"/>
  <c r="N9" i="16" s="1"/>
  <c r="D8" i="16" a="1"/>
  <c r="D8" i="16" s="1"/>
  <c r="D21" i="16" s="1"/>
  <c r="G6" i="16" a="1"/>
  <c r="G6" i="16" s="1"/>
  <c r="H4" i="16" a="1"/>
  <c r="H4" i="16" s="1"/>
  <c r="H22" i="16"/>
  <c r="D19" i="16"/>
  <c r="G24" i="16"/>
  <c r="G22" i="16"/>
  <c r="I9" i="16" a="1"/>
  <c r="I9" i="16" s="1"/>
  <c r="I22" i="16" s="1"/>
  <c r="I2" i="16" a="1"/>
  <c r="I2" i="16" s="1"/>
  <c r="M2" i="16" a="1"/>
  <c r="M2" i="16" s="1"/>
  <c r="N247" i="8"/>
  <c r="O247" i="8" s="1"/>
  <c r="N211" i="8"/>
  <c r="O211" i="8" s="1"/>
  <c r="N187" i="8"/>
  <c r="O187" i="8" s="1"/>
  <c r="N252" i="8"/>
  <c r="O252" i="8" s="1"/>
  <c r="N204" i="8"/>
  <c r="O204" i="8" s="1"/>
  <c r="N156" i="8"/>
  <c r="O156" i="8" s="1"/>
  <c r="N120" i="8"/>
  <c r="O120" i="8" s="1"/>
  <c r="N60" i="8"/>
  <c r="O60" i="8" s="1"/>
  <c r="N48" i="8"/>
  <c r="O48" i="8" s="1"/>
  <c r="N36" i="8"/>
  <c r="O36" i="8" s="1"/>
  <c r="N24" i="8"/>
  <c r="O24" i="8" s="1"/>
  <c r="N12" i="8"/>
  <c r="O12" i="8" s="1"/>
  <c r="N179" i="8"/>
  <c r="O179" i="8" s="1"/>
  <c r="N240" i="8"/>
  <c r="O240" i="8" s="1"/>
  <c r="N216" i="8"/>
  <c r="O216" i="8" s="1"/>
  <c r="N168" i="8"/>
  <c r="O168" i="8" s="1"/>
  <c r="N144" i="8"/>
  <c r="O144" i="8" s="1"/>
  <c r="N108" i="8"/>
  <c r="O108" i="8" s="1"/>
  <c r="N34" i="8"/>
  <c r="O34" i="8" s="1"/>
  <c r="N141" i="8"/>
  <c r="O141" i="8" s="1"/>
  <c r="N63" i="8"/>
  <c r="O63" i="8" s="1"/>
  <c r="N15" i="8"/>
  <c r="O15" i="8" s="1"/>
  <c r="N174" i="8"/>
  <c r="O174" i="8" s="1"/>
  <c r="N206" i="8"/>
  <c r="O206" i="8" s="1"/>
  <c r="N194" i="8"/>
  <c r="O194" i="8" s="1"/>
  <c r="N98" i="8"/>
  <c r="O98" i="8" s="1"/>
  <c r="N186" i="8"/>
  <c r="O186" i="8" s="1"/>
  <c r="N162" i="8"/>
  <c r="O162" i="8" s="1"/>
  <c r="N126" i="8"/>
  <c r="O126" i="8" s="1"/>
  <c r="N102" i="8"/>
  <c r="O102" i="8" s="1"/>
  <c r="N18" i="8"/>
  <c r="O18" i="8" s="1"/>
  <c r="N150" i="8"/>
  <c r="O150" i="8" s="1"/>
  <c r="N114" i="8"/>
  <c r="O114" i="8" s="1"/>
  <c r="N30" i="8"/>
  <c r="O30" i="8" s="1"/>
  <c r="N197" i="8"/>
  <c r="O197" i="8" s="1"/>
  <c r="N131" i="8"/>
  <c r="O131" i="8" s="1"/>
  <c r="N72" i="8"/>
  <c r="O72" i="8" s="1"/>
  <c r="N155" i="8"/>
  <c r="O155" i="8" s="1"/>
  <c r="N107" i="8"/>
  <c r="O107" i="8" s="1"/>
  <c r="N22" i="8"/>
  <c r="O22" i="8" s="1"/>
  <c r="N2" i="8"/>
  <c r="O2" i="8" s="1"/>
  <c r="N90" i="8"/>
  <c r="O90" i="8" s="1"/>
  <c r="N84" i="8"/>
  <c r="O84" i="8" s="1"/>
  <c r="N167" i="8"/>
  <c r="O167" i="8" s="1"/>
  <c r="N119" i="8"/>
  <c r="O119" i="8" s="1"/>
  <c r="N10" i="8"/>
  <c r="O10" i="8" s="1"/>
  <c r="N400" i="8"/>
  <c r="O400" i="8" s="1"/>
  <c r="N237" i="8"/>
  <c r="O237" i="8" s="1"/>
  <c r="N201" i="8"/>
  <c r="O201" i="8" s="1"/>
  <c r="N189" i="8"/>
  <c r="O189" i="8" s="1"/>
  <c r="N57" i="8"/>
  <c r="O57" i="8" s="1"/>
  <c r="N45" i="8"/>
  <c r="O45" i="8" s="1"/>
  <c r="N33" i="8"/>
  <c r="O33" i="8" s="1"/>
  <c r="N9" i="8"/>
  <c r="O9" i="8" s="1"/>
  <c r="N80" i="8"/>
  <c r="O80" i="8" s="1"/>
  <c r="N16" i="8"/>
  <c r="O16" i="8" s="1"/>
  <c r="N68" i="8"/>
  <c r="O68" i="8" s="1"/>
  <c r="N87" i="8"/>
  <c r="O87" i="8" s="1"/>
  <c r="N255" i="8"/>
  <c r="O255" i="8" s="1"/>
  <c r="N243" i="8"/>
  <c r="O243" i="8" s="1"/>
  <c r="N231" i="8"/>
  <c r="O231" i="8" s="1"/>
  <c r="N219" i="8"/>
  <c r="O219" i="8" s="1"/>
  <c r="N207" i="8"/>
  <c r="O207" i="8" s="1"/>
  <c r="N195" i="8"/>
  <c r="O195" i="8" s="1"/>
  <c r="N183" i="8"/>
  <c r="O183" i="8" s="1"/>
  <c r="N51" i="8"/>
  <c r="O51" i="8" s="1"/>
  <c r="N39" i="8"/>
  <c r="O39" i="8" s="1"/>
  <c r="N27" i="8"/>
  <c r="O27" i="8" s="1"/>
  <c r="N170" i="8"/>
  <c r="O170" i="8" s="1"/>
  <c r="N158" i="8"/>
  <c r="O158" i="8" s="1"/>
  <c r="N146" i="8"/>
  <c r="O146" i="8" s="1"/>
  <c r="N134" i="8"/>
  <c r="O134" i="8" s="1"/>
  <c r="N110" i="8"/>
  <c r="O110" i="8" s="1"/>
  <c r="N86" i="8"/>
  <c r="O86" i="8" s="1"/>
  <c r="N74" i="8"/>
  <c r="O74" i="8" s="1"/>
  <c r="N62" i="8"/>
  <c r="O62" i="8" s="1"/>
  <c r="N50" i="8"/>
  <c r="O50" i="8" s="1"/>
  <c r="N26" i="8"/>
  <c r="O26" i="8" s="1"/>
  <c r="N14" i="8"/>
  <c r="O14" i="8" s="1"/>
  <c r="N31" i="8"/>
  <c r="O31" i="8" s="1"/>
  <c r="N19" i="8"/>
  <c r="O19" i="8" s="1"/>
  <c r="N203" i="8"/>
  <c r="O203" i="8" s="1"/>
  <c r="N46" i="8"/>
  <c r="O46" i="8" s="1"/>
  <c r="N190" i="8"/>
  <c r="O190" i="8" s="1"/>
  <c r="N95" i="8"/>
  <c r="O95" i="8" s="1"/>
  <c r="N260" i="8"/>
  <c r="O260" i="8" s="1"/>
  <c r="N224" i="8"/>
  <c r="O224" i="8" s="1"/>
  <c r="N188" i="8"/>
  <c r="O188" i="8" s="1"/>
  <c r="N411" i="8"/>
  <c r="O411" i="8" s="1"/>
  <c r="N94" i="8"/>
  <c r="O94" i="8" s="1"/>
  <c r="N23" i="8"/>
  <c r="O23" i="8" s="1"/>
  <c r="N161" i="8"/>
  <c r="O161" i="8" s="1"/>
  <c r="N125" i="8"/>
  <c r="O125" i="8" s="1"/>
  <c r="N89" i="8"/>
  <c r="O89" i="8" s="1"/>
  <c r="N77" i="8"/>
  <c r="O77" i="8" s="1"/>
  <c r="N65" i="8"/>
  <c r="O65" i="8" s="1"/>
  <c r="N122" i="8"/>
  <c r="O122" i="8" s="1"/>
  <c r="N215" i="8"/>
  <c r="O215" i="8" s="1"/>
  <c r="N54" i="8"/>
  <c r="O54" i="8" s="1"/>
  <c r="N52" i="8"/>
  <c r="O52" i="8" s="1"/>
  <c r="N40" i="8"/>
  <c r="O40" i="8" s="1"/>
  <c r="N28" i="8"/>
  <c r="O28" i="8" s="1"/>
  <c r="N92" i="8"/>
  <c r="O92" i="8" s="1"/>
  <c r="N21" i="8"/>
  <c r="O21" i="8" s="1"/>
  <c r="N96" i="8"/>
  <c r="O96" i="8" s="1"/>
  <c r="N78" i="8"/>
  <c r="O78" i="8" s="1"/>
  <c r="N42" i="8"/>
  <c r="O42" i="8" s="1"/>
  <c r="N171" i="8"/>
  <c r="O171" i="8" s="1"/>
  <c r="N159" i="8"/>
  <c r="O159" i="8" s="1"/>
  <c r="N147" i="8"/>
  <c r="O147" i="8" s="1"/>
  <c r="N135" i="8"/>
  <c r="O135" i="8" s="1"/>
  <c r="N123" i="8"/>
  <c r="O123" i="8" s="1"/>
  <c r="N111" i="8"/>
  <c r="O111" i="8" s="1"/>
  <c r="N99" i="8"/>
  <c r="O99" i="8" s="1"/>
  <c r="N139" i="8"/>
  <c r="O139" i="8" s="1"/>
  <c r="N127" i="8"/>
  <c r="O127" i="8" s="1"/>
  <c r="N109" i="8"/>
  <c r="O109" i="8" s="1"/>
  <c r="N38" i="8"/>
  <c r="O38" i="8" s="1"/>
  <c r="N191" i="8"/>
  <c r="O191" i="8" s="1"/>
  <c r="N254" i="8"/>
  <c r="O254" i="8" s="1"/>
  <c r="N242" i="8"/>
  <c r="O242" i="8" s="1"/>
  <c r="N230" i="8"/>
  <c r="O230" i="8" s="1"/>
  <c r="N218" i="8"/>
  <c r="O218" i="8" s="1"/>
  <c r="N182" i="8"/>
  <c r="O182" i="8" s="1"/>
  <c r="N228" i="8"/>
  <c r="O228" i="8" s="1"/>
  <c r="N198" i="8"/>
  <c r="O198" i="8" s="1"/>
  <c r="N192" i="8"/>
  <c r="O192" i="8" s="1"/>
  <c r="N180" i="8"/>
  <c r="O180" i="8" s="1"/>
  <c r="N79" i="8"/>
  <c r="O79" i="8" s="1"/>
  <c r="N7" i="8"/>
  <c r="O7" i="8" s="1"/>
  <c r="N66" i="8"/>
  <c r="O66" i="8" s="1"/>
  <c r="N25" i="8"/>
  <c r="O25" i="8" s="1"/>
  <c r="N13" i="8"/>
  <c r="O13" i="8" s="1"/>
  <c r="N138" i="8"/>
  <c r="O138" i="8" s="1"/>
  <c r="N37" i="8"/>
  <c r="O37" i="8" s="1"/>
  <c r="N227" i="8"/>
  <c r="O227" i="8" s="1"/>
  <c r="N143" i="8"/>
  <c r="O143" i="8" s="1"/>
  <c r="N58" i="8"/>
  <c r="O58" i="8" s="1"/>
  <c r="N226" i="8"/>
  <c r="O226" i="8" s="1"/>
  <c r="N177" i="8"/>
  <c r="O177" i="8" s="1"/>
  <c r="N165" i="8"/>
  <c r="O165" i="8" s="1"/>
  <c r="N153" i="8"/>
  <c r="O153" i="8" s="1"/>
  <c r="N129" i="8"/>
  <c r="O129" i="8" s="1"/>
  <c r="N117" i="8"/>
  <c r="O117" i="8" s="1"/>
  <c r="N105" i="8"/>
  <c r="O105" i="8" s="1"/>
  <c r="N93" i="8"/>
  <c r="O93" i="8" s="1"/>
  <c r="N81" i="8"/>
  <c r="O81" i="8" s="1"/>
  <c r="N118" i="8"/>
  <c r="O118" i="8" s="1"/>
  <c r="N175" i="8"/>
  <c r="O175" i="8" s="1"/>
  <c r="N417" i="8"/>
  <c r="O417" i="8" s="1"/>
  <c r="N406" i="8"/>
  <c r="O406" i="8" s="1"/>
  <c r="N353" i="8"/>
  <c r="O353" i="8" s="1"/>
  <c r="N347" i="8"/>
  <c r="O347" i="8" s="1"/>
  <c r="N341" i="8"/>
  <c r="O341" i="8" s="1"/>
  <c r="N335" i="8"/>
  <c r="O335" i="8" s="1"/>
  <c r="N329" i="8"/>
  <c r="O329" i="8" s="1"/>
  <c r="N323" i="8"/>
  <c r="O323" i="8" s="1"/>
  <c r="N317" i="8"/>
  <c r="O317" i="8" s="1"/>
  <c r="N311" i="8"/>
  <c r="O311" i="8" s="1"/>
  <c r="N305" i="8"/>
  <c r="O305" i="8" s="1"/>
  <c r="N299" i="8"/>
  <c r="O299" i="8" s="1"/>
  <c r="N293" i="8"/>
  <c r="O293" i="8" s="1"/>
  <c r="N287" i="8"/>
  <c r="O287" i="8" s="1"/>
  <c r="N281" i="8"/>
  <c r="O281" i="8" s="1"/>
  <c r="N275" i="8"/>
  <c r="O275" i="8" s="1"/>
  <c r="N269" i="8"/>
  <c r="O269" i="8" s="1"/>
  <c r="N263" i="8"/>
  <c r="O263" i="8" s="1"/>
  <c r="N416" i="8"/>
  <c r="O416" i="8" s="1"/>
  <c r="N388" i="8"/>
  <c r="O388" i="8" s="1"/>
  <c r="N364" i="8"/>
  <c r="O364" i="8" s="1"/>
  <c r="N340" i="8"/>
  <c r="O340" i="8" s="1"/>
  <c r="N334" i="8"/>
  <c r="O334" i="8" s="1"/>
  <c r="N310" i="8"/>
  <c r="O310" i="8" s="1"/>
  <c r="N268" i="8"/>
  <c r="O268" i="8" s="1"/>
  <c r="N225" i="8"/>
  <c r="O225" i="8" s="1"/>
  <c r="N184" i="8"/>
  <c r="O184" i="8" s="1"/>
  <c r="O421" i="8"/>
  <c r="N410" i="8"/>
  <c r="O410" i="8" s="1"/>
  <c r="N399" i="8"/>
  <c r="O399" i="8" s="1"/>
  <c r="N232" i="8"/>
  <c r="O232" i="8" s="1"/>
  <c r="N196" i="8"/>
  <c r="O196" i="8" s="1"/>
  <c r="N75" i="8"/>
  <c r="O75" i="8" s="1"/>
  <c r="N387" i="8"/>
  <c r="O387" i="8" s="1"/>
  <c r="N381" i="8"/>
  <c r="O381" i="8" s="1"/>
  <c r="N375" i="8"/>
  <c r="O375" i="8" s="1"/>
  <c r="N345" i="8"/>
  <c r="O345" i="8" s="1"/>
  <c r="N339" i="8"/>
  <c r="O339" i="8" s="1"/>
  <c r="N333" i="8"/>
  <c r="O333" i="8" s="1"/>
  <c r="N309" i="8"/>
  <c r="O309" i="8" s="1"/>
  <c r="N267" i="8"/>
  <c r="O267" i="8" s="1"/>
  <c r="N420" i="8"/>
  <c r="O420" i="8" s="1"/>
  <c r="N415" i="8"/>
  <c r="O415" i="8" s="1"/>
  <c r="N398" i="8"/>
  <c r="O398" i="8" s="1"/>
  <c r="N169" i="8"/>
  <c r="O169" i="8" s="1"/>
  <c r="N409" i="8"/>
  <c r="O409" i="8" s="1"/>
  <c r="N386" i="8"/>
  <c r="O386" i="8" s="1"/>
  <c r="N344" i="8"/>
  <c r="O344" i="8" s="1"/>
  <c r="N338" i="8"/>
  <c r="O338" i="8" s="1"/>
  <c r="N332" i="8"/>
  <c r="O332" i="8" s="1"/>
  <c r="N308" i="8"/>
  <c r="O308" i="8" s="1"/>
  <c r="N284" i="8"/>
  <c r="O284" i="8" s="1"/>
  <c r="N266" i="8"/>
  <c r="O266" i="8" s="1"/>
  <c r="N200" i="8"/>
  <c r="O200" i="8" s="1"/>
  <c r="N149" i="8"/>
  <c r="O149" i="8" s="1"/>
  <c r="N132" i="8"/>
  <c r="O132" i="8" s="1"/>
  <c r="N419" i="8"/>
  <c r="O419" i="8" s="1"/>
  <c r="N414" i="8"/>
  <c r="O414" i="8" s="1"/>
  <c r="N140" i="8"/>
  <c r="O140" i="8" s="1"/>
  <c r="N3" i="8"/>
  <c r="O3" i="8" s="1"/>
  <c r="N251" i="8"/>
  <c r="O251" i="8" s="1"/>
  <c r="N239" i="8"/>
  <c r="O239" i="8" s="1"/>
  <c r="N83" i="8"/>
  <c r="O83" i="8" s="1"/>
  <c r="N59" i="8"/>
  <c r="O59" i="8" s="1"/>
  <c r="N11" i="8"/>
  <c r="O11" i="8" s="1"/>
  <c r="N408" i="8"/>
  <c r="O408" i="8" s="1"/>
  <c r="N343" i="8"/>
  <c r="O343" i="8" s="1"/>
  <c r="N337" i="8"/>
  <c r="O337" i="8" s="1"/>
  <c r="N331" i="8"/>
  <c r="O331" i="8" s="1"/>
  <c r="N307" i="8"/>
  <c r="O307" i="8" s="1"/>
  <c r="N283" i="8"/>
  <c r="O283" i="8" s="1"/>
  <c r="N265" i="8"/>
  <c r="O265" i="8" s="1"/>
  <c r="N199" i="8"/>
  <c r="O199" i="8" s="1"/>
  <c r="N413" i="8"/>
  <c r="O413" i="8" s="1"/>
  <c r="N4" i="8"/>
  <c r="O4" i="8" s="1"/>
  <c r="N69" i="8"/>
  <c r="O69" i="8" s="1"/>
  <c r="N418" i="8"/>
  <c r="O418" i="8" s="1"/>
  <c r="N407" i="8"/>
  <c r="O407" i="8" s="1"/>
  <c r="N401" i="8"/>
  <c r="O401" i="8" s="1"/>
  <c r="N342" i="8"/>
  <c r="O342" i="8" s="1"/>
  <c r="N336" i="8"/>
  <c r="O336" i="8" s="1"/>
  <c r="N330" i="8"/>
  <c r="O330" i="8" s="1"/>
  <c r="N282" i="8"/>
  <c r="O282" i="8" s="1"/>
  <c r="N128" i="8"/>
  <c r="O128" i="8" s="1"/>
  <c r="N412" i="8"/>
  <c r="O412" i="8" s="1"/>
  <c r="N389" i="8"/>
  <c r="O389" i="8" s="1"/>
  <c r="N403" i="8"/>
  <c r="O403" i="8" s="1"/>
  <c r="N392" i="8"/>
  <c r="O392" i="8" s="1"/>
  <c r="N370" i="8"/>
  <c r="O370" i="8" s="1"/>
  <c r="N359" i="8"/>
  <c r="O359" i="8" s="1"/>
  <c r="N258" i="8"/>
  <c r="O258" i="8" s="1"/>
  <c r="N245" i="8"/>
  <c r="O245" i="8" s="1"/>
  <c r="N101" i="8"/>
  <c r="O101" i="8" s="1"/>
  <c r="N402" i="8"/>
  <c r="O402" i="8" s="1"/>
  <c r="N397" i="8"/>
  <c r="O397" i="8" s="1"/>
  <c r="N369" i="8"/>
  <c r="O369" i="8" s="1"/>
  <c r="N358" i="8"/>
  <c r="O358" i="8" s="1"/>
  <c r="N137" i="8"/>
  <c r="O137" i="8" s="1"/>
  <c r="N391" i="8"/>
  <c r="O391" i="8" s="1"/>
  <c r="N380" i="8"/>
  <c r="O380" i="8" s="1"/>
  <c r="N374" i="8"/>
  <c r="O374" i="8" s="1"/>
  <c r="N363" i="8"/>
  <c r="O363" i="8" s="1"/>
  <c r="N352" i="8"/>
  <c r="O352" i="8" s="1"/>
  <c r="N346" i="8"/>
  <c r="O346" i="8" s="1"/>
  <c r="N328" i="8"/>
  <c r="O328" i="8" s="1"/>
  <c r="N322" i="8"/>
  <c r="O322" i="8" s="1"/>
  <c r="N316" i="8"/>
  <c r="O316" i="8" s="1"/>
  <c r="N304" i="8"/>
  <c r="O304" i="8" s="1"/>
  <c r="N298" i="8"/>
  <c r="O298" i="8" s="1"/>
  <c r="N292" i="8"/>
  <c r="O292" i="8" s="1"/>
  <c r="N286" i="8"/>
  <c r="O286" i="8" s="1"/>
  <c r="N280" i="8"/>
  <c r="O280" i="8" s="1"/>
  <c r="N274" i="8"/>
  <c r="O274" i="8" s="1"/>
  <c r="N262" i="8"/>
  <c r="O262" i="8" s="1"/>
  <c r="N257" i="8"/>
  <c r="O257" i="8" s="1"/>
  <c r="N249" i="8"/>
  <c r="O249" i="8" s="1"/>
  <c r="N244" i="8"/>
  <c r="O244" i="8" s="1"/>
  <c r="N236" i="8"/>
  <c r="O236" i="8" s="1"/>
  <c r="N223" i="8"/>
  <c r="O223" i="8" s="1"/>
  <c r="N210" i="8"/>
  <c r="O210" i="8" s="1"/>
  <c r="N104" i="8"/>
  <c r="O104" i="8" s="1"/>
  <c r="N396" i="8"/>
  <c r="O396" i="8" s="1"/>
  <c r="N385" i="8"/>
  <c r="O385" i="8" s="1"/>
  <c r="N368" i="8"/>
  <c r="O368" i="8" s="1"/>
  <c r="N357" i="8"/>
  <c r="O357" i="8" s="1"/>
  <c r="N390" i="8"/>
  <c r="O390" i="8" s="1"/>
  <c r="N379" i="8"/>
  <c r="O379" i="8" s="1"/>
  <c r="N362" i="8"/>
  <c r="O362" i="8" s="1"/>
  <c r="N351" i="8"/>
  <c r="O351" i="8" s="1"/>
  <c r="N327" i="8"/>
  <c r="O327" i="8" s="1"/>
  <c r="N321" i="8"/>
  <c r="O321" i="8" s="1"/>
  <c r="N315" i="8"/>
  <c r="O315" i="8" s="1"/>
  <c r="N303" i="8"/>
  <c r="O303" i="8" s="1"/>
  <c r="N297" i="8"/>
  <c r="O297" i="8" s="1"/>
  <c r="N291" i="8"/>
  <c r="O291" i="8" s="1"/>
  <c r="N285" i="8"/>
  <c r="O285" i="8" s="1"/>
  <c r="N279" i="8"/>
  <c r="O279" i="8" s="1"/>
  <c r="N273" i="8"/>
  <c r="O273" i="8" s="1"/>
  <c r="N261" i="8"/>
  <c r="O261" i="8" s="1"/>
  <c r="N256" i="8"/>
  <c r="O256" i="8" s="1"/>
  <c r="N248" i="8"/>
  <c r="O248" i="8" s="1"/>
  <c r="N235" i="8"/>
  <c r="O235" i="8" s="1"/>
  <c r="N222" i="8"/>
  <c r="O222" i="8" s="1"/>
  <c r="N209" i="8"/>
  <c r="O209" i="8" s="1"/>
  <c r="N5" i="8"/>
  <c r="O5" i="8" s="1"/>
  <c r="N395" i="8"/>
  <c r="O395" i="8" s="1"/>
  <c r="N384" i="8"/>
  <c r="O384" i="8" s="1"/>
  <c r="N373" i="8"/>
  <c r="O373" i="8" s="1"/>
  <c r="N367" i="8"/>
  <c r="O367" i="8" s="1"/>
  <c r="N356" i="8"/>
  <c r="O356" i="8" s="1"/>
  <c r="N185" i="8"/>
  <c r="O185" i="8" s="1"/>
  <c r="N378" i="8"/>
  <c r="O378" i="8" s="1"/>
  <c r="N350" i="8"/>
  <c r="O350" i="8" s="1"/>
  <c r="N326" i="8"/>
  <c r="O326" i="8" s="1"/>
  <c r="N320" i="8"/>
  <c r="O320" i="8" s="1"/>
  <c r="N314" i="8"/>
  <c r="O314" i="8" s="1"/>
  <c r="N302" i="8"/>
  <c r="O302" i="8" s="1"/>
  <c r="N296" i="8"/>
  <c r="O296" i="8" s="1"/>
  <c r="N290" i="8"/>
  <c r="O290" i="8" s="1"/>
  <c r="N278" i="8"/>
  <c r="O278" i="8" s="1"/>
  <c r="N272" i="8"/>
  <c r="O272" i="8" s="1"/>
  <c r="N234" i="8"/>
  <c r="O234" i="8" s="1"/>
  <c r="N173" i="8"/>
  <c r="O173" i="8" s="1"/>
  <c r="N405" i="8"/>
  <c r="O405" i="8" s="1"/>
  <c r="N394" i="8"/>
  <c r="O394" i="8" s="1"/>
  <c r="N383" i="8"/>
  <c r="O383" i="8" s="1"/>
  <c r="N372" i="8"/>
  <c r="O372" i="8" s="1"/>
  <c r="N366" i="8"/>
  <c r="O366" i="8" s="1"/>
  <c r="N361" i="8"/>
  <c r="O361" i="8" s="1"/>
  <c r="N221" i="8"/>
  <c r="O221" i="8" s="1"/>
  <c r="N213" i="8"/>
  <c r="O213" i="8" s="1"/>
  <c r="N208" i="8"/>
  <c r="O208" i="8" s="1"/>
  <c r="N377" i="8"/>
  <c r="O377" i="8" s="1"/>
  <c r="N355" i="8"/>
  <c r="O355" i="8" s="1"/>
  <c r="N349" i="8"/>
  <c r="O349" i="8" s="1"/>
  <c r="N325" i="8"/>
  <c r="O325" i="8" s="1"/>
  <c r="N319" i="8"/>
  <c r="O319" i="8" s="1"/>
  <c r="N313" i="8"/>
  <c r="O313" i="8" s="1"/>
  <c r="N301" i="8"/>
  <c r="O301" i="8" s="1"/>
  <c r="N295" i="8"/>
  <c r="O295" i="8" s="1"/>
  <c r="N289" i="8"/>
  <c r="O289" i="8" s="1"/>
  <c r="N277" i="8"/>
  <c r="O277" i="8" s="1"/>
  <c r="N271" i="8"/>
  <c r="O271" i="8" s="1"/>
  <c r="N233" i="8"/>
  <c r="O233" i="8" s="1"/>
  <c r="N404" i="8"/>
  <c r="O404" i="8" s="1"/>
  <c r="N393" i="8"/>
  <c r="O393" i="8" s="1"/>
  <c r="N371" i="8"/>
  <c r="O371" i="8" s="1"/>
  <c r="N365" i="8"/>
  <c r="O365" i="8" s="1"/>
  <c r="N360" i="8"/>
  <c r="O360" i="8" s="1"/>
  <c r="N259" i="8"/>
  <c r="O259" i="8" s="1"/>
  <c r="N246" i="8"/>
  <c r="O246" i="8" s="1"/>
  <c r="N220" i="8"/>
  <c r="O220" i="8" s="1"/>
  <c r="N212" i="8"/>
  <c r="O212" i="8" s="1"/>
  <c r="N113" i="8"/>
  <c r="O113" i="8" s="1"/>
  <c r="N382" i="8"/>
  <c r="O382" i="8" s="1"/>
  <c r="N376" i="8"/>
  <c r="O376" i="8" s="1"/>
  <c r="N354" i="8"/>
  <c r="O354" i="8" s="1"/>
  <c r="N348" i="8"/>
  <c r="O348" i="8" s="1"/>
  <c r="N324" i="8"/>
  <c r="O324" i="8" s="1"/>
  <c r="N318" i="8"/>
  <c r="O318" i="8" s="1"/>
  <c r="N312" i="8"/>
  <c r="O312" i="8" s="1"/>
  <c r="N306" i="8"/>
  <c r="O306" i="8" s="1"/>
  <c r="N300" i="8"/>
  <c r="O300" i="8" s="1"/>
  <c r="N294" i="8"/>
  <c r="O294" i="8" s="1"/>
  <c r="N288" i="8"/>
  <c r="O288" i="8" s="1"/>
  <c r="N276" i="8"/>
  <c r="O276" i="8" s="1"/>
  <c r="N270" i="8"/>
  <c r="O270" i="8" s="1"/>
  <c r="N264" i="8"/>
  <c r="O264" i="8" s="1"/>
  <c r="N176" i="8"/>
  <c r="O176" i="8" s="1"/>
  <c r="N164" i="8"/>
  <c r="O164" i="8" s="1"/>
  <c r="N6" i="8"/>
  <c r="O6" i="8" s="1"/>
  <c r="H19" i="26" l="1" a="1"/>
  <c r="H19" i="26" s="1"/>
  <c r="O11" i="16"/>
  <c r="M5" i="16" a="1"/>
  <c r="M5" i="16" s="1"/>
  <c r="G15" i="16"/>
  <c r="O2" i="16"/>
  <c r="N31" i="16"/>
  <c r="N29" i="16"/>
  <c r="H18" i="16"/>
  <c r="O5" i="16"/>
  <c r="H21" i="16"/>
  <c r="O8" i="16"/>
  <c r="O7" i="16"/>
  <c r="O31" i="16"/>
  <c r="O10" i="16"/>
  <c r="O29" i="16"/>
  <c r="O9" i="16"/>
  <c r="G19" i="16"/>
  <c r="O6" i="16"/>
  <c r="O34" i="16"/>
  <c r="D24" i="16"/>
  <c r="H24" i="16"/>
  <c r="O30" i="16"/>
  <c r="I7" i="16" a="1"/>
  <c r="I7" i="16" s="1"/>
  <c r="I20" i="16" s="1"/>
  <c r="O3" i="16"/>
  <c r="O4" i="16"/>
  <c r="H18" i="26" a="1"/>
  <c r="H18" i="26" s="1"/>
  <c r="F11" i="31"/>
  <c r="G6" i="26"/>
  <c r="G12" i="26" s="1"/>
  <c r="E11" i="31"/>
  <c r="G35" i="26"/>
  <c r="H35" i="26" s="1"/>
  <c r="H37" i="26"/>
  <c r="H36" i="26"/>
  <c r="G37" i="26"/>
  <c r="G36" i="26"/>
  <c r="G20" i="26" s="1" a="1"/>
  <c r="G20" i="26" s="1"/>
  <c r="G13" i="26" s="1"/>
  <c r="G20" i="16"/>
  <c r="D23" i="16"/>
  <c r="M3" i="16" a="1"/>
  <c r="M3" i="16" s="1"/>
  <c r="H20" i="16"/>
  <c r="F15" i="16"/>
  <c r="E17" i="16"/>
  <c r="G17" i="16"/>
  <c r="E24" i="16"/>
  <c r="E19" i="16"/>
  <c r="E20" i="16"/>
  <c r="H23" i="16"/>
  <c r="D22" i="16"/>
  <c r="D17" i="16"/>
  <c r="H17" i="16"/>
  <c r="D16" i="16"/>
  <c r="I15" i="16"/>
  <c r="M11" i="16" a="1"/>
  <c r="M11" i="16" s="1"/>
  <c r="D15" i="16"/>
  <c r="G16" i="16"/>
  <c r="I11" i="16" a="1"/>
  <c r="I11" i="16" s="1"/>
  <c r="I24" i="16" s="1"/>
  <c r="H19" i="16"/>
  <c r="M10" i="16" a="1"/>
  <c r="M10" i="16" s="1"/>
  <c r="E21" i="16"/>
  <c r="I6" i="16" a="1"/>
  <c r="I6" i="16" s="1"/>
  <c r="I19" i="16" s="1"/>
  <c r="M8" i="16" a="1"/>
  <c r="M8" i="16" s="1"/>
  <c r="E16" i="16"/>
  <c r="M6" i="16" a="1"/>
  <c r="M6" i="16" s="1"/>
  <c r="G23" i="16"/>
  <c r="D18" i="16"/>
  <c r="E15" i="16"/>
  <c r="E23" i="16"/>
  <c r="J16" i="16"/>
  <c r="M4" i="16" a="1"/>
  <c r="M4" i="16" s="1"/>
  <c r="J18" i="16"/>
  <c r="N18" i="16" s="1"/>
  <c r="I4" i="16" a="1"/>
  <c r="I4" i="16" s="1"/>
  <c r="I17" i="16" s="1"/>
  <c r="G18" i="16"/>
  <c r="D20" i="16"/>
  <c r="G21" i="16"/>
  <c r="H16" i="16"/>
  <c r="J22" i="16"/>
  <c r="N22" i="16" s="1"/>
  <c r="J21" i="16"/>
  <c r="I21" i="16"/>
  <c r="J15" i="16"/>
  <c r="J23" i="16"/>
  <c r="N23" i="16" l="1"/>
  <c r="J20" i="16"/>
  <c r="N20" i="16" s="1"/>
  <c r="H6" i="26"/>
  <c r="H12" i="26" s="1"/>
  <c r="H20" i="26" a="1"/>
  <c r="H20" i="26" s="1"/>
  <c r="N15" i="16"/>
  <c r="J24" i="16"/>
  <c r="N24" i="16" s="1"/>
  <c r="J19" i="16"/>
  <c r="N19" i="16" s="1"/>
  <c r="N16" i="16"/>
  <c r="J17" i="16"/>
  <c r="N17" i="16" s="1"/>
  <c r="N21" i="16"/>
  <c r="H13" i="26" l="1"/>
</calcChain>
</file>

<file path=xl/sharedStrings.xml><?xml version="1.0" encoding="utf-8"?>
<sst xmlns="http://schemas.openxmlformats.org/spreadsheetml/2006/main" count="11601" uniqueCount="630">
  <si>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</si>
  <si>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</si>
  <si>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</si>
  <si>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</si>
  <si>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</si>
  <si>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</si>
  <si>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</si>
  <si>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</si>
  <si>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</si>
  <si>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</si>
  <si>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</si>
  <si>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</si>
  <si>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</si>
  <si>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</si>
  <si>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</si>
  <si>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</si>
  <si>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</si>
  <si>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</si>
  <si>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</si>
  <si>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</si>
  <si>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</si>
  <si>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</si>
  <si>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</si>
  <si>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</si>
  <si>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</si>
  <si>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</si>
  <si>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</si>
  <si>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</si>
  <si>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</si>
  <si>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</si>
  <si>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</si>
  <si>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</si>
  <si>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</si>
  <si>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</si>
  <si>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</si>
  <si>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</si>
  <si>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</si>
  <si>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</si>
  <si>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</si>
  <si>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</si>
  <si>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</si>
  <si>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</si>
  <si>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</si>
  <si>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</si>
  <si>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</si>
  <si>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</si>
  <si>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</si>
  <si>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</si>
  <si>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</si>
  <si>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</si>
  <si>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</si>
  <si>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</si>
  <si>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</si>
  <si>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</si>
  <si>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</si>
  <si>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</si>
  <si>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</si>
  <si>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</si>
  <si>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</si>
  <si>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</si>
  <si>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</si>
  <si>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</si>
  <si>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</si>
  <si>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</si>
  <si>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</si>
  <si>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</si>
  <si>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</si>
  <si>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</si>
  <si>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</si>
  <si>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</si>
  <si>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</si>
  <si>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</si>
  <si>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</si>
  <si>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</si>
  <si>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</si>
  <si>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</si>
  <si>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</si>
  <si>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</si>
  <si>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</si>
  <si>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</si>
  <si>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</si>
  <si>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</si>
  <si>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</si>
  <si>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</si>
  <si>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</si>
  <si>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</si>
  <si>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</si>
  <si>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</si>
  <si>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</si>
  <si>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</si>
  <si>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</si>
  <si>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</si>
  <si>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</si>
  <si>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</si>
  <si>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</si>
  <si>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</si>
  <si>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</si>
  <si>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</si>
  <si>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</si>
  <si>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</si>
  <si>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</si>
  <si>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</si>
  <si>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</si>
  <si>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</si>
  <si>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</si>
  <si>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</si>
  <si>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</si>
  <si>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</si>
  <si>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</si>
  <si>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</si>
  <si>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</si>
  <si>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</si>
  <si>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</si>
  <si>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</si>
  <si>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</si>
  <si>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</si>
  <si>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</si>
  <si>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</si>
  <si>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</si>
  <si>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</si>
  <si>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</si>
  <si>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</si>
  <si>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</si>
  <si>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</si>
  <si>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</si>
  <si>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</si>
  <si>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</si>
  <si>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</si>
  <si>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</si>
  <si>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</si>
  <si>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</si>
  <si>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</si>
  <si>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</si>
  <si>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</si>
  <si>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</si>
  <si>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</si>
  <si>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</si>
  <si>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</si>
  <si>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</si>
  <si>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</si>
  <si>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</si>
  <si>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</si>
  <si>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</si>
  <si>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</si>
  <si>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</si>
  <si>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</si>
  <si>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</si>
  <si>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</si>
  <si>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</si>
  <si>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</si>
  <si>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</si>
  <si>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</si>
  <si>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</si>
  <si>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</si>
  <si>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</si>
  <si>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</si>
  <si>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</si>
  <si>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</si>
  <si>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</si>
  <si>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</si>
  <si>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</si>
  <si>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</si>
  <si>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</si>
  <si>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</si>
  <si>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</si>
  <si>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</si>
  <si>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</si>
  <si>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</si>
  <si>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</si>
  <si>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</si>
  <si>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</si>
  <si>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</si>
  <si>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</si>
  <si>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</si>
  <si>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</si>
  <si>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</si>
  <si>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</si>
  <si>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</si>
  <si>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</si>
  <si>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</si>
  <si>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</si>
  <si>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</si>
  <si>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</si>
  <si>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</si>
  <si>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</si>
  <si>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</si>
  <si>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</si>
  <si>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</si>
  <si>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</si>
  <si>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</si>
  <si>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</si>
  <si>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</si>
  <si>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</si>
  <si>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</si>
  <si>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</si>
  <si>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</si>
  <si>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</si>
  <si>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</si>
  <si>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</si>
  <si>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</si>
  <si>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</si>
  <si>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</si>
  <si>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</si>
  <si>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</si>
  <si>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</si>
  <si>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</si>
  <si>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</si>
  <si>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</si>
  <si>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</si>
  <si>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</si>
  <si>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</si>
  <si>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</si>
  <si>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</si>
  <si>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</si>
  <si>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</si>
  <si>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</si>
  <si>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</si>
  <si>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</si>
  <si>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</si>
  <si>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</si>
  <si>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</si>
  <si>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</si>
  <si>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</si>
  <si>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</si>
  <si>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</si>
  <si>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</si>
  <si>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</si>
  <si>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</si>
  <si>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</si>
  <si>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</si>
  <si>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</si>
  <si>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</si>
  <si>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</si>
  <si>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</si>
  <si>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</si>
  <si>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</si>
  <si>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</si>
  <si>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</si>
  <si>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</si>
  <si>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</si>
  <si>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</si>
  <si>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</si>
  <si>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</si>
  <si>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</si>
  <si>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</si>
  <si>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</si>
  <si>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</si>
  <si>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</si>
  <si>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</si>
  <si>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</si>
  <si>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</si>
  <si>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</si>
  <si>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</si>
  <si>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</si>
  <si>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</si>
  <si>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</si>
  <si>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</si>
  <si>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</si>
  <si>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</si>
  <si>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</si>
  <si>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</si>
  <si>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</si>
  <si>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</si>
  <si>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</si>
  <si>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</si>
  <si>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</si>
  <si>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</si>
  <si>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</si>
  <si>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</si>
  <si>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</si>
  <si>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</si>
  <si>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</si>
  <si>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</si>
  <si>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</si>
  <si>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</si>
  <si>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</si>
  <si>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</si>
  <si>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</si>
  <si>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</si>
  <si>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</si>
  <si>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</si>
  <si>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</si>
  <si>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</si>
  <si>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</si>
  <si>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</si>
  <si>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</si>
  <si>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</si>
  <si>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</si>
  <si>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</si>
  <si>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</si>
  <si>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</si>
  <si>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</si>
  <si>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</si>
  <si>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</si>
  <si>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</si>
  <si>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</si>
  <si>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</si>
  <si>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</si>
  <si>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</si>
  <si>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</si>
  <si>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</si>
  <si>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</si>
  <si>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</si>
  <si>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</si>
  <si>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</si>
  <si>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</si>
  <si>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</si>
  <si>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</si>
  <si>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</si>
  <si>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</si>
  <si>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</si>
  <si>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</si>
  <si>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</si>
  <si>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</si>
  <si>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</si>
  <si>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</si>
  <si>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</si>
  <si>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</si>
  <si>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</si>
  <si>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</si>
  <si>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</si>
  <si>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</si>
  <si>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</si>
  <si>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</si>
  <si>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</si>
  <si>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</si>
  <si>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</si>
  <si>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</si>
  <si>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</si>
  <si>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</si>
  <si>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</si>
  <si>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</si>
  <si>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</si>
  <si>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</si>
  <si>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</si>
  <si>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</si>
  <si>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</si>
  <si>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</si>
  <si>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</si>
  <si>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</si>
  <si>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</si>
  <si>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</si>
  <si>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</si>
  <si>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</si>
  <si>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</si>
  <si>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</si>
  <si>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</si>
  <si>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</si>
  <si>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</si>
  <si>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</si>
  <si>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</si>
  <si>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</si>
  <si>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</si>
  <si>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</si>
  <si>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</si>
  <si>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</si>
  <si>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</si>
  <si>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</si>
  <si>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</si>
  <si>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</si>
  <si>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</si>
  <si>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</si>
  <si>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</si>
  <si>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</si>
  <si>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</si>
  <si>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</si>
  <si>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</si>
  <si>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</si>
  <si>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</si>
  <si>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</si>
  <si>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</si>
  <si>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</si>
  <si>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</si>
  <si>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</si>
  <si>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</si>
  <si>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</si>
  <si>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</si>
  <si>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</si>
  <si>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</si>
  <si>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</si>
  <si>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</si>
  <si>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</si>
  <si>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</si>
  <si>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</si>
  <si>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</si>
  <si>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</si>
  <si>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</si>
  <si>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</si>
  <si>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</si>
  <si>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</si>
  <si>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</si>
  <si>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</si>
  <si>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</si>
  <si>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</si>
  <si>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</si>
  <si>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</si>
  <si>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</si>
  <si>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</si>
  <si>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</si>
  <si>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</si>
  <si>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</si>
  <si>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</si>
  <si>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</si>
  <si>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</si>
  <si>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</si>
  <si>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</si>
  <si>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</si>
  <si>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</si>
  <si>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</si>
  <si>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</si>
  <si>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</si>
  <si>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</si>
  <si>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</si>
  <si>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</si>
  <si>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</si>
  <si>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</si>
  <si>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</si>
  <si>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</si>
  <si>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</si>
  <si>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</si>
  <si>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</si>
  <si>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</si>
  <si>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</si>
  <si>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</si>
  <si>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</si>
  <si>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</si>
  <si>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</si>
  <si>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</si>
  <si>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</si>
  <si>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</si>
  <si>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</si>
  <si>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</si>
  <si>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</si>
  <si>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</si>
  <si>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</si>
  <si>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</si>
  <si>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</si>
  <si>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</si>
  <si>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</si>
  <si>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</si>
  <si>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</si>
  <si>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</si>
  <si>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</si>
  <si>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</si>
  <si>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</si>
  <si>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</si>
  <si>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</si>
  <si>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</si>
  <si>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</si>
  <si>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</si>
  <si>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</si>
  <si>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</si>
  <si>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</si>
  <si>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</si>
  <si>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</si>
  <si>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</si>
  <si>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</si>
  <si>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</si>
  <si>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</si>
  <si>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</si>
  <si>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</si>
  <si>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</si>
  <si>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</si>
  <si>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</si>
  <si>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</si>
  <si>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</si>
  <si>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</si>
  <si>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</si>
  <si>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</si>
  <si>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</si>
  <si>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</si>
  <si>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</si>
  <si>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</si>
  <si>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</si>
  <si>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</si>
  <si>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</si>
  <si>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</si>
  <si>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</si>
  <si>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</si>
  <si>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</si>
  <si>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</si>
  <si>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</si>
  <si>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</si>
  <si>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</si>
  <si>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</si>
  <si>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</si>
  <si>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</si>
  <si>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</si>
  <si>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</si>
  <si>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</si>
  <si>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</si>
  <si>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</si>
  <si>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</si>
  <si>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</si>
  <si>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</si>
  <si>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</si>
  <si>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</si>
  <si>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</si>
  <si>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</si>
  <si>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</si>
  <si>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</si>
  <si>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</si>
  <si>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</si>
  <si>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</si>
  <si>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</si>
  <si>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</si>
  <si>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</si>
  <si>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</si>
  <si>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</si>
  <si>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</si>
  <si>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</si>
  <si>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</si>
  <si>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</si>
  <si>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</si>
  <si>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</si>
  <si>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</si>
  <si>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</si>
  <si>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</si>
  <si>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</si>
  <si>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</si>
  <si>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</si>
  <si>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</si>
  <si>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</si>
  <si>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</si>
  <si>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</si>
  <si>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</si>
  <si>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</si>
  <si>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</si>
  <si>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</si>
  <si>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</si>
  <si>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</si>
  <si>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</si>
  <si>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</si>
  <si>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</si>
  <si>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</si>
  <si>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</si>
  <si>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</si>
  <si>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</si>
  <si>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</si>
  <si>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</si>
  <si>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</si>
  <si>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</si>
  <si>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</si>
  <si>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</si>
  <si>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</si>
  <si>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</si>
  <si>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</si>
  <si>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</si>
  <si>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</si>
  <si>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</si>
  <si>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</si>
  <si>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</si>
  <si>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</si>
  <si>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</si>
  <si>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</si>
  <si>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</si>
  <si>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</si>
  <si>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</si>
  <si>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</si>
  <si>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</si>
  <si>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</si>
  <si>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</si>
  <si>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</si>
  <si>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</si>
  <si>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</si>
  <si>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</si>
  <si>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</si>
  <si>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</si>
  <si>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</si>
  <si>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</si>
  <si>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</si>
  <si>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</si>
  <si>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</si>
  <si>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</si>
  <si>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</si>
  <si>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</si>
  <si>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Gross Profit</t>
  </si>
  <si>
    <t>Gross Margin</t>
  </si>
  <si>
    <t>Total Operating Expenses</t>
  </si>
  <si>
    <t>Operating Margin</t>
  </si>
  <si>
    <t>Operating Profit</t>
  </si>
  <si>
    <t>Period Ending(Year)</t>
  </si>
  <si>
    <t>Other Operating Items</t>
  </si>
  <si>
    <t>Research and Development</t>
  </si>
  <si>
    <t>Sales, General and Admin</t>
  </si>
  <si>
    <t>Total Revenue</t>
  </si>
  <si>
    <t>Cost of Goods Sold</t>
  </si>
  <si>
    <t>STDEV</t>
  </si>
  <si>
    <t>Min</t>
  </si>
  <si>
    <t>Median</t>
  </si>
  <si>
    <t>Max</t>
  </si>
  <si>
    <t>Mean</t>
  </si>
  <si>
    <t>Positive SD</t>
  </si>
  <si>
    <t>Q1</t>
  </si>
  <si>
    <t>Q3</t>
  </si>
  <si>
    <t>Negative SD</t>
  </si>
  <si>
    <t>Length</t>
  </si>
  <si>
    <t>Row Labels</t>
  </si>
  <si>
    <t>Grand Total</t>
  </si>
  <si>
    <t>Weak</t>
  </si>
  <si>
    <t>Base</t>
  </si>
  <si>
    <t>Strong</t>
  </si>
  <si>
    <t xml:space="preserve">   Cost of Goods Sold </t>
  </si>
  <si>
    <t xml:space="preserve">   Research and Development </t>
  </si>
  <si>
    <t xml:space="preserve">   Sales, General and Admin</t>
  </si>
  <si>
    <t xml:space="preserve">   Other Operating Items </t>
  </si>
  <si>
    <t>Operating statistic</t>
  </si>
  <si>
    <t>Revenue Growth %</t>
  </si>
  <si>
    <t>Year 5</t>
  </si>
  <si>
    <t>Year 6</t>
  </si>
  <si>
    <t>Scenario</t>
  </si>
  <si>
    <t>Base Case</t>
  </si>
  <si>
    <t>Strong Case</t>
  </si>
  <si>
    <t>Weak Case</t>
  </si>
  <si>
    <t>Historical</t>
  </si>
  <si>
    <t>Profit Loss Statement</t>
  </si>
  <si>
    <t>IQR</t>
  </si>
  <si>
    <t>Financial Model for AABV ("Abbvie") from 2012-2017</t>
  </si>
  <si>
    <t>Total Revenue Comparison:</t>
  </si>
  <si>
    <t>The maximum total revenue in the IT sector ($233,715,000,000) surpassed that in the Health Care sector ($190,884,000,000).</t>
  </si>
  <si>
    <t>The average total revenue in the Health Care sector exceeded the average total revenue in the IT sector, particularly in the last year ($34,035,110,333 &gt; $18,766,224,707).</t>
  </si>
  <si>
    <t>The Interquartile Range (IQR) of total revenue in the Health Care sector was greater than the IQR in the IT sector, especially in the first year ($14,578,300,000 &gt; $2,922,163,750).</t>
  </si>
  <si>
    <t>The range of total revenue in the IT sector exceeded that of the Health Care sector, for example, in the last year ($214,215,964,000 &gt; $188,917,186,000).</t>
  </si>
  <si>
    <t>Variability in Health Care Sector:</t>
  </si>
  <si>
    <t>The standard deviation of total revenue in the Health Care sector has increased by more than 3.5 times, rising from $16,581,043,577 in 2012 to $58,933,117,025 in the last year.</t>
  </si>
  <si>
    <t>In the last year, it is now over 63% larger compared to the IT sector ($36,059,626,858).</t>
  </si>
  <si>
    <t>This could suggest potential differences in the diversity or stability of revenues between the sectors.</t>
  </si>
  <si>
    <t>Median Trends:</t>
  </si>
  <si>
    <t>In the IT sector, the median of the total revenue increases steadily over the years.</t>
  </si>
  <si>
    <t>In contrast, the Health sector exhibits significant fluctuations over the years, dropping from $9,957,000,000 in 2015 to just over half that amount in 2016, totaling $4,874,213,500.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</si>
</sst>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164" formatCode="&quot;$&quot;#,##0"/>
    <numFmt numFmtId="165" formatCode="0.0%"/>
    <numFmt numFmtId="166" formatCode="_([$$-409]* #,##0_);_([$$-409]* \(#,##0\);_([$$-409]* &quot;-&quot;_);_(@_)"/>
    <numFmt numFmtId="167" formatCode="[$$-409]#,##0"/>
    <numFmt numFmtId="168" formatCode="[$$-409]#,##0.00"/>
    <numFmt numFmtId="169" formatCode="#,##0,,&quot; Mio. $&quot;"/>
    <numFmt numFmtId="170" formatCode="0,,,&quot; Mio. $&quot;"/>
    <numFmt numFmtId="171" formatCode="0,,,"/>
    <numFmt numFmtId="172" formatCode="0.000000000000000000%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rgb="FF0B0B0B"/>
      <name val="Verdana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 val="double"/>
      <sz val="11"/>
      <color theme="4" tint="-0.249977111117893"/>
      <name val="Calibri"/>
      <family val="2"/>
      <scheme val="minor"/>
    </font>
    <font>
      <u val="singleAccounting"/>
      <sz val="11"/>
      <color theme="4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0B0B0B"/>
      <name val="Verdana"/>
      <family val="2"/>
    </font>
    <font>
      <sz val="10"/>
      <color rgb="FF595959"/>
      <name val="Open Sans"/>
      <family val="2"/>
    </font>
    <font>
      <sz val="12"/>
      <color rgb="FFD1D5DB"/>
      <name val="Segoe UI"/>
      <family val="2"/>
    </font>
    <font>
      <sz val="8"/>
      <name val="Calibri"/>
      <family val="2"/>
      <scheme val="minor"/>
    </font>
    <font>
      <b/>
      <sz val="8"/>
      <color rgb="FF595959"/>
      <name val="Open Sans"/>
      <family val="2"/>
    </font>
    <font>
      <sz val="8"/>
      <color rgb="FF595959"/>
      <name val="Open Sans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lightDown"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FFDD"/>
        <bgColor indexed="64"/>
      </patternFill>
    </fill>
    <fill>
      <patternFill patternType="solid">
        <fgColor rgb="FFFFD5D5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9">
    <xf numFmtId="0" fontId="0" fillId="0" borderId="0" xfId="0"/>
    <xf numFmtId="14" fontId="0" fillId="0" borderId="0" xfId="0" applyNumberFormat="1"/>
    <xf numFmtId="6" fontId="0" fillId="0" borderId="0" xfId="0" applyNumberFormat="1"/>
    <xf numFmtId="165" fontId="18" fillId="0" borderId="13" xfId="0" applyNumberFormat="1" applyFont="1" applyBorder="1" applyAlignment="1">
      <alignment horizontal="center" vertical="center" wrapText="1"/>
    </xf>
    <xf numFmtId="164" fontId="18" fillId="0" borderId="13" xfId="0" applyNumberFormat="1" applyFont="1" applyBorder="1" applyAlignment="1">
      <alignment horizontal="center" vertical="center" wrapText="1"/>
    </xf>
    <xf numFmtId="165" fontId="18" fillId="0" borderId="13" xfId="0" applyNumberFormat="1" applyFont="1" applyBorder="1" applyAlignment="1">
      <alignment horizontal="center"/>
    </xf>
    <xf numFmtId="165" fontId="18" fillId="0" borderId="14" xfId="0" applyNumberFormat="1" applyFont="1" applyBorder="1" applyAlignment="1">
      <alignment horizontal="center"/>
    </xf>
    <xf numFmtId="165" fontId="18" fillId="0" borderId="15" xfId="0" applyNumberFormat="1" applyFont="1" applyBorder="1" applyAlignment="1">
      <alignment horizontal="center"/>
    </xf>
    <xf numFmtId="166" fontId="0" fillId="0" borderId="0" xfId="0" applyNumberFormat="1"/>
    <xf numFmtId="166" fontId="18" fillId="0" borderId="11" xfId="0" applyNumberFormat="1" applyFont="1" applyBorder="1" applyAlignment="1">
      <alignment horizontal="center" vertical="center" wrapText="1"/>
    </xf>
    <xf numFmtId="166" fontId="18" fillId="0" borderId="17" xfId="0" applyNumberFormat="1" applyFont="1" applyBorder="1" applyAlignment="1">
      <alignment horizontal="center" vertical="center" wrapText="1"/>
    </xf>
    <xf numFmtId="166" fontId="18" fillId="0" borderId="10" xfId="0" applyNumberFormat="1" applyFont="1" applyBorder="1"/>
    <xf numFmtId="166" fontId="18" fillId="0" borderId="18" xfId="0" applyNumberFormat="1" applyFont="1" applyBorder="1"/>
    <xf numFmtId="166" fontId="18" fillId="0" borderId="11" xfId="0" applyNumberFormat="1" applyFont="1" applyBorder="1"/>
    <xf numFmtId="166" fontId="18" fillId="0" borderId="17" xfId="0" applyNumberFormat="1" applyFont="1" applyBorder="1"/>
    <xf numFmtId="166" fontId="18" fillId="0" borderId="12" xfId="0" applyNumberFormat="1" applyFont="1" applyBorder="1"/>
    <xf numFmtId="166" fontId="18" fillId="0" borderId="16" xfId="0" applyNumberFormat="1" applyFont="1" applyBorder="1"/>
    <xf numFmtId="166" fontId="18" fillId="0" borderId="13" xfId="0" applyNumberFormat="1" applyFont="1" applyBorder="1" applyAlignment="1">
      <alignment horizontal="center" vertical="center" wrapText="1"/>
    </xf>
    <xf numFmtId="166" fontId="18" fillId="0" borderId="14" xfId="0" applyNumberFormat="1" applyFont="1" applyBorder="1"/>
    <xf numFmtId="166" fontId="18" fillId="0" borderId="13" xfId="0" applyNumberFormat="1" applyFont="1" applyBorder="1"/>
    <xf numFmtId="166" fontId="18" fillId="0" borderId="15" xfId="0" applyNumberFormat="1" applyFont="1" applyBorder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168" fontId="0" fillId="0" borderId="0" xfId="0" applyNumberFormat="1"/>
    <xf numFmtId="170" fontId="0" fillId="0" borderId="0" xfId="0" applyNumberFormat="1"/>
    <xf numFmtId="0" fontId="0" fillId="0" borderId="0" xfId="0" applyAlignment="1">
      <alignment horizontal="center"/>
    </xf>
    <xf numFmtId="169" fontId="0" fillId="0" borderId="19" xfId="0" applyNumberFormat="1" applyBorder="1"/>
    <xf numFmtId="169" fontId="0" fillId="0" borderId="20" xfId="0" applyNumberFormat="1" applyBorder="1"/>
    <xf numFmtId="0" fontId="0" fillId="0" borderId="25" xfId="0" applyBorder="1" applyAlignment="1">
      <alignment horizontal="center"/>
    </xf>
    <xf numFmtId="170" fontId="0" fillId="0" borderId="28" xfId="0" applyNumberFormat="1" applyBorder="1"/>
    <xf numFmtId="170" fontId="0" fillId="0" borderId="29" xfId="0" applyNumberFormat="1" applyBorder="1"/>
    <xf numFmtId="0" fontId="0" fillId="0" borderId="30" xfId="0" applyBorder="1"/>
    <xf numFmtId="0" fontId="0" fillId="0" borderId="31" xfId="0" applyBorder="1"/>
    <xf numFmtId="167" fontId="0" fillId="0" borderId="0" xfId="0" applyNumberFormat="1"/>
    <xf numFmtId="167" fontId="0" fillId="0" borderId="34" xfId="0" applyNumberFormat="1" applyBorder="1"/>
    <xf numFmtId="0" fontId="0" fillId="0" borderId="36" xfId="0" applyBorder="1" applyAlignment="1">
      <alignment horizontal="center"/>
    </xf>
    <xf numFmtId="167" fontId="0" fillId="0" borderId="36" xfId="0" applyNumberFormat="1" applyBorder="1"/>
    <xf numFmtId="168" fontId="0" fillId="0" borderId="36" xfId="0" applyNumberFormat="1" applyBorder="1"/>
    <xf numFmtId="167" fontId="0" fillId="0" borderId="37" xfId="0" applyNumberFormat="1" applyBorder="1"/>
    <xf numFmtId="168" fontId="0" fillId="0" borderId="40" xfId="0" applyNumberFormat="1" applyBorder="1"/>
    <xf numFmtId="168" fontId="0" fillId="0" borderId="42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44" xfId="0" applyBorder="1"/>
    <xf numFmtId="0" fontId="0" fillId="0" borderId="45" xfId="0" applyBorder="1"/>
    <xf numFmtId="0" fontId="0" fillId="0" borderId="11" xfId="0" applyBorder="1"/>
    <xf numFmtId="0" fontId="0" fillId="0" borderId="46" xfId="0" applyBorder="1"/>
    <xf numFmtId="165" fontId="0" fillId="0" borderId="0" xfId="0" applyNumberFormat="1"/>
    <xf numFmtId="0" fontId="0" fillId="0" borderId="12" xfId="0" applyBorder="1"/>
    <xf numFmtId="165" fontId="0" fillId="0" borderId="47" xfId="0" applyNumberFormat="1" applyBorder="1"/>
    <xf numFmtId="165" fontId="0" fillId="0" borderId="49" xfId="0" applyNumberFormat="1" applyBorder="1"/>
    <xf numFmtId="165" fontId="0" fillId="0" borderId="50" xfId="0" applyNumberFormat="1" applyBorder="1"/>
    <xf numFmtId="165" fontId="0" fillId="0" borderId="51" xfId="0" applyNumberFormat="1" applyBorder="1"/>
    <xf numFmtId="0" fontId="0" fillId="0" borderId="11" xfId="0" applyBorder="1" applyAlignment="1">
      <alignment horizontal="left"/>
    </xf>
    <xf numFmtId="164" fontId="0" fillId="0" borderId="0" xfId="0" applyNumberFormat="1"/>
    <xf numFmtId="42" fontId="0" fillId="0" borderId="0" xfId="0" quotePrefix="1" applyNumberFormat="1"/>
    <xf numFmtId="42" fontId="18" fillId="0" borderId="0" xfId="0" quotePrefix="1" applyNumberFormat="1" applyFont="1"/>
    <xf numFmtId="0" fontId="16" fillId="0" borderId="0" xfId="0" applyFont="1" applyAlignment="1">
      <alignment horizontal="center"/>
    </xf>
    <xf numFmtId="42" fontId="25" fillId="0" borderId="0" xfId="0" quotePrefix="1" applyNumberFormat="1" applyFont="1"/>
    <xf numFmtId="42" fontId="24" fillId="34" borderId="0" xfId="0" quotePrefix="1" applyNumberFormat="1" applyFont="1" applyFill="1"/>
    <xf numFmtId="171" fontId="0" fillId="0" borderId="0" xfId="0" applyNumberFormat="1"/>
    <xf numFmtId="171" fontId="0" fillId="0" borderId="23" xfId="0" applyNumberFormat="1" applyBorder="1"/>
    <xf numFmtId="171" fontId="0" fillId="0" borderId="25" xfId="0" applyNumberFormat="1" applyBorder="1"/>
    <xf numFmtId="171" fontId="0" fillId="0" borderId="26" xfId="0" applyNumberFormat="1" applyBorder="1"/>
    <xf numFmtId="10" fontId="0" fillId="0" borderId="0" xfId="0" applyNumberFormat="1"/>
    <xf numFmtId="172" fontId="0" fillId="0" borderId="0" xfId="0" applyNumberFormat="1"/>
    <xf numFmtId="0" fontId="0" fillId="35" borderId="0" xfId="0" applyFill="1"/>
    <xf numFmtId="0" fontId="16" fillId="33" borderId="15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/>
    </xf>
    <xf numFmtId="0" fontId="26" fillId="0" borderId="0" xfId="0" applyFont="1" applyAlignment="1">
      <alignment vertical="center"/>
    </xf>
    <xf numFmtId="10" fontId="0" fillId="0" borderId="0" xfId="0" applyNumberFormat="1" applyAlignment="1">
      <alignment horizontal="center"/>
    </xf>
    <xf numFmtId="10" fontId="0" fillId="0" borderId="46" xfId="0" applyNumberFormat="1" applyBorder="1" applyAlignment="1">
      <alignment horizontal="center"/>
    </xf>
    <xf numFmtId="10" fontId="0" fillId="0" borderId="49" xfId="0" applyNumberFormat="1" applyBorder="1" applyAlignment="1">
      <alignment horizontal="center"/>
    </xf>
    <xf numFmtId="10" fontId="0" fillId="0" borderId="51" xfId="0" applyNumberFormat="1" applyBorder="1" applyAlignment="1">
      <alignment horizontal="center"/>
    </xf>
    <xf numFmtId="8" fontId="0" fillId="34" borderId="0" xfId="0" applyNumberFormat="1" applyFill="1"/>
    <xf numFmtId="165" fontId="0" fillId="34" borderId="0" xfId="0" quotePrefix="1" applyNumberFormat="1" applyFill="1"/>
    <xf numFmtId="165" fontId="0" fillId="34" borderId="46" xfId="0" quotePrefix="1" applyNumberFormat="1" applyFill="1" applyBorder="1"/>
    <xf numFmtId="165" fontId="0" fillId="34" borderId="47" xfId="0" quotePrefix="1" applyNumberFormat="1" applyFill="1" applyBorder="1"/>
    <xf numFmtId="165" fontId="0" fillId="34" borderId="48" xfId="0" quotePrefix="1" applyNumberFormat="1" applyFill="1" applyBorder="1"/>
    <xf numFmtId="0" fontId="0" fillId="0" borderId="0" xfId="0" applyAlignment="1">
      <alignment horizontal="right" wrapText="1"/>
    </xf>
    <xf numFmtId="0" fontId="21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37" borderId="11" xfId="0" applyFill="1" applyBorder="1" applyAlignment="1">
      <alignment horizontal="left"/>
    </xf>
    <xf numFmtId="10" fontId="0" fillId="38" borderId="0" xfId="0" applyNumberFormat="1" applyFill="1" applyAlignment="1">
      <alignment horizontal="center"/>
    </xf>
    <xf numFmtId="10" fontId="0" fillId="38" borderId="46" xfId="0" applyNumberFormat="1" applyFill="1" applyBorder="1" applyAlignment="1">
      <alignment horizontal="center"/>
    </xf>
    <xf numFmtId="0" fontId="0" fillId="38" borderId="0" xfId="0" applyFill="1" applyAlignment="1">
      <alignment horizontal="left"/>
    </xf>
    <xf numFmtId="0" fontId="0" fillId="38" borderId="11" xfId="0" applyFill="1" applyBorder="1" applyAlignment="1">
      <alignment horizontal="left"/>
    </xf>
    <xf numFmtId="10" fontId="0" fillId="39" borderId="0" xfId="0" applyNumberFormat="1" applyFill="1" applyAlignment="1">
      <alignment horizontal="center"/>
    </xf>
    <xf numFmtId="10" fontId="0" fillId="39" borderId="46" xfId="0" applyNumberFormat="1" applyFill="1" applyBorder="1" applyAlignment="1">
      <alignment horizontal="center"/>
    </xf>
    <xf numFmtId="10" fontId="0" fillId="39" borderId="47" xfId="0" applyNumberFormat="1" applyFill="1" applyBorder="1" applyAlignment="1">
      <alignment horizontal="center"/>
    </xf>
    <xf numFmtId="10" fontId="0" fillId="39" borderId="48" xfId="0" applyNumberFormat="1" applyFill="1" applyBorder="1" applyAlignment="1">
      <alignment horizontal="center"/>
    </xf>
    <xf numFmtId="0" fontId="0" fillId="39" borderId="52" xfId="0" applyFill="1" applyBorder="1" applyAlignment="1">
      <alignment horizontal="left"/>
    </xf>
    <xf numFmtId="0" fontId="0" fillId="39" borderId="12" xfId="0" applyFill="1" applyBorder="1" applyAlignment="1">
      <alignment horizontal="left"/>
    </xf>
    <xf numFmtId="167" fontId="0" fillId="0" borderId="41" xfId="0" applyNumberFormat="1" applyBorder="1"/>
    <xf numFmtId="167" fontId="0" fillId="0" borderId="43" xfId="0" applyNumberFormat="1" applyBorder="1"/>
    <xf numFmtId="0" fontId="29" fillId="0" borderId="0" xfId="0" applyFont="1"/>
    <xf numFmtId="0" fontId="30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2"/>
    </xf>
    <xf numFmtId="0" fontId="28" fillId="0" borderId="0" xfId="0" applyFont="1" applyAlignment="1">
      <alignment vertical="center" wrapText="1" readingOrder="1"/>
    </xf>
    <xf numFmtId="0" fontId="31" fillId="0" borderId="0" xfId="0" applyFont="1" applyAlignment="1">
      <alignment horizontal="left" vertical="center" readingOrder="1"/>
    </xf>
    <xf numFmtId="0" fontId="32" fillId="0" borderId="0" xfId="0" applyFont="1" applyAlignment="1">
      <alignment horizontal="left" vertical="center" readingOrder="1"/>
    </xf>
    <xf numFmtId="0" fontId="0" fillId="0" borderId="0" xfId="0" applyAlignment="1">
      <alignment horizontal="left" indent="1"/>
    </xf>
    <xf numFmtId="166" fontId="18" fillId="0" borderId="0" xfId="0" applyNumberFormat="1" applyFont="1" applyAlignment="1">
      <alignment horizontal="left" vertical="center" wrapText="1"/>
    </xf>
    <xf numFmtId="166" fontId="18" fillId="34" borderId="0" xfId="0" applyNumberFormat="1" applyFont="1" applyFill="1" applyAlignment="1">
      <alignment horizontal="left" vertical="center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0" fillId="36" borderId="14" xfId="0" applyFont="1" applyFill="1" applyBorder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0" fillId="36" borderId="15" xfId="0" applyFont="1" applyFill="1" applyBorder="1" applyAlignment="1">
      <alignment horizontal="center" vertical="center"/>
    </xf>
    <xf numFmtId="0" fontId="26" fillId="33" borderId="10" xfId="0" applyFont="1" applyFill="1" applyBorder="1" applyAlignment="1">
      <alignment horizontal="right" vertical="center" indent="9"/>
    </xf>
    <xf numFmtId="0" fontId="26" fillId="33" borderId="44" xfId="0" applyFont="1" applyFill="1" applyBorder="1" applyAlignment="1">
      <alignment horizontal="right" vertical="center" indent="9"/>
    </xf>
    <xf numFmtId="0" fontId="26" fillId="33" borderId="45" xfId="0" applyFont="1" applyFill="1" applyBorder="1" applyAlignment="1">
      <alignment horizontal="right" vertical="center" indent="9"/>
    </xf>
    <xf numFmtId="0" fontId="26" fillId="33" borderId="52" xfId="0" applyFont="1" applyFill="1" applyBorder="1" applyAlignment="1">
      <alignment horizontal="right" vertical="center" indent="9"/>
    </xf>
    <xf numFmtId="0" fontId="26" fillId="33" borderId="50" xfId="0" applyFont="1" applyFill="1" applyBorder="1" applyAlignment="1">
      <alignment horizontal="right" vertical="center" indent="9"/>
    </xf>
    <xf numFmtId="0" fontId="26" fillId="33" borderId="53" xfId="0" applyFont="1" applyFill="1" applyBorder="1" applyAlignment="1">
      <alignment horizontal="right" vertical="center" indent="9"/>
    </xf>
    <xf numFmtId="0" fontId="26" fillId="0" borderId="46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0" fillId="0" borderId="54" xfId="0" applyBorder="1"/>
    <xf numFmtId="0" fontId="0" fillId="0" borderId="55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169" fontId="0" fillId="0" borderId="20" xfId="0" applyNumberFormat="1" applyBorder="1" applyAlignment="1">
      <alignment horizontal="center"/>
    </xf>
    <xf numFmtId="169" fontId="0" fillId="0" borderId="21" xfId="0" applyNumberFormat="1" applyBorder="1" applyAlignment="1">
      <alignment horizontal="center"/>
    </xf>
    <xf numFmtId="169" fontId="0" fillId="0" borderId="22" xfId="0" applyNumberFormat="1" applyBorder="1" applyAlignment="1">
      <alignment horizontal="center" vertical="center"/>
    </xf>
    <xf numFmtId="169" fontId="0" fillId="0" borderId="24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26" fillId="0" borderId="10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6" fillId="0" borderId="44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FD5D5"/>
      <color rgb="FFC1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image" Target="../media/image2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 dirty="0">
                <a:solidFill>
                  <a:srgbClr val="000000">
                    <a:lumMod val="65000"/>
                    <a:lumOff val="35000"/>
                  </a:srgbClr>
                </a:solidFill>
                <a:effectLst/>
              </a:rPr>
              <a:t>Total Revenues (2012-2016):</a:t>
            </a:r>
            <a:br>
              <a:rPr lang="en-US" sz="1200" b="0" i="0" u="none" strike="noStrike" baseline="0" dirty="0">
                <a:effectLst/>
              </a:rPr>
            </a:br>
            <a:r>
              <a:rPr lang="en-US" sz="1200" b="0" i="0" u="none" strike="noStrike" baseline="0" dirty="0">
                <a:effectLst/>
              </a:rPr>
              <a:t>Health Care vs. IT </a:t>
            </a:r>
            <a:br>
              <a:rPr lang="en-US" sz="1200" b="0" i="0" u="none" strike="noStrike" baseline="0" dirty="0">
                <a:effectLst/>
              </a:rPr>
            </a:br>
            <a:endParaRPr lang="en-US" sz="500" dirty="0"/>
          </a:p>
        </c:rich>
      </c:tx>
      <c:layout>
        <c:manualLayout>
          <c:xMode val="edge"/>
          <c:yMode val="edge"/>
          <c:x val="0.2815755904957688"/>
          <c:y val="3.7193581982685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975619029502389E-2"/>
          <c:y val="3.4778363600859209E-2"/>
          <c:w val="0.93002434566261794"/>
          <c:h val="0.8942063463529412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1'!$C$14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'Task 1'!$A$15:$B$24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</c:lvl>
                <c:lvl>
                  <c:pt idx="0">
                    <c:v>Health Care</c:v>
                  </c:pt>
                  <c:pt idx="5">
                    <c:v>Information Technology</c:v>
                  </c:pt>
                </c:lvl>
              </c:multiLvlStrCache>
            </c:multiLvlStrRef>
          </c:cat>
          <c:val>
            <c:numRef>
              <c:f>'Task 1'!$C$15:$C$24</c:f>
              <c:numCache>
                <c:formatCode>0,,,</c:formatCode>
                <c:ptCount val="10"/>
                <c:pt idx="0">
                  <c:v>1293338000</c:v>
                </c:pt>
                <c:pt idx="1">
                  <c:v>1211975000</c:v>
                </c:pt>
                <c:pt idx="2">
                  <c:v>580415000</c:v>
                </c:pt>
                <c:pt idx="3">
                  <c:v>1032336000</c:v>
                </c:pt>
                <c:pt idx="4">
                  <c:v>1966814000</c:v>
                </c:pt>
                <c:pt idx="5">
                  <c:v>873592000</c:v>
                </c:pt>
                <c:pt idx="6">
                  <c:v>965087000</c:v>
                </c:pt>
                <c:pt idx="7">
                  <c:v>1010117000</c:v>
                </c:pt>
                <c:pt idx="8">
                  <c:v>1059366000</c:v>
                </c:pt>
                <c:pt idx="9">
                  <c:v>1423936000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D3-4C43-86E8-9943EB3CEDCC}"/>
            </c:ext>
          </c:extLst>
        </c:ser>
        <c:ser>
          <c:idx val="1"/>
          <c:order val="1"/>
          <c:tx>
            <c:strRef>
              <c:f>'Task 1'!$D$14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'Task 1'!$D$15:$D$24</c:f>
                <c:numCache>
                  <c:formatCode>General</c:formatCode>
                  <c:ptCount val="10"/>
                  <c:pt idx="0">
                    <c:v>3178362000</c:v>
                  </c:pt>
                  <c:pt idx="1">
                    <c:v>1489549000</c:v>
                  </c:pt>
                  <c:pt idx="2">
                    <c:v>2290663500</c:v>
                  </c:pt>
                  <c:pt idx="3">
                    <c:v>2373691250</c:v>
                  </c:pt>
                  <c:pt idx="4">
                    <c:v>1054361000</c:v>
                  </c:pt>
                  <c:pt idx="5">
                    <c:v>1967294250</c:v>
                  </c:pt>
                  <c:pt idx="6">
                    <c:v>1802303500</c:v>
                  </c:pt>
                  <c:pt idx="7">
                    <c:v>1854656000</c:v>
                  </c:pt>
                  <c:pt idx="8">
                    <c:v>2207631000</c:v>
                  </c:pt>
                  <c:pt idx="9">
                    <c:v>1994329000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'Task 1'!$A$15:$B$24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</c:lvl>
                <c:lvl>
                  <c:pt idx="0">
                    <c:v>Health Care</c:v>
                  </c:pt>
                  <c:pt idx="5">
                    <c:v>Information Technology</c:v>
                  </c:pt>
                </c:lvl>
              </c:multiLvlStrCache>
            </c:multiLvlStrRef>
          </c:cat>
          <c:val>
            <c:numRef>
              <c:f>'Task 1'!$D$15:$D$24</c:f>
              <c:numCache>
                <c:formatCode>0,,,</c:formatCode>
                <c:ptCount val="10"/>
                <c:pt idx="0">
                  <c:v>3178362000</c:v>
                </c:pt>
                <c:pt idx="1">
                  <c:v>1489549000</c:v>
                </c:pt>
                <c:pt idx="2">
                  <c:v>2290663500</c:v>
                </c:pt>
                <c:pt idx="3">
                  <c:v>2373691250</c:v>
                </c:pt>
                <c:pt idx="4">
                  <c:v>1054361000</c:v>
                </c:pt>
                <c:pt idx="5">
                  <c:v>1967294250</c:v>
                </c:pt>
                <c:pt idx="6">
                  <c:v>1802303500</c:v>
                </c:pt>
                <c:pt idx="7">
                  <c:v>1854656000</c:v>
                </c:pt>
                <c:pt idx="8">
                  <c:v>2207631000</c:v>
                </c:pt>
                <c:pt idx="9">
                  <c:v>1994329000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D3-4C43-86E8-9943EB3CEDCC}"/>
            </c:ext>
          </c:extLst>
        </c:ser>
        <c:ser>
          <c:idx val="2"/>
          <c:order val="2"/>
          <c:tx>
            <c:strRef>
              <c:f>'Task 1'!$E$14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cap="rnd">
                <a:noFill/>
                <a:miter lim="800000"/>
              </a:ln>
              <a:effectLst/>
            </c:spPr>
            <c:extLst>
              <c:ext xmlns:c16="http://schemas.microsoft.com/office/drawing/2014/chart" uri="{C3380CC4-5D6E-409C-BE32-E72D297353CC}">
                <c16:uniqueId val="{00000003-DCD3-4C43-86E8-9943EB3CEDCC}"/>
              </c:ext>
            </c:extLst>
          </c:dPt>
          <c:cat>
            <c:multiLvlStrRef>
              <c:f>'Task 1'!$A$15:$B$24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</c:lvl>
                <c:lvl>
                  <c:pt idx="0">
                    <c:v>Health Care</c:v>
                  </c:pt>
                  <c:pt idx="5">
                    <c:v>Information Technology</c:v>
                  </c:pt>
                </c:lvl>
              </c:multiLvlStrCache>
            </c:multiLvlStrRef>
          </c:cat>
          <c:val>
            <c:numRef>
              <c:f>'Task 1'!$E$15:$E$24</c:f>
              <c:numCache>
                <c:formatCode>0,,,</c:formatCode>
                <c:ptCount val="10"/>
                <c:pt idx="0">
                  <c:v>4468267000</c:v>
                </c:pt>
                <c:pt idx="1">
                  <c:v>4444476000</c:v>
                </c:pt>
                <c:pt idx="2">
                  <c:v>5574921500</c:v>
                </c:pt>
                <c:pt idx="3">
                  <c:v>6550972750</c:v>
                </c:pt>
                <c:pt idx="4">
                  <c:v>1853038500</c:v>
                </c:pt>
                <c:pt idx="5">
                  <c:v>1559813750</c:v>
                </c:pt>
                <c:pt idx="6">
                  <c:v>1901709500</c:v>
                </c:pt>
                <c:pt idx="7">
                  <c:v>2147227000</c:v>
                </c:pt>
                <c:pt idx="8">
                  <c:v>1992315000</c:v>
                </c:pt>
                <c:pt idx="9">
                  <c:v>3248951000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D3-4C43-86E8-9943EB3CEDCC}"/>
            </c:ext>
          </c:extLst>
        </c:ser>
        <c:ser>
          <c:idx val="3"/>
          <c:order val="3"/>
          <c:tx>
            <c:strRef>
              <c:f>'Task 1'!$F$14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CD3-4C43-86E8-9943EB3CEDCC}"/>
              </c:ext>
            </c:extLst>
          </c:dPt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  <a:headEnd type="arrow" w="med" len="lg"/>
                <a:tailEnd type="arrow" w="med" len="lg"/>
              </a:ln>
              <a:effectLst/>
            </c:spPr>
          </c:errBars>
          <c:cat>
            <c:multiLvlStrRef>
              <c:f>'Task 1'!$A$15:$B$24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</c:lvl>
                <c:lvl>
                  <c:pt idx="0">
                    <c:v>Health Care</c:v>
                  </c:pt>
                  <c:pt idx="5">
                    <c:v>Information Technology</c:v>
                  </c:pt>
                </c:lvl>
              </c:multiLvlStrCache>
            </c:multiLvlStrRef>
          </c:cat>
          <c:val>
            <c:numRef>
              <c:f>'Task 1'!$F$15:$F$24</c:f>
              <c:numCache>
                <c:formatCode>0,,,</c:formatCode>
                <c:ptCount val="10"/>
                <c:pt idx="0">
                  <c:v>7098596400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D3-4C43-86E8-9943EB3CEDCC}"/>
            </c:ext>
          </c:extLst>
        </c:ser>
        <c:ser>
          <c:idx val="4"/>
          <c:order val="4"/>
          <c:tx>
            <c:strRef>
              <c:f>'Task 1'!$G$14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'Task 1'!$N$15:$N$24</c:f>
                <c:numCache>
                  <c:formatCode>General</c:formatCode>
                  <c:ptCount val="10"/>
                  <c:pt idx="0">
                    <c:v>42447200000</c:v>
                  </c:pt>
                  <c:pt idx="1">
                    <c:v>103265500000</c:v>
                  </c:pt>
                  <c:pt idx="2">
                    <c:v>117237000000</c:v>
                  </c:pt>
                  <c:pt idx="3">
                    <c:v>156210750000</c:v>
                  </c:pt>
                  <c:pt idx="4">
                    <c:v>175774000000</c:v>
                  </c:pt>
                  <c:pt idx="5">
                    <c:v>97110950000</c:v>
                  </c:pt>
                  <c:pt idx="6">
                    <c:v>161951900000</c:v>
                  </c:pt>
                  <c:pt idx="7">
                    <c:v>170329000000</c:v>
                  </c:pt>
                  <c:pt idx="8">
                    <c:v>221007000000</c:v>
                  </c:pt>
                  <c:pt idx="9">
                    <c:v>202645000000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'Task 1'!$A$15:$B$24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</c:lvl>
                <c:lvl>
                  <c:pt idx="0">
                    <c:v>Health Care</c:v>
                  </c:pt>
                  <c:pt idx="5">
                    <c:v>Information Technology</c:v>
                  </c:pt>
                </c:lvl>
              </c:multiLvlStrCache>
            </c:multiLvlStrRef>
          </c:cat>
          <c:val>
            <c:numRef>
              <c:f>'Task 1'!$G$15:$G$24</c:f>
              <c:numCache>
                <c:formatCode>0,,,</c:formatCode>
                <c:ptCount val="10"/>
                <c:pt idx="0">
                  <c:v>3011436600</c:v>
                </c:pt>
                <c:pt idx="1">
                  <c:v>12077500000</c:v>
                </c:pt>
                <c:pt idx="2">
                  <c:v>11709000000</c:v>
                </c:pt>
                <c:pt idx="3">
                  <c:v>12877250000</c:v>
                </c:pt>
                <c:pt idx="4">
                  <c:v>10235786500</c:v>
                </c:pt>
                <c:pt idx="5">
                  <c:v>1362350000</c:v>
                </c:pt>
                <c:pt idx="6">
                  <c:v>4289000000</c:v>
                </c:pt>
                <c:pt idx="7">
                  <c:v>7454000000</c:v>
                </c:pt>
                <c:pt idx="8">
                  <c:v>7448688000</c:v>
                </c:pt>
                <c:pt idx="9">
                  <c:v>6326784000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D3-4C43-86E8-9943EB3CEDCC}"/>
            </c:ext>
          </c:extLst>
        </c:ser>
        <c:ser>
          <c:idx val="5"/>
          <c:order val="5"/>
          <c:tx>
            <c:strRef>
              <c:f>'Task 1'!$H$14</c:f>
              <c:strCache>
                <c:ptCount val="1"/>
                <c:pt idx="0">
                  <c:v>Mean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31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miter lim="800000"/>
                <a:headEnd type="arrow" w="sm" len="lg"/>
                <a:tailEnd type="arrow" w="sm" len="lg"/>
              </a:ln>
              <a:effectLst>
                <a:glow>
                  <a:schemeClr val="accent1"/>
                </a:glow>
                <a:outerShdw dist="50800" sx="1000" sy="1000" algn="ctr" rotWithShape="0">
                  <a:srgbClr val="000000"/>
                </a:outerShdw>
                <a:softEdge rad="0"/>
              </a:effectLst>
            </c:spPr>
          </c:errBars>
          <c:cat>
            <c:multiLvlStrRef>
              <c:f>'Task 1'!$A$15:$B$24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</c:lvl>
                <c:lvl>
                  <c:pt idx="0">
                    <c:v>Health Care</c:v>
                  </c:pt>
                  <c:pt idx="5">
                    <c:v>Information Technology</c:v>
                  </c:pt>
                </c:lvl>
              </c:multiLvlStrCache>
            </c:multiLvlStrRef>
          </c:cat>
          <c:val>
            <c:numRef>
              <c:f>'Task 1'!$H$15:$H$24</c:f>
              <c:numCache>
                <c:formatCode>0,,,</c:formatCode>
                <c:ptCount val="10"/>
                <c:pt idx="1">
                  <c:v>1383700510.638298</c:v>
                </c:pt>
                <c:pt idx="2">
                  <c:v>2469128148.9361687</c:v>
                </c:pt>
                <c:pt idx="3">
                  <c:v>3381724391.304348</c:v>
                </c:pt>
                <c:pt idx="4">
                  <c:v>18925110333.333332</c:v>
                </c:pt>
                <c:pt idx="5">
                  <c:v>4958312611.1111107</c:v>
                </c:pt>
                <c:pt idx="6">
                  <c:v>6458850654.545454</c:v>
                </c:pt>
                <c:pt idx="7">
                  <c:v>3189224807.0175438</c:v>
                </c:pt>
                <c:pt idx="8">
                  <c:v>3565091186.4406776</c:v>
                </c:pt>
                <c:pt idx="9">
                  <c:v>5772224707.3170738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CD3-4C43-86E8-9943EB3CEDCC}"/>
            </c:ext>
          </c:extLst>
        </c:ser>
        <c:ser>
          <c:idx val="6"/>
          <c:order val="6"/>
          <c:tx>
            <c:strRef>
              <c:f>'Task 1'!$I$14</c:f>
              <c:strCache>
                <c:ptCount val="1"/>
                <c:pt idx="0">
                  <c:v>Positive SD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'Task 1'!$N$2:$N$11</c:f>
                <c:numCache>
                  <c:formatCode>General</c:formatCode>
                  <c:ptCount val="10"/>
                  <c:pt idx="0">
                    <c:v>16581043577.21344</c:v>
                  </c:pt>
                  <c:pt idx="1">
                    <c:v>30815922555.271191</c:v>
                  </c:pt>
                  <c:pt idx="2">
                    <c:v>33627656087.531284</c:v>
                  </c:pt>
                  <c:pt idx="3">
                    <c:v>40513527092.822792</c:v>
                  </c:pt>
                  <c:pt idx="4">
                    <c:v>58933117025.21347</c:v>
                  </c:pt>
                  <c:pt idx="5">
                    <c:v>22803883541.063774</c:v>
                  </c:pt>
                  <c:pt idx="6">
                    <c:v>30888289848.321236</c:v>
                  </c:pt>
                  <c:pt idx="7">
                    <c:v>29782802196.955063</c:v>
                  </c:pt>
                  <c:pt idx="8">
                    <c:v>34179080271.57608</c:v>
                  </c:pt>
                  <c:pt idx="9">
                    <c:v>36059626857.690277</c:v>
                  </c:pt>
                </c:numCache>
              </c:numRef>
            </c:minus>
            <c:spPr>
              <a:noFill/>
              <a:ln w="15875" cap="flat" cmpd="sng" algn="ctr">
                <a:solidFill>
                  <a:srgbClr val="FF0000"/>
                </a:solidFill>
                <a:prstDash val="sysDot"/>
                <a:round/>
                <a:headEnd type="arrow" w="lg" len="sm"/>
                <a:tailEnd type="arrow" w="lg" len="sm"/>
              </a:ln>
              <a:effectLst>
                <a:glow>
                  <a:schemeClr val="accent1">
                    <a:alpha val="0"/>
                  </a:schemeClr>
                </a:glow>
                <a:outerShdw algn="ctr" rotWithShape="0">
                  <a:srgbClr val="000000"/>
                </a:outerShdw>
                <a:softEdge rad="0"/>
              </a:effectLst>
            </c:spPr>
          </c:errBars>
          <c:cat>
            <c:multiLvlStrRef>
              <c:f>'Task 1'!$A$15:$B$24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</c:lvl>
                <c:lvl>
                  <c:pt idx="0">
                    <c:v>Health Care</c:v>
                  </c:pt>
                  <c:pt idx="5">
                    <c:v>Information Technology</c:v>
                  </c:pt>
                </c:lvl>
              </c:multiLvlStrCache>
            </c:multiLvlStrRef>
          </c:cat>
          <c:val>
            <c:numRef>
              <c:f>'Task 1'!$I$15:$I$24</c:f>
              <c:numCache>
                <c:formatCode>0,,,</c:formatCode>
                <c:ptCount val="10"/>
                <c:pt idx="0">
                  <c:v>13569606977.21344</c:v>
                </c:pt>
                <c:pt idx="1">
                  <c:v>30815922555.271187</c:v>
                </c:pt>
                <c:pt idx="2">
                  <c:v>33627656087.531284</c:v>
                </c:pt>
                <c:pt idx="3">
                  <c:v>40513527092.822784</c:v>
                </c:pt>
                <c:pt idx="4">
                  <c:v>58933117025.21347</c:v>
                </c:pt>
                <c:pt idx="5">
                  <c:v>22803883541.063774</c:v>
                </c:pt>
                <c:pt idx="6">
                  <c:v>30888289848.321236</c:v>
                </c:pt>
                <c:pt idx="7">
                  <c:v>29782802196.955067</c:v>
                </c:pt>
                <c:pt idx="8">
                  <c:v>34179080271.576077</c:v>
                </c:pt>
                <c:pt idx="9">
                  <c:v>36059626857.690277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CD3-4C43-86E8-9943EB3CEDCC}"/>
            </c:ext>
          </c:extLst>
        </c:ser>
        <c:ser>
          <c:idx val="7"/>
          <c:order val="7"/>
          <c:tx>
            <c:strRef>
              <c:f>'Task 1'!$J$14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'Task 1'!$J$15:$J$24</c:f>
                <c:numCache>
                  <c:formatCode>General</c:formatCode>
                  <c:ptCount val="10"/>
                  <c:pt idx="0">
                    <c:v>28877593022.78656</c:v>
                  </c:pt>
                  <c:pt idx="1">
                    <c:v>71065876934.090515</c:v>
                  </c:pt>
                  <c:pt idx="2">
                    <c:v>81140215763.532547</c:v>
                  </c:pt>
                  <c:pt idx="3">
                    <c:v>112315498515.87286</c:v>
                  </c:pt>
                  <c:pt idx="4">
                    <c:v>97915772641.453201</c:v>
                  </c:pt>
                  <c:pt idx="5">
                    <c:v>69348753847.825119</c:v>
                  </c:pt>
                  <c:pt idx="6">
                    <c:v>124604759497.1333</c:v>
                  </c:pt>
                  <c:pt idx="7">
                    <c:v>137356972996.02739</c:v>
                  </c:pt>
                  <c:pt idx="8">
                    <c:v>183262828541.98325</c:v>
                  </c:pt>
                  <c:pt idx="9">
                    <c:v>160813148434.99265</c:v>
                  </c:pt>
                </c:numCache>
              </c:numRef>
            </c:minus>
            <c:spPr>
              <a:noFill/>
              <a:ln w="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miter lim="800000"/>
                <a:headEnd type="none" w="sm" len="med"/>
                <a:tailEnd type="diamond" w="sm" len="sm"/>
              </a:ln>
              <a:effectLst/>
            </c:spPr>
          </c:errBars>
          <c:cat>
            <c:multiLvlStrRef>
              <c:f>'Task 1'!$A$15:$B$24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2012</c:v>
                  </c:pt>
                  <c:pt idx="6">
                    <c:v>2013</c:v>
                  </c:pt>
                  <c:pt idx="7">
                    <c:v>2014</c:v>
                  </c:pt>
                  <c:pt idx="8">
                    <c:v>2015</c:v>
                  </c:pt>
                  <c:pt idx="9">
                    <c:v>2016</c:v>
                  </c:pt>
                </c:lvl>
                <c:lvl>
                  <c:pt idx="0">
                    <c:v>Health Care</c:v>
                  </c:pt>
                  <c:pt idx="5">
                    <c:v>Information Technology</c:v>
                  </c:pt>
                </c:lvl>
              </c:multiLvlStrCache>
            </c:multiLvlStrRef>
          </c:cat>
          <c:val>
            <c:numRef>
              <c:f>'Task 1'!$J$15:$J$24</c:f>
              <c:numCache>
                <c:formatCode>0,,,</c:formatCode>
                <c:ptCount val="10"/>
                <c:pt idx="0">
                  <c:v>28877593022.78656</c:v>
                </c:pt>
                <c:pt idx="1">
                  <c:v>71065876934.090515</c:v>
                </c:pt>
                <c:pt idx="2">
                  <c:v>81140215763.532547</c:v>
                </c:pt>
                <c:pt idx="3">
                  <c:v>112315498515.87286</c:v>
                </c:pt>
                <c:pt idx="4">
                  <c:v>97915772641.453201</c:v>
                </c:pt>
                <c:pt idx="5">
                  <c:v>69348753847.825119</c:v>
                </c:pt>
                <c:pt idx="6">
                  <c:v>124604759497.1333</c:v>
                </c:pt>
                <c:pt idx="7">
                  <c:v>137356972996.02739</c:v>
                </c:pt>
                <c:pt idx="8">
                  <c:v>183262828541.98325</c:v>
                </c:pt>
                <c:pt idx="9">
                  <c:v>160813148434.99265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CD3-4C43-86E8-9943EB3CEDCC}"/>
            </c:ext>
          </c:extLst>
        </c:ser>
        <c:ser>
          <c:idx val="9"/>
          <c:order val="8"/>
          <c:tx>
            <c:v>positiv SD</c:v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C-DCD3-4C43-86E8-9943EB3CEDCC}"/>
            </c:ext>
          </c:extLst>
        </c:ser>
        <c:ser>
          <c:idx val="8"/>
          <c:order val="9"/>
          <c:tx>
            <c:v>standard deviation</c:v>
          </c:tx>
          <c:spPr>
            <a:blipFill dpi="0" rotWithShape="1">
              <a:blip xmlns:r="http://schemas.openxmlformats.org/officeDocument/2006/relationships" r:embed="rId4"/>
              <a:srcRect/>
              <a:stretch>
                <a:fillRect/>
              </a:stretch>
            </a:blipFill>
            <a:ln>
              <a:noFill/>
              <a:prstDash val="solid"/>
              <a:round/>
            </a:ln>
            <a:effectLst>
              <a:glow>
                <a:schemeClr val="accent1"/>
              </a:glow>
              <a:outerShdw dist="50800" algn="ctr" rotWithShape="0">
                <a:srgbClr val="000000">
                  <a:alpha val="43137"/>
                </a:srgbClr>
              </a:outerShdw>
            </a:effectLst>
          </c:spPr>
          <c:invertIfNegative val="1"/>
          <c:pictureOptions>
            <c:pictureFormat val="stretch"/>
          </c:pictureOptions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D-DCD3-4C43-86E8-9943EB3CE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"/>
        <c:overlap val="100"/>
        <c:axId val="1243142687"/>
        <c:axId val="1860168479"/>
      </c:barChart>
      <c:catAx>
        <c:axId val="124314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600" b="1" i="0" u="none" strike="noStrike" baseline="0" dirty="0">
                    <a:effectLst/>
                  </a:rPr>
                  <a:t>Data in Years</a:t>
                </a:r>
                <a:endParaRPr lang="en-US" sz="600" b="1" dirty="0"/>
              </a:p>
            </c:rich>
          </c:tx>
          <c:layout>
            <c:manualLayout>
              <c:xMode val="edge"/>
              <c:yMode val="edge"/>
              <c:x val="0.47062884500299224"/>
              <c:y val="0.959100761570005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68479"/>
        <c:crosses val="autoZero"/>
        <c:auto val="1"/>
        <c:lblAlgn val="ctr"/>
        <c:lblOffset val="100"/>
        <c:noMultiLvlLbl val="0"/>
      </c:catAx>
      <c:valAx>
        <c:axId val="1860168479"/>
        <c:scaling>
          <c:orientation val="minMax"/>
          <c:max val="234999999999.99997"/>
          <c:min val="3.000000000000002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bevel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 i="0" u="none" strike="noStrike" baseline="0" dirty="0">
                    <a:effectLst/>
                  </a:rPr>
                  <a:t>Amounts in Billion $</a:t>
                </a:r>
              </a:p>
              <a:p>
                <a:pPr>
                  <a:defRPr sz="800" b="1"/>
                </a:pPr>
                <a:endParaRPr lang="en-US" sz="800" b="1" dirty="0"/>
              </a:p>
            </c:rich>
          </c:tx>
          <c:layout>
            <c:manualLayout>
              <c:xMode val="edge"/>
              <c:yMode val="edge"/>
              <c:x val="0"/>
              <c:y val="0.338014059753954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,,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42687"/>
        <c:crosses val="autoZero"/>
        <c:crossBetween val="between"/>
        <c:majorUnit val="20000000000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9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700" cap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8.75053533395279E-2"/>
          <c:y val="0.18110460196576189"/>
          <c:w val="0.26298917746528355"/>
          <c:h val="0.12185868645446853"/>
        </c:manualLayout>
      </c:layout>
      <c:overlay val="0"/>
      <c:spPr>
        <a:noFill/>
        <a:ln>
          <a:noFill/>
        </a:ln>
        <a:effectLst>
          <a:outerShdw blurRad="50800" dist="50800" algn="ctr" rotWithShape="0">
            <a:srgbClr val="000000">
              <a:alpha val="43137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1154206</xdr:colOff>
      <xdr:row>27</xdr:row>
      <xdr:rowOff>11207</xdr:rowOff>
    </xdr:from>
    <xdr:to>
      <xdr:col>4</xdr:col>
      <xdr:colOff>1107088</xdr:colOff>
      <xdr:row>43</xdr:row>
      <xdr:rowOff>2189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1B552D-8CB2-798E-C449-DC844A645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" refreshedDate="45258.25917164352" createdVersion="8" refreshedVersion="8" minRefreshableVersion="3" recordCount="3" xr:uid="{514D2293-ED60-4615-9C30-453939E504CC}">
  <cacheSource type="worksheet">
    <worksheetSource ref="A7:A10" sheet="Task 3"/>
  </cacheSource>
  <cacheFields count="1">
    <cacheField name="Case Scenario" numFmtId="0">
      <sharedItems count="3">
        <s v="Weak"/>
        <s v="Base"/>
        <s v="Stro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" refreshedDate="45259.410873958332" createdVersion="8" refreshedVersion="8" minRefreshableVersion="3" recordCount="1710" xr:uid="{7513156B-D58E-48BC-80D4-21246807340F}">
  <cacheSource type="worksheet">
    <worksheetSource ref="B1:B1711" sheet="projectdata-nyse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</r>
  <r>
    <x v="1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A3F31-9734-4170-9B8B-37AF5EA7BB7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:B439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82311-AB2F-47F7-8EEE-42FF18332FC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B6" firstHeaderRow="1" firstDataRow="1" firstDataCol="1"/>
  <pivotFields count="1">
    <pivotField axis="axisRow" showAll="0">
      <items count="4">
        <item x="1"/>
        <item x="2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379C05F-08BA-4716-A022-7028AC0D3B68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6F0470C4-7780-4E76-852D-6D1236FB6B2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zoomScaleNormal="100" workbookViewId="0">
      <selection activeCell="B14" sqref="B14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8" bestFit="1" customWidth="1"/>
    <col min="4" max="4" width="15.7109375" bestFit="1" customWidth="1"/>
    <col min="5" max="5" width="17" bestFit="1" customWidth="1"/>
    <col min="6" max="6" width="20.85546875" bestFit="1" customWidth="1"/>
    <col min="7" max="7" width="27.85546875" bestFit="1" customWidth="1"/>
    <col min="8" max="8" width="29" bestFit="1" customWidth="1"/>
    <col min="9" max="9" width="24.42578125" bestFit="1" customWidth="1"/>
    <col min="10" max="10" width="27.7109375" bestFit="1" customWidth="1"/>
    <col min="11" max="11" width="44.5703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  <pageSetup paperSize="9"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6F0470C4-7780-4E76-852D-6D1236FB6B2E}">
          <xm:f>'Task 1'!1:1048576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FA14-D648-4D12-833A-FABAE16399F2}">
  <dimension ref="A1:Q421"/>
  <sheetViews>
    <sheetView zoomScale="70" zoomScaleNormal="70" workbookViewId="0">
      <selection activeCell="N3" sqref="N3"/>
    </sheetView>
  </sheetViews>
  <sheetFormatPr defaultRowHeight="15" outlineLevelCol="1" x14ac:dyDescent="0.25"/>
  <cols>
    <col min="1" max="1" width="6.28515625" bestFit="1" customWidth="1"/>
    <col min="2" max="2" width="13.42578125" bestFit="1" customWidth="1"/>
    <col min="3" max="3" width="7.42578125" bestFit="1" customWidth="1"/>
    <col min="4" max="4" width="13.42578125" bestFit="1" customWidth="1"/>
    <col min="5" max="5" width="13.140625" style="24" customWidth="1"/>
    <col min="6" max="7" width="20.140625" bestFit="1" customWidth="1"/>
    <col min="8" max="8" width="19.28515625" bestFit="1" customWidth="1"/>
    <col min="9" max="9" width="25.5703125" customWidth="1" outlineLevel="1"/>
    <col min="10" max="10" width="26.7109375" customWidth="1" outlineLevel="1"/>
    <col min="11" max="11" width="22.140625" customWidth="1" outlineLevel="1"/>
    <col min="12" max="12" width="19.28515625" bestFit="1" customWidth="1"/>
    <col min="13" max="13" width="8.28515625" bestFit="1" customWidth="1"/>
    <col min="14" max="14" width="19.28515625" bestFit="1" customWidth="1"/>
    <col min="15" max="15" width="9.5703125" bestFit="1" customWidth="1"/>
    <col min="16" max="16" width="23.85546875" bestFit="1" customWidth="1"/>
    <col min="17" max="17" width="44.5703125" customWidth="1" outlineLevel="1"/>
  </cols>
  <sheetData>
    <row r="1" spans="1:17" s="21" customFormat="1" ht="30.75" thickBot="1" x14ac:dyDescent="0.3">
      <c r="B1" s="21" t="s">
        <v>0</v>
      </c>
      <c r="C1" s="21" t="s">
        <v>1</v>
      </c>
      <c r="D1" s="21" t="s">
        <v>2</v>
      </c>
      <c r="E1" s="23" t="s">
        <v>581</v>
      </c>
      <c r="F1" s="22" t="s">
        <v>585</v>
      </c>
      <c r="G1" s="22" t="s">
        <v>586</v>
      </c>
      <c r="H1" s="9" t="s">
        <v>578</v>
      </c>
      <c r="I1" s="22" t="s">
        <v>584</v>
      </c>
      <c r="J1" s="22" t="s">
        <v>583</v>
      </c>
      <c r="K1" s="22" t="s">
        <v>582</v>
      </c>
      <c r="L1" s="10" t="s">
        <v>576</v>
      </c>
      <c r="M1" s="3" t="s">
        <v>577</v>
      </c>
      <c r="N1" s="17" t="s">
        <v>580</v>
      </c>
      <c r="O1" s="4" t="s">
        <v>579</v>
      </c>
      <c r="P1" s="21" t="s">
        <v>8</v>
      </c>
      <c r="Q1" s="21" t="s">
        <v>9</v>
      </c>
    </row>
    <row r="2" spans="1:17" x14ac:dyDescent="0.25">
      <c r="A2">
        <v>8</v>
      </c>
      <c r="B2" t="s">
        <v>21</v>
      </c>
      <c r="C2" t="s">
        <v>11</v>
      </c>
      <c r="D2" s="1">
        <v>41545</v>
      </c>
      <c r="E2" s="24">
        <f t="shared" ref="E2:E65" si="0">YEAR(D2)</f>
        <v>2013</v>
      </c>
      <c r="F2" s="8">
        <v>170910000000</v>
      </c>
      <c r="G2" s="8">
        <v>106606000000</v>
      </c>
      <c r="H2" s="11">
        <f t="shared" ref="H2:H65" si="1">SUM(I2:K2)</f>
        <v>15305000000</v>
      </c>
      <c r="I2" s="8">
        <v>10830000000</v>
      </c>
      <c r="J2" s="8">
        <v>4475000000</v>
      </c>
      <c r="K2" s="8">
        <v>0</v>
      </c>
      <c r="L2" s="12">
        <f t="shared" ref="L2:L65" si="2">F2-G2</f>
        <v>64304000000</v>
      </c>
      <c r="M2" s="6">
        <f t="shared" ref="M2:M65" si="3">1-(G2/F2)</f>
        <v>0.37624480720847231</v>
      </c>
      <c r="N2" s="18">
        <f t="shared" ref="N2:N65" si="4">L2-H2</f>
        <v>48999000000</v>
      </c>
      <c r="O2" s="6">
        <f t="shared" ref="O2:O65" si="5">N2/F2</f>
        <v>0.28669475162366159</v>
      </c>
      <c r="P2" t="s">
        <v>22</v>
      </c>
      <c r="Q2" t="s">
        <v>23</v>
      </c>
    </row>
    <row r="3" spans="1:17" x14ac:dyDescent="0.25">
      <c r="A3">
        <v>9</v>
      </c>
      <c r="B3" t="s">
        <v>21</v>
      </c>
      <c r="C3" t="s">
        <v>15</v>
      </c>
      <c r="D3" s="1">
        <v>41909</v>
      </c>
      <c r="E3" s="24">
        <f t="shared" si="0"/>
        <v>2014</v>
      </c>
      <c r="F3" s="8">
        <v>182795000000</v>
      </c>
      <c r="G3" s="8">
        <v>112258000000</v>
      </c>
      <c r="H3" s="13">
        <f t="shared" si="1"/>
        <v>18034000000</v>
      </c>
      <c r="I3" s="8">
        <v>11993000000</v>
      </c>
      <c r="J3" s="8">
        <v>6041000000</v>
      </c>
      <c r="K3" s="8">
        <v>0</v>
      </c>
      <c r="L3" s="14">
        <f t="shared" si="2"/>
        <v>70537000000</v>
      </c>
      <c r="M3" s="5">
        <f t="shared" si="3"/>
        <v>0.38588035777783858</v>
      </c>
      <c r="N3" s="19">
        <f t="shared" si="4"/>
        <v>52503000000</v>
      </c>
      <c r="O3" s="5">
        <f t="shared" si="5"/>
        <v>0.28722339232473537</v>
      </c>
      <c r="P3" t="s">
        <v>22</v>
      </c>
      <c r="Q3" t="s">
        <v>23</v>
      </c>
    </row>
    <row r="4" spans="1:17" x14ac:dyDescent="0.25">
      <c r="A4">
        <v>10</v>
      </c>
      <c r="B4" t="s">
        <v>21</v>
      </c>
      <c r="C4" t="s">
        <v>16</v>
      </c>
      <c r="D4" s="1">
        <v>42273</v>
      </c>
      <c r="E4" s="24">
        <f t="shared" si="0"/>
        <v>2015</v>
      </c>
      <c r="F4" s="8">
        <v>233715000000</v>
      </c>
      <c r="G4" s="8">
        <v>140089000000</v>
      </c>
      <c r="H4" s="13">
        <f t="shared" si="1"/>
        <v>22396000000</v>
      </c>
      <c r="I4" s="8">
        <v>14329000000</v>
      </c>
      <c r="J4" s="8">
        <v>8067000000</v>
      </c>
      <c r="K4" s="8">
        <v>0</v>
      </c>
      <c r="L4" s="14">
        <f t="shared" si="2"/>
        <v>93626000000</v>
      </c>
      <c r="M4" s="5">
        <f t="shared" si="3"/>
        <v>0.40059902017414373</v>
      </c>
      <c r="N4" s="19">
        <f t="shared" si="4"/>
        <v>71230000000</v>
      </c>
      <c r="O4" s="5">
        <f t="shared" si="5"/>
        <v>0.30477290717326661</v>
      </c>
      <c r="P4" t="s">
        <v>22</v>
      </c>
      <c r="Q4" t="s">
        <v>23</v>
      </c>
    </row>
    <row r="5" spans="1:17" ht="15.75" thickBot="1" x14ac:dyDescent="0.3">
      <c r="A5">
        <v>11</v>
      </c>
      <c r="B5" t="s">
        <v>21</v>
      </c>
      <c r="C5" t="s">
        <v>17</v>
      </c>
      <c r="D5" s="1">
        <v>42637</v>
      </c>
      <c r="E5" s="24">
        <f t="shared" si="0"/>
        <v>2016</v>
      </c>
      <c r="F5" s="8">
        <v>215639000000</v>
      </c>
      <c r="G5" s="8">
        <v>131376000000</v>
      </c>
      <c r="H5" s="15">
        <f t="shared" si="1"/>
        <v>24239000000</v>
      </c>
      <c r="I5" s="8">
        <v>14194000000</v>
      </c>
      <c r="J5" s="8">
        <v>10045000000</v>
      </c>
      <c r="K5" s="8">
        <v>0</v>
      </c>
      <c r="L5" s="16">
        <f t="shared" si="2"/>
        <v>84263000000</v>
      </c>
      <c r="M5" s="7">
        <f t="shared" si="3"/>
        <v>0.39075955648097049</v>
      </c>
      <c r="N5" s="20">
        <f t="shared" si="4"/>
        <v>60024000000</v>
      </c>
      <c r="O5" s="7">
        <f t="shared" si="5"/>
        <v>0.27835410106706115</v>
      </c>
      <c r="P5" t="s">
        <v>22</v>
      </c>
      <c r="Q5" t="s">
        <v>23</v>
      </c>
    </row>
    <row r="6" spans="1:17" x14ac:dyDescent="0.25">
      <c r="A6">
        <v>12</v>
      </c>
      <c r="B6" t="s">
        <v>24</v>
      </c>
      <c r="C6" t="s">
        <v>11</v>
      </c>
      <c r="D6" s="1">
        <v>41274</v>
      </c>
      <c r="E6" s="24">
        <f t="shared" si="0"/>
        <v>2012</v>
      </c>
      <c r="F6" s="8">
        <v>18380000000</v>
      </c>
      <c r="G6" s="8">
        <v>4508000000</v>
      </c>
      <c r="H6" s="11">
        <f t="shared" si="1"/>
        <v>7767000000</v>
      </c>
      <c r="I6" s="8">
        <v>4989000000</v>
      </c>
      <c r="J6" s="8">
        <v>2778000000</v>
      </c>
      <c r="K6" s="8">
        <v>0</v>
      </c>
      <c r="L6" s="12">
        <f t="shared" si="2"/>
        <v>13872000000</v>
      </c>
      <c r="M6" s="6">
        <f t="shared" si="3"/>
        <v>0.75473340587595206</v>
      </c>
      <c r="N6" s="18">
        <f t="shared" si="4"/>
        <v>6105000000</v>
      </c>
      <c r="O6" s="6">
        <f t="shared" si="5"/>
        <v>0.33215451577801958</v>
      </c>
      <c r="P6" t="s">
        <v>25</v>
      </c>
      <c r="Q6" t="s">
        <v>26</v>
      </c>
    </row>
    <row r="7" spans="1:17" x14ac:dyDescent="0.25">
      <c r="A7">
        <v>13</v>
      </c>
      <c r="B7" t="s">
        <v>24</v>
      </c>
      <c r="C7" t="s">
        <v>15</v>
      </c>
      <c r="D7" s="1">
        <v>41639</v>
      </c>
      <c r="E7" s="24">
        <f t="shared" si="0"/>
        <v>2013</v>
      </c>
      <c r="F7" s="8">
        <v>18790000000</v>
      </c>
      <c r="G7" s="8">
        <v>4581000000</v>
      </c>
      <c r="H7" s="13">
        <f t="shared" si="1"/>
        <v>8207000000</v>
      </c>
      <c r="I7" s="8">
        <v>5352000000</v>
      </c>
      <c r="J7" s="8">
        <v>2855000000</v>
      </c>
      <c r="K7" s="8">
        <v>0</v>
      </c>
      <c r="L7" s="14">
        <f t="shared" si="2"/>
        <v>14209000000</v>
      </c>
      <c r="M7" s="5">
        <f t="shared" si="3"/>
        <v>0.75620010643959557</v>
      </c>
      <c r="N7" s="19">
        <f t="shared" si="4"/>
        <v>6002000000</v>
      </c>
      <c r="O7" s="5">
        <f t="shared" si="5"/>
        <v>0.31942522618414049</v>
      </c>
      <c r="P7" t="s">
        <v>25</v>
      </c>
      <c r="Q7" t="s">
        <v>26</v>
      </c>
    </row>
    <row r="8" spans="1:17" x14ac:dyDescent="0.25">
      <c r="A8">
        <v>14</v>
      </c>
      <c r="B8" t="s">
        <v>24</v>
      </c>
      <c r="C8" t="s">
        <v>16</v>
      </c>
      <c r="D8" s="1">
        <v>42004</v>
      </c>
      <c r="E8" s="24">
        <f t="shared" si="0"/>
        <v>2014</v>
      </c>
      <c r="F8" s="8">
        <v>19960000000</v>
      </c>
      <c r="G8" s="8">
        <v>4426000000</v>
      </c>
      <c r="H8" s="13">
        <f t="shared" si="1"/>
        <v>11771000000</v>
      </c>
      <c r="I8" s="8">
        <v>8474000000</v>
      </c>
      <c r="J8" s="8">
        <v>3297000000</v>
      </c>
      <c r="K8" s="8">
        <v>0</v>
      </c>
      <c r="L8" s="14">
        <f t="shared" si="2"/>
        <v>15534000000</v>
      </c>
      <c r="M8" s="5">
        <f t="shared" si="3"/>
        <v>0.77825651302605214</v>
      </c>
      <c r="N8" s="19">
        <f t="shared" si="4"/>
        <v>3763000000</v>
      </c>
      <c r="O8" s="5">
        <f t="shared" si="5"/>
        <v>0.18852705410821644</v>
      </c>
      <c r="P8" t="s">
        <v>25</v>
      </c>
      <c r="Q8" t="s">
        <v>26</v>
      </c>
    </row>
    <row r="9" spans="1:17" ht="15.75" thickBot="1" x14ac:dyDescent="0.3">
      <c r="A9">
        <v>15</v>
      </c>
      <c r="B9" t="s">
        <v>24</v>
      </c>
      <c r="C9" t="s">
        <v>17</v>
      </c>
      <c r="D9" s="1">
        <v>42369</v>
      </c>
      <c r="E9" s="24">
        <f t="shared" si="0"/>
        <v>2015</v>
      </c>
      <c r="F9" s="8">
        <v>22859000000</v>
      </c>
      <c r="G9" s="8">
        <v>4500000000</v>
      </c>
      <c r="H9" s="15">
        <f t="shared" si="1"/>
        <v>10672000000</v>
      </c>
      <c r="I9" s="8">
        <v>6387000000</v>
      </c>
      <c r="J9" s="8">
        <v>4285000000</v>
      </c>
      <c r="K9" s="8">
        <v>0</v>
      </c>
      <c r="L9" s="16">
        <f t="shared" si="2"/>
        <v>18359000000</v>
      </c>
      <c r="M9" s="7">
        <f t="shared" si="3"/>
        <v>0.803140994794173</v>
      </c>
      <c r="N9" s="20">
        <f t="shared" si="4"/>
        <v>7687000000</v>
      </c>
      <c r="O9" s="7">
        <f t="shared" si="5"/>
        <v>0.33627892733715387</v>
      </c>
      <c r="P9" t="s">
        <v>25</v>
      </c>
      <c r="Q9" t="s">
        <v>26</v>
      </c>
    </row>
    <row r="10" spans="1:17" x14ac:dyDescent="0.25">
      <c r="A10">
        <v>16</v>
      </c>
      <c r="B10" t="s">
        <v>27</v>
      </c>
      <c r="C10" t="s">
        <v>11</v>
      </c>
      <c r="D10" s="1">
        <v>41547</v>
      </c>
      <c r="E10" s="24">
        <f t="shared" si="0"/>
        <v>2013</v>
      </c>
      <c r="F10" s="8">
        <v>87959167000</v>
      </c>
      <c r="G10" s="8">
        <v>85451348000</v>
      </c>
      <c r="H10" s="11">
        <f t="shared" si="1"/>
        <v>1609420000</v>
      </c>
      <c r="I10" s="8">
        <v>1447234000</v>
      </c>
      <c r="J10" s="8">
        <v>0</v>
      </c>
      <c r="K10" s="8">
        <v>162186000</v>
      </c>
      <c r="L10" s="12">
        <f t="shared" si="2"/>
        <v>2507819000</v>
      </c>
      <c r="M10" s="6">
        <f t="shared" si="3"/>
        <v>2.8511172689936859E-2</v>
      </c>
      <c r="N10" s="18">
        <f t="shared" si="4"/>
        <v>898399000</v>
      </c>
      <c r="O10" s="6">
        <f t="shared" si="5"/>
        <v>1.0213818873477963E-2</v>
      </c>
      <c r="P10" t="s">
        <v>25</v>
      </c>
      <c r="Q10" t="s">
        <v>28</v>
      </c>
    </row>
    <row r="11" spans="1:17" x14ac:dyDescent="0.25">
      <c r="A11">
        <v>17</v>
      </c>
      <c r="B11" t="s">
        <v>27</v>
      </c>
      <c r="C11" t="s">
        <v>15</v>
      </c>
      <c r="D11" s="1">
        <v>41912</v>
      </c>
      <c r="E11" s="24">
        <f t="shared" si="0"/>
        <v>2014</v>
      </c>
      <c r="F11" s="8">
        <v>119569127000</v>
      </c>
      <c r="G11" s="8">
        <v>116586761000</v>
      </c>
      <c r="H11" s="13">
        <f t="shared" si="1"/>
        <v>2200275000</v>
      </c>
      <c r="I11" s="8">
        <v>2011595000</v>
      </c>
      <c r="J11" s="8">
        <v>0</v>
      </c>
      <c r="K11" s="8">
        <v>188680000</v>
      </c>
      <c r="L11" s="14">
        <f t="shared" si="2"/>
        <v>2982366000</v>
      </c>
      <c r="M11" s="5">
        <f t="shared" si="3"/>
        <v>2.4942609140234051E-2</v>
      </c>
      <c r="N11" s="19">
        <f t="shared" si="4"/>
        <v>782091000</v>
      </c>
      <c r="O11" s="5">
        <f t="shared" si="5"/>
        <v>6.5409108490020167E-3</v>
      </c>
      <c r="P11" t="s">
        <v>25</v>
      </c>
      <c r="Q11" t="s">
        <v>28</v>
      </c>
    </row>
    <row r="12" spans="1:17" x14ac:dyDescent="0.25">
      <c r="A12">
        <v>18</v>
      </c>
      <c r="B12" t="s">
        <v>27</v>
      </c>
      <c r="C12" t="s">
        <v>16</v>
      </c>
      <c r="D12" s="1">
        <v>42277</v>
      </c>
      <c r="E12" s="24">
        <f t="shared" si="0"/>
        <v>2015</v>
      </c>
      <c r="F12" s="8">
        <v>135961803000</v>
      </c>
      <c r="G12" s="8">
        <v>132432490000</v>
      </c>
      <c r="H12" s="13">
        <f t="shared" si="1"/>
        <v>3107093000</v>
      </c>
      <c r="I12" s="8">
        <v>2858458000</v>
      </c>
      <c r="J12" s="8">
        <v>0</v>
      </c>
      <c r="K12" s="8">
        <v>248635000</v>
      </c>
      <c r="L12" s="14">
        <f t="shared" si="2"/>
        <v>3529313000</v>
      </c>
      <c r="M12" s="5">
        <f t="shared" si="3"/>
        <v>2.5958121487988817E-2</v>
      </c>
      <c r="N12" s="19">
        <f t="shared" si="4"/>
        <v>422220000</v>
      </c>
      <c r="O12" s="5">
        <f t="shared" si="5"/>
        <v>3.1054310157978709E-3</v>
      </c>
      <c r="P12" t="s">
        <v>25</v>
      </c>
      <c r="Q12" t="s">
        <v>28</v>
      </c>
    </row>
    <row r="13" spans="1:17" ht="15.75" thickBot="1" x14ac:dyDescent="0.3">
      <c r="A13">
        <v>19</v>
      </c>
      <c r="B13" t="s">
        <v>27</v>
      </c>
      <c r="C13" t="s">
        <v>17</v>
      </c>
      <c r="D13" s="1">
        <v>42643</v>
      </c>
      <c r="E13" s="24">
        <f t="shared" si="0"/>
        <v>2016</v>
      </c>
      <c r="F13" s="8">
        <v>146849686000</v>
      </c>
      <c r="G13" s="8">
        <v>142577080000</v>
      </c>
      <c r="H13" s="15">
        <f t="shared" si="1"/>
        <v>2746832000</v>
      </c>
      <c r="I13" s="8">
        <v>2382097000</v>
      </c>
      <c r="J13" s="8">
        <v>0</v>
      </c>
      <c r="K13" s="8">
        <v>364735000</v>
      </c>
      <c r="L13" s="16">
        <f t="shared" si="2"/>
        <v>4272606000</v>
      </c>
      <c r="M13" s="7">
        <f t="shared" si="3"/>
        <v>2.9095097962960614E-2</v>
      </c>
      <c r="N13" s="20">
        <f t="shared" si="4"/>
        <v>1525774000</v>
      </c>
      <c r="O13" s="7">
        <f t="shared" si="5"/>
        <v>1.0390039240533343E-2</v>
      </c>
      <c r="P13" t="s">
        <v>25</v>
      </c>
      <c r="Q13" t="s">
        <v>28</v>
      </c>
    </row>
    <row r="14" spans="1:17" x14ac:dyDescent="0.25">
      <c r="A14">
        <v>20</v>
      </c>
      <c r="B14" t="s">
        <v>29</v>
      </c>
      <c r="C14" t="s">
        <v>11</v>
      </c>
      <c r="D14" s="1">
        <v>41274</v>
      </c>
      <c r="E14" s="24">
        <f t="shared" si="0"/>
        <v>2012</v>
      </c>
      <c r="F14" s="8">
        <v>19050000000</v>
      </c>
      <c r="G14" s="8">
        <v>8899000000</v>
      </c>
      <c r="H14" s="11">
        <f t="shared" si="1"/>
        <v>8791000000</v>
      </c>
      <c r="I14" s="8">
        <v>6735000000</v>
      </c>
      <c r="J14" s="8">
        <v>1461000000</v>
      </c>
      <c r="K14" s="8">
        <v>595000000</v>
      </c>
      <c r="L14" s="12">
        <f t="shared" si="2"/>
        <v>10151000000</v>
      </c>
      <c r="M14" s="6">
        <f t="shared" si="3"/>
        <v>0.53286089238845147</v>
      </c>
      <c r="N14" s="18">
        <f t="shared" si="4"/>
        <v>1360000000</v>
      </c>
      <c r="O14" s="6">
        <f t="shared" si="5"/>
        <v>7.1391076115485563E-2</v>
      </c>
      <c r="P14" t="s">
        <v>25</v>
      </c>
      <c r="Q14" t="s">
        <v>30</v>
      </c>
    </row>
    <row r="15" spans="1:17" x14ac:dyDescent="0.25">
      <c r="A15">
        <v>21</v>
      </c>
      <c r="B15" t="s">
        <v>29</v>
      </c>
      <c r="C15" t="s">
        <v>15</v>
      </c>
      <c r="D15" s="1">
        <v>41639</v>
      </c>
      <c r="E15" s="24">
        <f t="shared" si="0"/>
        <v>2013</v>
      </c>
      <c r="F15" s="8">
        <v>19657000000</v>
      </c>
      <c r="G15" s="8">
        <v>9193000000</v>
      </c>
      <c r="H15" s="13">
        <f t="shared" si="1"/>
        <v>8331000000</v>
      </c>
      <c r="I15" s="8">
        <v>6372000000</v>
      </c>
      <c r="J15" s="8">
        <v>1371000000</v>
      </c>
      <c r="K15" s="8">
        <v>588000000</v>
      </c>
      <c r="L15" s="14">
        <f t="shared" si="2"/>
        <v>10464000000</v>
      </c>
      <c r="M15" s="5">
        <f t="shared" si="3"/>
        <v>0.53232945006867782</v>
      </c>
      <c r="N15" s="19">
        <f t="shared" si="4"/>
        <v>2133000000</v>
      </c>
      <c r="O15" s="5">
        <f t="shared" si="5"/>
        <v>0.10851096301571959</v>
      </c>
      <c r="P15" t="s">
        <v>25</v>
      </c>
      <c r="Q15" t="s">
        <v>30</v>
      </c>
    </row>
    <row r="16" spans="1:17" x14ac:dyDescent="0.25">
      <c r="A16">
        <v>22</v>
      </c>
      <c r="B16" t="s">
        <v>29</v>
      </c>
      <c r="C16" t="s">
        <v>16</v>
      </c>
      <c r="D16" s="1">
        <v>42004</v>
      </c>
      <c r="E16" s="24">
        <f t="shared" si="0"/>
        <v>2014</v>
      </c>
      <c r="F16" s="8">
        <v>20247000000</v>
      </c>
      <c r="G16" s="8">
        <v>9218000000</v>
      </c>
      <c r="H16" s="13">
        <f t="shared" si="1"/>
        <v>8430000000</v>
      </c>
      <c r="I16" s="8">
        <v>6530000000</v>
      </c>
      <c r="J16" s="8">
        <v>1345000000</v>
      </c>
      <c r="K16" s="8">
        <v>555000000</v>
      </c>
      <c r="L16" s="14">
        <f t="shared" si="2"/>
        <v>11029000000</v>
      </c>
      <c r="M16" s="5">
        <f t="shared" si="3"/>
        <v>0.54472267496419224</v>
      </c>
      <c r="N16" s="19">
        <f t="shared" si="4"/>
        <v>2599000000</v>
      </c>
      <c r="O16" s="5">
        <f t="shared" si="5"/>
        <v>0.12836469600434633</v>
      </c>
      <c r="P16" t="s">
        <v>25</v>
      </c>
      <c r="Q16" t="s">
        <v>30</v>
      </c>
    </row>
    <row r="17" spans="1:17" ht="15.75" thickBot="1" x14ac:dyDescent="0.3">
      <c r="A17">
        <v>23</v>
      </c>
      <c r="B17" t="s">
        <v>29</v>
      </c>
      <c r="C17" t="s">
        <v>17</v>
      </c>
      <c r="D17" s="1">
        <v>42369</v>
      </c>
      <c r="E17" s="24">
        <f t="shared" si="0"/>
        <v>2015</v>
      </c>
      <c r="F17" s="8">
        <v>20405000000</v>
      </c>
      <c r="G17" s="8">
        <v>8747000000</v>
      </c>
      <c r="H17" s="15">
        <f t="shared" si="1"/>
        <v>8791000000</v>
      </c>
      <c r="I17" s="8">
        <v>6785000000</v>
      </c>
      <c r="J17" s="8">
        <v>1405000000</v>
      </c>
      <c r="K17" s="8">
        <v>601000000</v>
      </c>
      <c r="L17" s="16">
        <f t="shared" si="2"/>
        <v>11658000000</v>
      </c>
      <c r="M17" s="7">
        <f t="shared" si="3"/>
        <v>0.57133055623621654</v>
      </c>
      <c r="N17" s="20">
        <f t="shared" si="4"/>
        <v>2867000000</v>
      </c>
      <c r="O17" s="7">
        <f t="shared" si="5"/>
        <v>0.14050477824062729</v>
      </c>
      <c r="P17" t="s">
        <v>25</v>
      </c>
      <c r="Q17" t="s">
        <v>30</v>
      </c>
    </row>
    <row r="18" spans="1:17" x14ac:dyDescent="0.25">
      <c r="A18">
        <v>24</v>
      </c>
      <c r="B18" t="s">
        <v>31</v>
      </c>
      <c r="C18" t="s">
        <v>11</v>
      </c>
      <c r="D18" s="1">
        <v>41607</v>
      </c>
      <c r="E18" s="24">
        <f t="shared" si="0"/>
        <v>2013</v>
      </c>
      <c r="F18" s="8">
        <v>4055240000</v>
      </c>
      <c r="G18" s="8">
        <v>586557000</v>
      </c>
      <c r="H18" s="11">
        <f t="shared" si="1"/>
        <v>3019463000</v>
      </c>
      <c r="I18" s="8">
        <v>2140578000</v>
      </c>
      <c r="J18" s="8">
        <v>826631000</v>
      </c>
      <c r="K18" s="8">
        <v>52254000</v>
      </c>
      <c r="L18" s="12">
        <f t="shared" si="2"/>
        <v>3468683000</v>
      </c>
      <c r="M18" s="6">
        <f t="shared" si="3"/>
        <v>0.85535825253252584</v>
      </c>
      <c r="N18" s="18">
        <f t="shared" si="4"/>
        <v>449220000</v>
      </c>
      <c r="O18" s="6">
        <f t="shared" si="5"/>
        <v>0.11077519456308381</v>
      </c>
      <c r="P18" t="s">
        <v>22</v>
      </c>
      <c r="Q18" t="s">
        <v>32</v>
      </c>
    </row>
    <row r="19" spans="1:17" x14ac:dyDescent="0.25">
      <c r="A19">
        <v>25</v>
      </c>
      <c r="B19" t="s">
        <v>31</v>
      </c>
      <c r="C19" t="s">
        <v>15</v>
      </c>
      <c r="D19" s="1">
        <v>41971</v>
      </c>
      <c r="E19" s="24">
        <f t="shared" si="0"/>
        <v>2014</v>
      </c>
      <c r="F19" s="8">
        <v>4147065000</v>
      </c>
      <c r="G19" s="8">
        <v>622080000</v>
      </c>
      <c r="H19" s="13">
        <f t="shared" si="1"/>
        <v>3092417000</v>
      </c>
      <c r="I19" s="8">
        <v>2195640000</v>
      </c>
      <c r="J19" s="8">
        <v>844353000</v>
      </c>
      <c r="K19" s="8">
        <v>52424000</v>
      </c>
      <c r="L19" s="14">
        <f t="shared" si="2"/>
        <v>3524985000</v>
      </c>
      <c r="M19" s="5">
        <f t="shared" si="3"/>
        <v>0.84999511702854913</v>
      </c>
      <c r="N19" s="19">
        <f t="shared" si="4"/>
        <v>432568000</v>
      </c>
      <c r="O19" s="5">
        <f t="shared" si="5"/>
        <v>0.10430702195408077</v>
      </c>
      <c r="P19" t="s">
        <v>22</v>
      </c>
      <c r="Q19" t="s">
        <v>32</v>
      </c>
    </row>
    <row r="20" spans="1:17" x14ac:dyDescent="0.25">
      <c r="A20">
        <v>26</v>
      </c>
      <c r="B20" t="s">
        <v>31</v>
      </c>
      <c r="C20" t="s">
        <v>16</v>
      </c>
      <c r="D20" s="1">
        <v>42335</v>
      </c>
      <c r="E20" s="24">
        <f t="shared" si="0"/>
        <v>2015</v>
      </c>
      <c r="F20" s="8">
        <v>4795511000</v>
      </c>
      <c r="G20" s="8">
        <v>744317000</v>
      </c>
      <c r="H20" s="13">
        <f t="shared" si="1"/>
        <v>3146540000</v>
      </c>
      <c r="I20" s="8">
        <v>2215161000</v>
      </c>
      <c r="J20" s="8">
        <v>862730000</v>
      </c>
      <c r="K20" s="8">
        <v>68649000</v>
      </c>
      <c r="L20" s="14">
        <f t="shared" si="2"/>
        <v>4051194000</v>
      </c>
      <c r="M20" s="5">
        <f t="shared" si="3"/>
        <v>0.84478880352896701</v>
      </c>
      <c r="N20" s="19">
        <f t="shared" si="4"/>
        <v>904654000</v>
      </c>
      <c r="O20" s="5">
        <f t="shared" si="5"/>
        <v>0.18864600665080322</v>
      </c>
      <c r="P20" t="s">
        <v>22</v>
      </c>
      <c r="Q20" t="s">
        <v>32</v>
      </c>
    </row>
    <row r="21" spans="1:17" ht="15.75" thickBot="1" x14ac:dyDescent="0.3">
      <c r="A21">
        <v>27</v>
      </c>
      <c r="B21" t="s">
        <v>31</v>
      </c>
      <c r="C21" t="s">
        <v>17</v>
      </c>
      <c r="D21" s="1">
        <v>42706</v>
      </c>
      <c r="E21" s="24">
        <f t="shared" si="0"/>
        <v>2016</v>
      </c>
      <c r="F21" s="8">
        <v>5854430000</v>
      </c>
      <c r="G21" s="8">
        <v>819908000</v>
      </c>
      <c r="H21" s="15">
        <f t="shared" si="1"/>
        <v>3542428000</v>
      </c>
      <c r="I21" s="8">
        <v>2487907000</v>
      </c>
      <c r="J21" s="8">
        <v>975987000</v>
      </c>
      <c r="K21" s="8">
        <v>78534000</v>
      </c>
      <c r="L21" s="16">
        <f t="shared" si="2"/>
        <v>5034522000</v>
      </c>
      <c r="M21" s="7">
        <f t="shared" si="3"/>
        <v>0.8599508406454599</v>
      </c>
      <c r="N21" s="20">
        <f t="shared" si="4"/>
        <v>1492094000</v>
      </c>
      <c r="O21" s="7">
        <f t="shared" si="5"/>
        <v>0.25486580247778179</v>
      </c>
      <c r="P21" t="s">
        <v>22</v>
      </c>
      <c r="Q21" t="s">
        <v>32</v>
      </c>
    </row>
    <row r="22" spans="1:17" x14ac:dyDescent="0.25">
      <c r="A22">
        <v>28</v>
      </c>
      <c r="B22" t="s">
        <v>33</v>
      </c>
      <c r="C22" t="s">
        <v>11</v>
      </c>
      <c r="D22" s="1">
        <v>41580</v>
      </c>
      <c r="E22" s="24">
        <f t="shared" si="0"/>
        <v>2013</v>
      </c>
      <c r="F22" s="8">
        <v>2633689000</v>
      </c>
      <c r="G22" s="8">
        <v>941278000</v>
      </c>
      <c r="H22" s="11">
        <f t="shared" si="1"/>
        <v>909488000</v>
      </c>
      <c r="I22" s="8">
        <v>396233000</v>
      </c>
      <c r="J22" s="8">
        <v>513035000</v>
      </c>
      <c r="K22" s="8">
        <v>220000</v>
      </c>
      <c r="L22" s="12">
        <f t="shared" si="2"/>
        <v>1692411000</v>
      </c>
      <c r="M22" s="6">
        <f t="shared" si="3"/>
        <v>0.64260092972252991</v>
      </c>
      <c r="N22" s="18">
        <f t="shared" si="4"/>
        <v>782923000</v>
      </c>
      <c r="O22" s="6">
        <f t="shared" si="5"/>
        <v>0.29727238105941894</v>
      </c>
      <c r="P22" t="s">
        <v>22</v>
      </c>
      <c r="Q22" t="s">
        <v>34</v>
      </c>
    </row>
    <row r="23" spans="1:17" x14ac:dyDescent="0.25">
      <c r="A23">
        <v>29</v>
      </c>
      <c r="B23" t="s">
        <v>33</v>
      </c>
      <c r="C23" t="s">
        <v>15</v>
      </c>
      <c r="D23" s="1">
        <v>41944</v>
      </c>
      <c r="E23" s="24">
        <f t="shared" si="0"/>
        <v>2014</v>
      </c>
      <c r="F23" s="8">
        <v>2864773000</v>
      </c>
      <c r="G23" s="8">
        <v>1034585000</v>
      </c>
      <c r="H23" s="13">
        <f t="shared" si="1"/>
        <v>1040382000</v>
      </c>
      <c r="I23" s="8">
        <v>454676000</v>
      </c>
      <c r="J23" s="8">
        <v>559686000</v>
      </c>
      <c r="K23" s="8">
        <v>26020000</v>
      </c>
      <c r="L23" s="14">
        <f t="shared" si="2"/>
        <v>1830188000</v>
      </c>
      <c r="M23" s="5">
        <f t="shared" si="3"/>
        <v>0.6388596932462014</v>
      </c>
      <c r="N23" s="19">
        <f t="shared" si="4"/>
        <v>789806000</v>
      </c>
      <c r="O23" s="5">
        <f t="shared" si="5"/>
        <v>0.27569584047322421</v>
      </c>
      <c r="P23" t="s">
        <v>22</v>
      </c>
      <c r="Q23" t="s">
        <v>34</v>
      </c>
    </row>
    <row r="24" spans="1:17" x14ac:dyDescent="0.25">
      <c r="A24">
        <v>30</v>
      </c>
      <c r="B24" t="s">
        <v>33</v>
      </c>
      <c r="C24" t="s">
        <v>16</v>
      </c>
      <c r="D24" s="1">
        <v>42308</v>
      </c>
      <c r="E24" s="24">
        <f t="shared" si="0"/>
        <v>2015</v>
      </c>
      <c r="F24" s="8">
        <v>3435092000</v>
      </c>
      <c r="G24" s="8">
        <v>1175830000</v>
      </c>
      <c r="H24" s="13">
        <f t="shared" si="1"/>
        <v>1428421000</v>
      </c>
      <c r="I24" s="8">
        <v>702644000</v>
      </c>
      <c r="J24" s="8">
        <v>637459000</v>
      </c>
      <c r="K24" s="8">
        <v>88318000</v>
      </c>
      <c r="L24" s="14">
        <f t="shared" si="2"/>
        <v>2259262000</v>
      </c>
      <c r="M24" s="5">
        <f t="shared" si="3"/>
        <v>0.65770057978068708</v>
      </c>
      <c r="N24" s="19">
        <f t="shared" si="4"/>
        <v>830841000</v>
      </c>
      <c r="O24" s="5">
        <f t="shared" si="5"/>
        <v>0.24186863117494378</v>
      </c>
      <c r="P24" t="s">
        <v>22</v>
      </c>
      <c r="Q24" t="s">
        <v>34</v>
      </c>
    </row>
    <row r="25" spans="1:17" ht="15.75" thickBot="1" x14ac:dyDescent="0.3">
      <c r="A25">
        <v>31</v>
      </c>
      <c r="B25" t="s">
        <v>33</v>
      </c>
      <c r="C25" t="s">
        <v>17</v>
      </c>
      <c r="D25" s="1">
        <v>42672</v>
      </c>
      <c r="E25" s="24">
        <f t="shared" si="0"/>
        <v>2016</v>
      </c>
      <c r="F25" s="8">
        <v>3421409000</v>
      </c>
      <c r="G25" s="8">
        <v>1194236000</v>
      </c>
      <c r="H25" s="15">
        <f t="shared" si="1"/>
        <v>1185377000</v>
      </c>
      <c r="I25" s="8">
        <v>461438000</v>
      </c>
      <c r="J25" s="8">
        <v>653816000</v>
      </c>
      <c r="K25" s="8">
        <v>70123000</v>
      </c>
      <c r="L25" s="16">
        <f t="shared" si="2"/>
        <v>2227173000</v>
      </c>
      <c r="M25" s="7">
        <f t="shared" si="3"/>
        <v>0.65095199083184729</v>
      </c>
      <c r="N25" s="20">
        <f t="shared" si="4"/>
        <v>1041796000</v>
      </c>
      <c r="O25" s="7">
        <f t="shared" si="5"/>
        <v>0.30449326578611324</v>
      </c>
      <c r="P25" t="s">
        <v>22</v>
      </c>
      <c r="Q25" t="s">
        <v>34</v>
      </c>
    </row>
    <row r="26" spans="1:17" x14ac:dyDescent="0.25">
      <c r="A26">
        <v>36</v>
      </c>
      <c r="B26" t="s">
        <v>38</v>
      </c>
      <c r="C26" t="s">
        <v>11</v>
      </c>
      <c r="D26" s="1">
        <v>41274</v>
      </c>
      <c r="E26" s="24">
        <f t="shared" si="0"/>
        <v>2012</v>
      </c>
      <c r="F26" s="8">
        <v>3641390000</v>
      </c>
      <c r="G26" s="8">
        <v>2392091000</v>
      </c>
      <c r="H26" s="11">
        <f t="shared" si="1"/>
        <v>274935000</v>
      </c>
      <c r="I26" s="8">
        <v>108059000</v>
      </c>
      <c r="J26" s="8">
        <v>0</v>
      </c>
      <c r="K26" s="8">
        <v>166876000</v>
      </c>
      <c r="L26" s="12">
        <f t="shared" si="2"/>
        <v>1249299000</v>
      </c>
      <c r="M26" s="6">
        <f t="shared" si="3"/>
        <v>0.34308299852528845</v>
      </c>
      <c r="N26" s="18">
        <f t="shared" si="4"/>
        <v>974364000</v>
      </c>
      <c r="O26" s="6">
        <f t="shared" si="5"/>
        <v>0.26758023721710666</v>
      </c>
      <c r="P26" t="s">
        <v>22</v>
      </c>
      <c r="Q26" t="s">
        <v>39</v>
      </c>
    </row>
    <row r="27" spans="1:17" x14ac:dyDescent="0.25">
      <c r="A27">
        <v>37</v>
      </c>
      <c r="B27" t="s">
        <v>38</v>
      </c>
      <c r="C27" t="s">
        <v>15</v>
      </c>
      <c r="D27" s="1">
        <v>41639</v>
      </c>
      <c r="E27" s="24">
        <f t="shared" si="0"/>
        <v>2013</v>
      </c>
      <c r="F27" s="8">
        <v>4319063000</v>
      </c>
      <c r="G27" s="8">
        <v>2894917000</v>
      </c>
      <c r="H27" s="13">
        <f t="shared" si="1"/>
        <v>325234000</v>
      </c>
      <c r="I27" s="8">
        <v>109115000</v>
      </c>
      <c r="J27" s="8">
        <v>0</v>
      </c>
      <c r="K27" s="8">
        <v>216119000</v>
      </c>
      <c r="L27" s="14">
        <f t="shared" si="2"/>
        <v>1424146000</v>
      </c>
      <c r="M27" s="5">
        <f t="shared" si="3"/>
        <v>0.32973494482483812</v>
      </c>
      <c r="N27" s="19">
        <f t="shared" si="4"/>
        <v>1098912000</v>
      </c>
      <c r="O27" s="5">
        <f t="shared" si="5"/>
        <v>0.25443296381645741</v>
      </c>
      <c r="P27" t="s">
        <v>22</v>
      </c>
      <c r="Q27" t="s">
        <v>39</v>
      </c>
    </row>
    <row r="28" spans="1:17" x14ac:dyDescent="0.25">
      <c r="A28">
        <v>38</v>
      </c>
      <c r="B28" t="s">
        <v>38</v>
      </c>
      <c r="C28" t="s">
        <v>16</v>
      </c>
      <c r="D28" s="1">
        <v>42004</v>
      </c>
      <c r="E28" s="24">
        <f t="shared" si="0"/>
        <v>2014</v>
      </c>
      <c r="F28" s="8">
        <v>5302940000</v>
      </c>
      <c r="G28" s="8">
        <v>3643979000</v>
      </c>
      <c r="H28" s="13">
        <f t="shared" si="1"/>
        <v>560494000</v>
      </c>
      <c r="I28" s="8">
        <v>247412000</v>
      </c>
      <c r="J28" s="8">
        <v>0</v>
      </c>
      <c r="K28" s="8">
        <v>313082000</v>
      </c>
      <c r="L28" s="14">
        <f t="shared" si="2"/>
        <v>1658961000</v>
      </c>
      <c r="M28" s="5">
        <f t="shared" si="3"/>
        <v>0.31283797289805282</v>
      </c>
      <c r="N28" s="19">
        <f t="shared" si="4"/>
        <v>1098467000</v>
      </c>
      <c r="O28" s="5">
        <f t="shared" si="5"/>
        <v>0.20714301877826263</v>
      </c>
      <c r="P28" t="s">
        <v>22</v>
      </c>
      <c r="Q28" t="s">
        <v>39</v>
      </c>
    </row>
    <row r="29" spans="1:17" ht="15.75" thickBot="1" x14ac:dyDescent="0.3">
      <c r="A29">
        <v>39</v>
      </c>
      <c r="B29" t="s">
        <v>38</v>
      </c>
      <c r="C29" t="s">
        <v>17</v>
      </c>
      <c r="D29" s="1">
        <v>42369</v>
      </c>
      <c r="E29" s="24">
        <f t="shared" si="0"/>
        <v>2015</v>
      </c>
      <c r="F29" s="8">
        <v>6439746000</v>
      </c>
      <c r="G29" s="8">
        <v>4482700000</v>
      </c>
      <c r="H29" s="15">
        <f t="shared" si="1"/>
        <v>695186000</v>
      </c>
      <c r="I29" s="8">
        <v>203046000</v>
      </c>
      <c r="J29" s="8">
        <v>0</v>
      </c>
      <c r="K29" s="8">
        <v>492140000</v>
      </c>
      <c r="L29" s="16">
        <f t="shared" si="2"/>
        <v>1957046000</v>
      </c>
      <c r="M29" s="7">
        <f t="shared" si="3"/>
        <v>0.30390111659683472</v>
      </c>
      <c r="N29" s="20">
        <f t="shared" si="4"/>
        <v>1261860000</v>
      </c>
      <c r="O29" s="7">
        <f t="shared" si="5"/>
        <v>0.19594872220115514</v>
      </c>
      <c r="P29" t="s">
        <v>22</v>
      </c>
      <c r="Q29" t="s">
        <v>39</v>
      </c>
    </row>
    <row r="30" spans="1:17" x14ac:dyDescent="0.25">
      <c r="A30">
        <v>40</v>
      </c>
      <c r="B30" t="s">
        <v>40</v>
      </c>
      <c r="C30" t="s">
        <v>11</v>
      </c>
      <c r="D30" s="1">
        <v>41305</v>
      </c>
      <c r="E30" s="24">
        <f t="shared" si="0"/>
        <v>2013</v>
      </c>
      <c r="F30" s="8">
        <v>2312200000</v>
      </c>
      <c r="G30" s="8">
        <v>238500000</v>
      </c>
      <c r="H30" s="11">
        <f t="shared" si="1"/>
        <v>1723900000</v>
      </c>
      <c r="I30" s="8">
        <v>1081800000</v>
      </c>
      <c r="J30" s="8">
        <v>600000000</v>
      </c>
      <c r="K30" s="8">
        <v>42100000</v>
      </c>
      <c r="L30" s="12">
        <f t="shared" si="2"/>
        <v>2073700000</v>
      </c>
      <c r="M30" s="6">
        <f t="shared" si="3"/>
        <v>0.89685148343568899</v>
      </c>
      <c r="N30" s="18">
        <f t="shared" si="4"/>
        <v>349800000</v>
      </c>
      <c r="O30" s="6">
        <f t="shared" si="5"/>
        <v>0.15128449096098953</v>
      </c>
      <c r="P30" t="s">
        <v>22</v>
      </c>
      <c r="Q30" t="s">
        <v>32</v>
      </c>
    </row>
    <row r="31" spans="1:17" x14ac:dyDescent="0.25">
      <c r="A31">
        <v>41</v>
      </c>
      <c r="B31" t="s">
        <v>40</v>
      </c>
      <c r="C31" t="s">
        <v>15</v>
      </c>
      <c r="D31" s="1">
        <v>41670</v>
      </c>
      <c r="E31" s="24">
        <f t="shared" si="0"/>
        <v>2014</v>
      </c>
      <c r="F31" s="8">
        <v>2273900000</v>
      </c>
      <c r="G31" s="8">
        <v>274300000</v>
      </c>
      <c r="H31" s="13">
        <f t="shared" si="1"/>
        <v>1702000000</v>
      </c>
      <c r="I31" s="8">
        <v>1054400000</v>
      </c>
      <c r="J31" s="8">
        <v>611100000</v>
      </c>
      <c r="K31" s="8">
        <v>36500000</v>
      </c>
      <c r="L31" s="14">
        <f t="shared" si="2"/>
        <v>1999600000</v>
      </c>
      <c r="M31" s="5">
        <f t="shared" si="3"/>
        <v>0.87937024495360394</v>
      </c>
      <c r="N31" s="19">
        <f t="shared" si="4"/>
        <v>297600000</v>
      </c>
      <c r="O31" s="5">
        <f t="shared" si="5"/>
        <v>0.1308764677426448</v>
      </c>
      <c r="P31" t="s">
        <v>22</v>
      </c>
      <c r="Q31" t="s">
        <v>32</v>
      </c>
    </row>
    <row r="32" spans="1:17" x14ac:dyDescent="0.25">
      <c r="A32">
        <v>42</v>
      </c>
      <c r="B32" t="s">
        <v>40</v>
      </c>
      <c r="C32" t="s">
        <v>16</v>
      </c>
      <c r="D32" s="1">
        <v>42035</v>
      </c>
      <c r="E32" s="24">
        <f t="shared" si="0"/>
        <v>2015</v>
      </c>
      <c r="F32" s="8">
        <v>2512200000</v>
      </c>
      <c r="G32" s="8">
        <v>342100000</v>
      </c>
      <c r="H32" s="13">
        <f t="shared" si="1"/>
        <v>2046300000</v>
      </c>
      <c r="I32" s="8">
        <v>1281300000</v>
      </c>
      <c r="J32" s="8">
        <v>725200000</v>
      </c>
      <c r="K32" s="8">
        <v>39800000</v>
      </c>
      <c r="L32" s="14">
        <f t="shared" si="2"/>
        <v>2170100000</v>
      </c>
      <c r="M32" s="5">
        <f t="shared" si="3"/>
        <v>0.86382453626303635</v>
      </c>
      <c r="N32" s="19">
        <f t="shared" si="4"/>
        <v>123800000</v>
      </c>
      <c r="O32" s="5">
        <f t="shared" si="5"/>
        <v>4.9279515962104926E-2</v>
      </c>
      <c r="P32" t="s">
        <v>22</v>
      </c>
      <c r="Q32" t="s">
        <v>32</v>
      </c>
    </row>
    <row r="33" spans="1:17" ht="15.75" thickBot="1" x14ac:dyDescent="0.3">
      <c r="A33">
        <v>43</v>
      </c>
      <c r="B33" t="s">
        <v>40</v>
      </c>
      <c r="C33" t="s">
        <v>17</v>
      </c>
      <c r="D33" s="1">
        <v>42400</v>
      </c>
      <c r="E33" s="24">
        <f t="shared" si="0"/>
        <v>2016</v>
      </c>
      <c r="F33" s="8">
        <v>2504100000</v>
      </c>
      <c r="G33" s="8">
        <v>370700000</v>
      </c>
      <c r="H33" s="15">
        <f t="shared" si="1"/>
        <v>2132100000</v>
      </c>
      <c r="I33" s="8">
        <v>1308900000</v>
      </c>
      <c r="J33" s="8">
        <v>790000000</v>
      </c>
      <c r="K33" s="8">
        <v>33200000</v>
      </c>
      <c r="L33" s="16">
        <f t="shared" si="2"/>
        <v>2133400000</v>
      </c>
      <c r="M33" s="7">
        <f t="shared" si="3"/>
        <v>0.85196278103909595</v>
      </c>
      <c r="N33" s="20">
        <f t="shared" si="4"/>
        <v>1300000</v>
      </c>
      <c r="O33" s="7">
        <f t="shared" si="5"/>
        <v>5.1914859630206457E-4</v>
      </c>
      <c r="P33" t="s">
        <v>22</v>
      </c>
      <c r="Q33" t="s">
        <v>32</v>
      </c>
    </row>
    <row r="34" spans="1:17" x14ac:dyDescent="0.25">
      <c r="A34">
        <v>72</v>
      </c>
      <c r="B34" t="s">
        <v>56</v>
      </c>
      <c r="C34" t="s">
        <v>11</v>
      </c>
      <c r="D34" s="1">
        <v>41274</v>
      </c>
      <c r="E34" s="24">
        <f t="shared" si="0"/>
        <v>2012</v>
      </c>
      <c r="F34" s="8">
        <v>1373947000</v>
      </c>
      <c r="G34" s="8">
        <v>529900000</v>
      </c>
      <c r="H34" s="11">
        <f t="shared" si="1"/>
        <v>529154000</v>
      </c>
      <c r="I34" s="8">
        <v>433448000</v>
      </c>
      <c r="J34" s="8">
        <v>74744000</v>
      </c>
      <c r="K34" s="8">
        <v>20962000</v>
      </c>
      <c r="L34" s="12">
        <f t="shared" si="2"/>
        <v>844047000</v>
      </c>
      <c r="M34" s="6">
        <f t="shared" si="3"/>
        <v>0.61432282322389442</v>
      </c>
      <c r="N34" s="18">
        <f t="shared" si="4"/>
        <v>314893000</v>
      </c>
      <c r="O34" s="6">
        <f t="shared" si="5"/>
        <v>0.2291886077119423</v>
      </c>
      <c r="P34" t="s">
        <v>22</v>
      </c>
      <c r="Q34" t="s">
        <v>57</v>
      </c>
    </row>
    <row r="35" spans="1:17" x14ac:dyDescent="0.25">
      <c r="A35">
        <v>73</v>
      </c>
      <c r="B35" t="s">
        <v>56</v>
      </c>
      <c r="C35" t="s">
        <v>15</v>
      </c>
      <c r="D35" s="1">
        <v>41639</v>
      </c>
      <c r="E35" s="24">
        <f t="shared" si="0"/>
        <v>2013</v>
      </c>
      <c r="F35" s="8">
        <v>1577922000</v>
      </c>
      <c r="G35" s="8">
        <v>511087000</v>
      </c>
      <c r="H35" s="13">
        <f t="shared" si="1"/>
        <v>651024000</v>
      </c>
      <c r="I35" s="8">
        <v>535598000</v>
      </c>
      <c r="J35" s="8">
        <v>93879000</v>
      </c>
      <c r="K35" s="8">
        <v>21547000</v>
      </c>
      <c r="L35" s="14">
        <f t="shared" si="2"/>
        <v>1066835000</v>
      </c>
      <c r="M35" s="5">
        <f t="shared" si="3"/>
        <v>0.67610122680335283</v>
      </c>
      <c r="N35" s="19">
        <f t="shared" si="4"/>
        <v>415811000</v>
      </c>
      <c r="O35" s="5">
        <f t="shared" si="5"/>
        <v>0.26351809531776604</v>
      </c>
      <c r="P35" t="s">
        <v>22</v>
      </c>
      <c r="Q35" t="s">
        <v>57</v>
      </c>
    </row>
    <row r="36" spans="1:17" x14ac:dyDescent="0.25">
      <c r="A36">
        <v>74</v>
      </c>
      <c r="B36" t="s">
        <v>56</v>
      </c>
      <c r="C36" t="s">
        <v>16</v>
      </c>
      <c r="D36" s="1">
        <v>42004</v>
      </c>
      <c r="E36" s="24">
        <f t="shared" si="0"/>
        <v>2014</v>
      </c>
      <c r="F36" s="8">
        <v>1963874000</v>
      </c>
      <c r="G36" s="8">
        <v>610943000</v>
      </c>
      <c r="H36" s="13">
        <f t="shared" si="1"/>
        <v>862223000</v>
      </c>
      <c r="I36" s="8">
        <v>704880000</v>
      </c>
      <c r="J36" s="8">
        <v>125286000</v>
      </c>
      <c r="K36" s="8">
        <v>32057000</v>
      </c>
      <c r="L36" s="14">
        <f t="shared" si="2"/>
        <v>1352931000</v>
      </c>
      <c r="M36" s="5">
        <f t="shared" si="3"/>
        <v>0.68890926810986852</v>
      </c>
      <c r="N36" s="19">
        <f t="shared" si="4"/>
        <v>490708000</v>
      </c>
      <c r="O36" s="5">
        <f t="shared" si="5"/>
        <v>0.24986735401558349</v>
      </c>
      <c r="P36" t="s">
        <v>22</v>
      </c>
      <c r="Q36" t="s">
        <v>57</v>
      </c>
    </row>
    <row r="37" spans="1:17" ht="15.75" thickBot="1" x14ac:dyDescent="0.3">
      <c r="A37">
        <v>75</v>
      </c>
      <c r="B37" t="s">
        <v>56</v>
      </c>
      <c r="C37" t="s">
        <v>17</v>
      </c>
      <c r="D37" s="1">
        <v>42369</v>
      </c>
      <c r="E37" s="24">
        <f t="shared" si="0"/>
        <v>2015</v>
      </c>
      <c r="F37" s="8">
        <v>2197448000</v>
      </c>
      <c r="G37" s="8">
        <v>725620000</v>
      </c>
      <c r="H37" s="15">
        <f t="shared" si="1"/>
        <v>1004911000</v>
      </c>
      <c r="I37" s="8">
        <v>829253000</v>
      </c>
      <c r="J37" s="8">
        <v>148591000</v>
      </c>
      <c r="K37" s="8">
        <v>27067000</v>
      </c>
      <c r="L37" s="16">
        <f t="shared" si="2"/>
        <v>1471828000</v>
      </c>
      <c r="M37" s="7">
        <f t="shared" si="3"/>
        <v>0.66978968330536148</v>
      </c>
      <c r="N37" s="20">
        <f t="shared" si="4"/>
        <v>466917000</v>
      </c>
      <c r="O37" s="7">
        <f t="shared" si="5"/>
        <v>0.21248147851507748</v>
      </c>
      <c r="P37" t="s">
        <v>22</v>
      </c>
      <c r="Q37" t="s">
        <v>57</v>
      </c>
    </row>
    <row r="38" spans="1:17" x14ac:dyDescent="0.25">
      <c r="A38">
        <v>92</v>
      </c>
      <c r="B38" t="s">
        <v>65</v>
      </c>
      <c r="C38" t="s">
        <v>11</v>
      </c>
      <c r="D38" s="1">
        <v>41639</v>
      </c>
      <c r="E38" s="24">
        <f t="shared" si="0"/>
        <v>2013</v>
      </c>
      <c r="F38" s="8">
        <v>1551346000</v>
      </c>
      <c r="G38" s="8">
        <v>177556000</v>
      </c>
      <c r="H38" s="11">
        <f t="shared" si="1"/>
        <v>811236000</v>
      </c>
      <c r="I38" s="8">
        <v>493726000</v>
      </c>
      <c r="J38" s="8">
        <v>317093000</v>
      </c>
      <c r="K38" s="8">
        <v>417000</v>
      </c>
      <c r="L38" s="12">
        <f t="shared" si="2"/>
        <v>1373790000</v>
      </c>
      <c r="M38" s="6">
        <f t="shared" si="3"/>
        <v>0.88554713132982588</v>
      </c>
      <c r="N38" s="18">
        <f t="shared" si="4"/>
        <v>562554000</v>
      </c>
      <c r="O38" s="6">
        <f t="shared" si="5"/>
        <v>0.36262316723670929</v>
      </c>
      <c r="P38" t="s">
        <v>25</v>
      </c>
      <c r="Q38" t="s">
        <v>66</v>
      </c>
    </row>
    <row r="39" spans="1:17" x14ac:dyDescent="0.25">
      <c r="A39">
        <v>93</v>
      </c>
      <c r="B39" t="s">
        <v>65</v>
      </c>
      <c r="C39" t="s">
        <v>15</v>
      </c>
      <c r="D39" s="1">
        <v>42004</v>
      </c>
      <c r="E39" s="24">
        <f t="shared" si="0"/>
        <v>2014</v>
      </c>
      <c r="F39" s="8">
        <v>2234000000</v>
      </c>
      <c r="G39" s="8">
        <v>174000000</v>
      </c>
      <c r="H39" s="13">
        <f t="shared" si="1"/>
        <v>1164000000</v>
      </c>
      <c r="I39" s="8">
        <v>650000000</v>
      </c>
      <c r="J39" s="8">
        <v>514000000</v>
      </c>
      <c r="K39" s="8">
        <v>0</v>
      </c>
      <c r="L39" s="14">
        <f t="shared" si="2"/>
        <v>2060000000</v>
      </c>
      <c r="M39" s="5">
        <f t="shared" si="3"/>
        <v>0.92211280214861235</v>
      </c>
      <c r="N39" s="19">
        <f t="shared" si="4"/>
        <v>896000000</v>
      </c>
      <c r="O39" s="5">
        <f t="shared" si="5"/>
        <v>0.40107430617726053</v>
      </c>
      <c r="P39" t="s">
        <v>25</v>
      </c>
      <c r="Q39" t="s">
        <v>66</v>
      </c>
    </row>
    <row r="40" spans="1:17" x14ac:dyDescent="0.25">
      <c r="A40">
        <v>94</v>
      </c>
      <c r="B40" t="s">
        <v>65</v>
      </c>
      <c r="C40" t="s">
        <v>16</v>
      </c>
      <c r="D40" s="1">
        <v>42369</v>
      </c>
      <c r="E40" s="24">
        <f t="shared" si="0"/>
        <v>2015</v>
      </c>
      <c r="F40" s="8">
        <v>2604000000</v>
      </c>
      <c r="G40" s="8">
        <v>233000000</v>
      </c>
      <c r="H40" s="13">
        <f t="shared" si="1"/>
        <v>1753000000</v>
      </c>
      <c r="I40" s="8">
        <v>927000000</v>
      </c>
      <c r="J40" s="8">
        <v>709000000</v>
      </c>
      <c r="K40" s="8">
        <v>117000000</v>
      </c>
      <c r="L40" s="14">
        <f t="shared" si="2"/>
        <v>2371000000</v>
      </c>
      <c r="M40" s="5">
        <f t="shared" si="3"/>
        <v>0.91052227342549918</v>
      </c>
      <c r="N40" s="19">
        <f t="shared" si="4"/>
        <v>618000000</v>
      </c>
      <c r="O40" s="5">
        <f t="shared" si="5"/>
        <v>0.23732718894009217</v>
      </c>
      <c r="P40" t="s">
        <v>25</v>
      </c>
      <c r="Q40" t="s">
        <v>66</v>
      </c>
    </row>
    <row r="41" spans="1:17" ht="15.75" thickBot="1" x14ac:dyDescent="0.3">
      <c r="A41">
        <v>95</v>
      </c>
      <c r="B41" t="s">
        <v>65</v>
      </c>
      <c r="C41" t="s">
        <v>17</v>
      </c>
      <c r="D41" s="1">
        <v>42735</v>
      </c>
      <c r="E41" s="24">
        <f t="shared" si="0"/>
        <v>2016</v>
      </c>
      <c r="F41" s="8">
        <v>3084000000</v>
      </c>
      <c r="G41" s="8">
        <v>258000000</v>
      </c>
      <c r="H41" s="15">
        <f t="shared" si="1"/>
        <v>2069000000</v>
      </c>
      <c r="I41" s="8">
        <v>990000000</v>
      </c>
      <c r="J41" s="8">
        <v>757000000</v>
      </c>
      <c r="K41" s="8">
        <v>322000000</v>
      </c>
      <c r="L41" s="16">
        <f t="shared" si="2"/>
        <v>2826000000</v>
      </c>
      <c r="M41" s="7">
        <f t="shared" si="3"/>
        <v>0.91634241245136183</v>
      </c>
      <c r="N41" s="20">
        <f t="shared" si="4"/>
        <v>757000000</v>
      </c>
      <c r="O41" s="7">
        <f t="shared" si="5"/>
        <v>0.2454604409857328</v>
      </c>
      <c r="P41" t="s">
        <v>25</v>
      </c>
      <c r="Q41" t="s">
        <v>66</v>
      </c>
    </row>
    <row r="42" spans="1:17" x14ac:dyDescent="0.25">
      <c r="A42">
        <v>96</v>
      </c>
      <c r="B42" t="s">
        <v>67</v>
      </c>
      <c r="C42" t="s">
        <v>11</v>
      </c>
      <c r="D42" s="1">
        <v>41574</v>
      </c>
      <c r="E42" s="24">
        <f t="shared" si="0"/>
        <v>2013</v>
      </c>
      <c r="F42" s="8">
        <v>7509000000</v>
      </c>
      <c r="G42" s="8">
        <v>4518000000</v>
      </c>
      <c r="H42" s="11">
        <f t="shared" si="1"/>
        <v>2218000000</v>
      </c>
      <c r="I42" s="8">
        <v>898000000</v>
      </c>
      <c r="J42" s="8">
        <v>1320000000</v>
      </c>
      <c r="K42" s="8">
        <v>0</v>
      </c>
      <c r="L42" s="12">
        <f t="shared" si="2"/>
        <v>2991000000</v>
      </c>
      <c r="M42" s="6">
        <f t="shared" si="3"/>
        <v>0.39832201358369956</v>
      </c>
      <c r="N42" s="18">
        <f t="shared" si="4"/>
        <v>773000000</v>
      </c>
      <c r="O42" s="6">
        <f t="shared" si="5"/>
        <v>0.10294313490478094</v>
      </c>
      <c r="P42" t="s">
        <v>22</v>
      </c>
      <c r="Q42" t="s">
        <v>68</v>
      </c>
    </row>
    <row r="43" spans="1:17" x14ac:dyDescent="0.25">
      <c r="A43">
        <v>97</v>
      </c>
      <c r="B43" t="s">
        <v>67</v>
      </c>
      <c r="C43" t="s">
        <v>15</v>
      </c>
      <c r="D43" s="1">
        <v>41938</v>
      </c>
      <c r="E43" s="24">
        <f t="shared" si="0"/>
        <v>2014</v>
      </c>
      <c r="F43" s="8">
        <v>9072000000</v>
      </c>
      <c r="G43" s="8">
        <v>5229000000</v>
      </c>
      <c r="H43" s="13">
        <f t="shared" si="1"/>
        <v>2323000000</v>
      </c>
      <c r="I43" s="8">
        <v>895000000</v>
      </c>
      <c r="J43" s="8">
        <v>1428000000</v>
      </c>
      <c r="K43" s="8">
        <v>0</v>
      </c>
      <c r="L43" s="14">
        <f t="shared" si="2"/>
        <v>3843000000</v>
      </c>
      <c r="M43" s="5">
        <f t="shared" si="3"/>
        <v>0.42361111111111116</v>
      </c>
      <c r="N43" s="19">
        <f t="shared" si="4"/>
        <v>1520000000</v>
      </c>
      <c r="O43" s="5">
        <f t="shared" si="5"/>
        <v>0.16754850088183421</v>
      </c>
      <c r="P43" t="s">
        <v>22</v>
      </c>
      <c r="Q43" t="s">
        <v>68</v>
      </c>
    </row>
    <row r="44" spans="1:17" x14ac:dyDescent="0.25">
      <c r="A44">
        <v>98</v>
      </c>
      <c r="B44" t="s">
        <v>67</v>
      </c>
      <c r="C44" t="s">
        <v>16</v>
      </c>
      <c r="D44" s="1">
        <v>42302</v>
      </c>
      <c r="E44" s="24">
        <f t="shared" si="0"/>
        <v>2015</v>
      </c>
      <c r="F44" s="8">
        <v>9659000000</v>
      </c>
      <c r="G44" s="8">
        <v>5707000000</v>
      </c>
      <c r="H44" s="13">
        <f t="shared" si="1"/>
        <v>2259000000</v>
      </c>
      <c r="I44" s="8">
        <v>808000000</v>
      </c>
      <c r="J44" s="8">
        <v>1451000000</v>
      </c>
      <c r="K44" s="8">
        <v>0</v>
      </c>
      <c r="L44" s="14">
        <f t="shared" si="2"/>
        <v>3952000000</v>
      </c>
      <c r="M44" s="5">
        <f t="shared" si="3"/>
        <v>0.40915208613728127</v>
      </c>
      <c r="N44" s="19">
        <f t="shared" si="4"/>
        <v>1693000000</v>
      </c>
      <c r="O44" s="5">
        <f t="shared" si="5"/>
        <v>0.17527694378300032</v>
      </c>
      <c r="P44" t="s">
        <v>22</v>
      </c>
      <c r="Q44" t="s">
        <v>68</v>
      </c>
    </row>
    <row r="45" spans="1:17" ht="15.75" thickBot="1" x14ac:dyDescent="0.3">
      <c r="A45">
        <v>99</v>
      </c>
      <c r="B45" t="s">
        <v>67</v>
      </c>
      <c r="C45" t="s">
        <v>17</v>
      </c>
      <c r="D45" s="1">
        <v>42673</v>
      </c>
      <c r="E45" s="24">
        <f t="shared" si="0"/>
        <v>2016</v>
      </c>
      <c r="F45" s="8">
        <v>10825000000</v>
      </c>
      <c r="G45" s="8">
        <v>6314000000</v>
      </c>
      <c r="H45" s="15">
        <f t="shared" si="1"/>
        <v>2359000000</v>
      </c>
      <c r="I45" s="8">
        <v>819000000</v>
      </c>
      <c r="J45" s="8">
        <v>1540000000</v>
      </c>
      <c r="K45" s="8">
        <v>0</v>
      </c>
      <c r="L45" s="16">
        <f t="shared" si="2"/>
        <v>4511000000</v>
      </c>
      <c r="M45" s="7">
        <f t="shared" si="3"/>
        <v>0.41672055427251731</v>
      </c>
      <c r="N45" s="20">
        <f t="shared" si="4"/>
        <v>2152000000</v>
      </c>
      <c r="O45" s="7">
        <f t="shared" si="5"/>
        <v>0.19879907621247114</v>
      </c>
      <c r="P45" t="s">
        <v>22</v>
      </c>
      <c r="Q45" t="s">
        <v>68</v>
      </c>
    </row>
    <row r="46" spans="1:17" x14ac:dyDescent="0.25">
      <c r="A46">
        <v>108</v>
      </c>
      <c r="B46" t="s">
        <v>71</v>
      </c>
      <c r="C46" t="s">
        <v>11</v>
      </c>
      <c r="D46" s="1">
        <v>41639</v>
      </c>
      <c r="E46" s="24">
        <f t="shared" si="0"/>
        <v>2013</v>
      </c>
      <c r="F46" s="8">
        <v>18676000000</v>
      </c>
      <c r="G46" s="8">
        <v>3346000000</v>
      </c>
      <c r="H46" s="11">
        <f t="shared" si="1"/>
        <v>9463000000</v>
      </c>
      <c r="I46" s="8">
        <v>5380000000</v>
      </c>
      <c r="J46" s="8">
        <v>4083000000</v>
      </c>
      <c r="K46" s="8">
        <v>0</v>
      </c>
      <c r="L46" s="12">
        <f t="shared" si="2"/>
        <v>15330000000</v>
      </c>
      <c r="M46" s="6">
        <f t="shared" si="3"/>
        <v>0.82083958020989511</v>
      </c>
      <c r="N46" s="18">
        <f t="shared" si="4"/>
        <v>5867000000</v>
      </c>
      <c r="O46" s="6">
        <f t="shared" si="5"/>
        <v>0.3141464981794817</v>
      </c>
      <c r="P46" t="s">
        <v>25</v>
      </c>
      <c r="Q46" t="s">
        <v>66</v>
      </c>
    </row>
    <row r="47" spans="1:17" x14ac:dyDescent="0.25">
      <c r="A47">
        <v>109</v>
      </c>
      <c r="B47" t="s">
        <v>71</v>
      </c>
      <c r="C47" t="s">
        <v>15</v>
      </c>
      <c r="D47" s="1">
        <v>42004</v>
      </c>
      <c r="E47" s="24">
        <f t="shared" si="0"/>
        <v>2014</v>
      </c>
      <c r="F47" s="8">
        <v>20063000000</v>
      </c>
      <c r="G47" s="8">
        <v>4422000000</v>
      </c>
      <c r="H47" s="13">
        <f t="shared" si="1"/>
        <v>9450000000</v>
      </c>
      <c r="I47" s="8">
        <v>5153000000</v>
      </c>
      <c r="J47" s="8">
        <v>4297000000</v>
      </c>
      <c r="K47" s="8">
        <v>0</v>
      </c>
      <c r="L47" s="14">
        <f t="shared" si="2"/>
        <v>15641000000</v>
      </c>
      <c r="M47" s="5">
        <f t="shared" si="3"/>
        <v>0.77959427802422376</v>
      </c>
      <c r="N47" s="19">
        <f t="shared" si="4"/>
        <v>6191000000</v>
      </c>
      <c r="O47" s="5">
        <f t="shared" si="5"/>
        <v>0.30857797936500025</v>
      </c>
      <c r="P47" t="s">
        <v>25</v>
      </c>
      <c r="Q47" t="s">
        <v>66</v>
      </c>
    </row>
    <row r="48" spans="1:17" x14ac:dyDescent="0.25">
      <c r="A48">
        <v>110</v>
      </c>
      <c r="B48" t="s">
        <v>71</v>
      </c>
      <c r="C48" t="s">
        <v>16</v>
      </c>
      <c r="D48" s="1">
        <v>42369</v>
      </c>
      <c r="E48" s="24">
        <f t="shared" si="0"/>
        <v>2015</v>
      </c>
      <c r="F48" s="8">
        <v>21662000000</v>
      </c>
      <c r="G48" s="8">
        <v>4227000000</v>
      </c>
      <c r="H48" s="13">
        <f t="shared" si="1"/>
        <v>8965000000</v>
      </c>
      <c r="I48" s="8">
        <v>4895000000</v>
      </c>
      <c r="J48" s="8">
        <v>4070000000</v>
      </c>
      <c r="K48" s="8">
        <v>0</v>
      </c>
      <c r="L48" s="14">
        <f t="shared" si="2"/>
        <v>17435000000</v>
      </c>
      <c r="M48" s="5">
        <f t="shared" si="3"/>
        <v>0.80486566337364973</v>
      </c>
      <c r="N48" s="19">
        <f t="shared" si="4"/>
        <v>8470000000</v>
      </c>
      <c r="O48" s="5">
        <f t="shared" si="5"/>
        <v>0.39100729387868155</v>
      </c>
      <c r="P48" t="s">
        <v>25</v>
      </c>
      <c r="Q48" t="s">
        <v>66</v>
      </c>
    </row>
    <row r="49" spans="1:17" ht="15.75" thickBot="1" x14ac:dyDescent="0.3">
      <c r="A49">
        <v>111</v>
      </c>
      <c r="B49" t="s">
        <v>71</v>
      </c>
      <c r="C49" t="s">
        <v>17</v>
      </c>
      <c r="D49" s="1">
        <v>42735</v>
      </c>
      <c r="E49" s="24">
        <f t="shared" si="0"/>
        <v>2016</v>
      </c>
      <c r="F49" s="8">
        <v>22991000000</v>
      </c>
      <c r="G49" s="8">
        <v>4162000000</v>
      </c>
      <c r="H49" s="15">
        <f t="shared" si="1"/>
        <v>9035000000</v>
      </c>
      <c r="I49" s="8">
        <v>5195000000</v>
      </c>
      <c r="J49" s="8">
        <v>3840000000</v>
      </c>
      <c r="K49" s="8">
        <v>0</v>
      </c>
      <c r="L49" s="16">
        <f t="shared" si="2"/>
        <v>18829000000</v>
      </c>
      <c r="M49" s="7">
        <f t="shared" si="3"/>
        <v>0.81897264146840065</v>
      </c>
      <c r="N49" s="20">
        <f t="shared" si="4"/>
        <v>9794000000</v>
      </c>
      <c r="O49" s="7">
        <f t="shared" si="5"/>
        <v>0.4259927797833935</v>
      </c>
      <c r="P49" t="s">
        <v>25</v>
      </c>
      <c r="Q49" t="s">
        <v>66</v>
      </c>
    </row>
    <row r="50" spans="1:17" x14ac:dyDescent="0.25">
      <c r="A50">
        <v>128</v>
      </c>
      <c r="B50" t="s">
        <v>80</v>
      </c>
      <c r="C50" t="s">
        <v>11</v>
      </c>
      <c r="D50" s="1">
        <v>41274</v>
      </c>
      <c r="E50" s="24">
        <f t="shared" si="0"/>
        <v>2012</v>
      </c>
      <c r="F50" s="8">
        <v>61497200000</v>
      </c>
      <c r="G50" s="8">
        <v>48213600000</v>
      </c>
      <c r="H50" s="11">
        <f t="shared" si="1"/>
        <v>8913500000</v>
      </c>
      <c r="I50" s="8">
        <v>8680500000</v>
      </c>
      <c r="J50" s="8">
        <v>0</v>
      </c>
      <c r="K50" s="8">
        <v>233000000</v>
      </c>
      <c r="L50" s="12">
        <f t="shared" si="2"/>
        <v>13283600000</v>
      </c>
      <c r="M50" s="6">
        <f t="shared" si="3"/>
        <v>0.21600333023292118</v>
      </c>
      <c r="N50" s="18">
        <f t="shared" si="4"/>
        <v>4370100000</v>
      </c>
      <c r="O50" s="6">
        <f t="shared" si="5"/>
        <v>7.1061771918071073E-2</v>
      </c>
      <c r="P50" t="s">
        <v>25</v>
      </c>
      <c r="Q50" t="s">
        <v>81</v>
      </c>
    </row>
    <row r="51" spans="1:17" x14ac:dyDescent="0.25">
      <c r="A51">
        <v>129</v>
      </c>
      <c r="B51" t="s">
        <v>80</v>
      </c>
      <c r="C51" t="s">
        <v>15</v>
      </c>
      <c r="D51" s="1">
        <v>41639</v>
      </c>
      <c r="E51" s="24">
        <f t="shared" si="0"/>
        <v>2013</v>
      </c>
      <c r="F51" s="8">
        <v>71023500000</v>
      </c>
      <c r="G51" s="8">
        <v>56237100000</v>
      </c>
      <c r="H51" s="13">
        <f t="shared" si="1"/>
        <v>10198200000</v>
      </c>
      <c r="I51" s="8">
        <v>9952900000</v>
      </c>
      <c r="J51" s="8">
        <v>0</v>
      </c>
      <c r="K51" s="8">
        <v>245300000</v>
      </c>
      <c r="L51" s="14">
        <f t="shared" si="2"/>
        <v>14786400000</v>
      </c>
      <c r="M51" s="5">
        <f t="shared" si="3"/>
        <v>0.20819024689011378</v>
      </c>
      <c r="N51" s="19">
        <f t="shared" si="4"/>
        <v>4588200000</v>
      </c>
      <c r="O51" s="5">
        <f t="shared" si="5"/>
        <v>6.4601153139453846E-2</v>
      </c>
      <c r="P51" t="s">
        <v>25</v>
      </c>
      <c r="Q51" t="s">
        <v>81</v>
      </c>
    </row>
    <row r="52" spans="1:17" x14ac:dyDescent="0.25">
      <c r="A52">
        <v>130</v>
      </c>
      <c r="B52" t="s">
        <v>80</v>
      </c>
      <c r="C52" t="s">
        <v>16</v>
      </c>
      <c r="D52" s="1">
        <v>42004</v>
      </c>
      <c r="E52" s="24">
        <f t="shared" si="0"/>
        <v>2014</v>
      </c>
      <c r="F52" s="8">
        <v>73874100000</v>
      </c>
      <c r="G52" s="8">
        <v>56854900000</v>
      </c>
      <c r="H52" s="13">
        <f t="shared" si="1"/>
        <v>11969300000</v>
      </c>
      <c r="I52" s="8">
        <v>11748400000</v>
      </c>
      <c r="J52" s="8">
        <v>0</v>
      </c>
      <c r="K52" s="8">
        <v>220900000</v>
      </c>
      <c r="L52" s="14">
        <f t="shared" si="2"/>
        <v>17019200000</v>
      </c>
      <c r="M52" s="5">
        <f t="shared" si="3"/>
        <v>0.23038114846746016</v>
      </c>
      <c r="N52" s="19">
        <f t="shared" si="4"/>
        <v>5049900000</v>
      </c>
      <c r="O52" s="5">
        <f t="shared" si="5"/>
        <v>6.8358193196262296E-2</v>
      </c>
      <c r="P52" t="s">
        <v>25</v>
      </c>
      <c r="Q52" t="s">
        <v>81</v>
      </c>
    </row>
    <row r="53" spans="1:17" ht="15.75" thickBot="1" x14ac:dyDescent="0.3">
      <c r="A53">
        <v>131</v>
      </c>
      <c r="B53" t="s">
        <v>80</v>
      </c>
      <c r="C53" t="s">
        <v>17</v>
      </c>
      <c r="D53" s="1">
        <v>42369</v>
      </c>
      <c r="E53" s="24">
        <f t="shared" si="0"/>
        <v>2015</v>
      </c>
      <c r="F53" s="8">
        <v>79156500000</v>
      </c>
      <c r="G53" s="8">
        <v>61116900000</v>
      </c>
      <c r="H53" s="15">
        <f t="shared" si="1"/>
        <v>12764900000</v>
      </c>
      <c r="I53" s="8">
        <v>12534800000</v>
      </c>
      <c r="J53" s="8">
        <v>0</v>
      </c>
      <c r="K53" s="8">
        <v>230100000</v>
      </c>
      <c r="L53" s="16">
        <f t="shared" si="2"/>
        <v>18039600000</v>
      </c>
      <c r="M53" s="7">
        <f t="shared" si="3"/>
        <v>0.22789789846696107</v>
      </c>
      <c r="N53" s="20">
        <f t="shared" si="4"/>
        <v>5274700000</v>
      </c>
      <c r="O53" s="7">
        <f t="shared" si="5"/>
        <v>6.6636346983507358E-2</v>
      </c>
      <c r="P53" t="s">
        <v>25</v>
      </c>
      <c r="Q53" t="s">
        <v>81</v>
      </c>
    </row>
    <row r="54" spans="1:17" x14ac:dyDescent="0.25">
      <c r="A54">
        <v>148</v>
      </c>
      <c r="B54" t="s">
        <v>88</v>
      </c>
      <c r="C54" t="s">
        <v>11</v>
      </c>
      <c r="D54" s="1">
        <v>41274</v>
      </c>
      <c r="E54" s="24">
        <f t="shared" si="0"/>
        <v>2012</v>
      </c>
      <c r="F54" s="8">
        <v>4292100000</v>
      </c>
      <c r="G54" s="8">
        <v>2948900000</v>
      </c>
      <c r="H54" s="11">
        <f t="shared" si="1"/>
        <v>512900000</v>
      </c>
      <c r="I54" s="8">
        <v>512900000</v>
      </c>
      <c r="J54" s="8">
        <v>0</v>
      </c>
      <c r="K54" s="8">
        <v>0</v>
      </c>
      <c r="L54" s="12">
        <f t="shared" si="2"/>
        <v>1343200000</v>
      </c>
      <c r="M54" s="6">
        <f t="shared" si="3"/>
        <v>0.31294704224039516</v>
      </c>
      <c r="N54" s="18">
        <f t="shared" si="4"/>
        <v>830300000</v>
      </c>
      <c r="O54" s="6">
        <f t="shared" si="5"/>
        <v>0.19344842850818947</v>
      </c>
      <c r="P54" t="s">
        <v>22</v>
      </c>
      <c r="Q54" t="s">
        <v>89</v>
      </c>
    </row>
    <row r="55" spans="1:17" x14ac:dyDescent="0.25">
      <c r="A55">
        <v>149</v>
      </c>
      <c r="B55" t="s">
        <v>88</v>
      </c>
      <c r="C55" t="s">
        <v>15</v>
      </c>
      <c r="D55" s="1">
        <v>41639</v>
      </c>
      <c r="E55" s="24">
        <f t="shared" si="0"/>
        <v>2013</v>
      </c>
      <c r="F55" s="8">
        <v>4614700000</v>
      </c>
      <c r="G55" s="8">
        <v>3163900000</v>
      </c>
      <c r="H55" s="13">
        <f t="shared" si="1"/>
        <v>548000000</v>
      </c>
      <c r="I55" s="8">
        <v>548000000</v>
      </c>
      <c r="J55" s="8">
        <v>0</v>
      </c>
      <c r="K55" s="8">
        <v>0</v>
      </c>
      <c r="L55" s="14">
        <f t="shared" si="2"/>
        <v>1450800000</v>
      </c>
      <c r="M55" s="5">
        <f t="shared" si="3"/>
        <v>0.31438663401737921</v>
      </c>
      <c r="N55" s="19">
        <f t="shared" si="4"/>
        <v>902800000</v>
      </c>
      <c r="O55" s="5">
        <f t="shared" si="5"/>
        <v>0.19563568596008407</v>
      </c>
      <c r="P55" t="s">
        <v>22</v>
      </c>
      <c r="Q55" t="s">
        <v>89</v>
      </c>
    </row>
    <row r="56" spans="1:17" x14ac:dyDescent="0.25">
      <c r="A56">
        <v>150</v>
      </c>
      <c r="B56" t="s">
        <v>88</v>
      </c>
      <c r="C56" t="s">
        <v>16</v>
      </c>
      <c r="D56" s="1">
        <v>42004</v>
      </c>
      <c r="E56" s="24">
        <f t="shared" si="0"/>
        <v>2014</v>
      </c>
      <c r="F56" s="8">
        <v>5345500000</v>
      </c>
      <c r="G56" s="8">
        <v>3651700000</v>
      </c>
      <c r="H56" s="13">
        <f t="shared" si="1"/>
        <v>645100000</v>
      </c>
      <c r="I56" s="8">
        <v>645100000</v>
      </c>
      <c r="J56" s="8">
        <v>0</v>
      </c>
      <c r="K56" s="8">
        <v>0</v>
      </c>
      <c r="L56" s="14">
        <f t="shared" si="2"/>
        <v>1693800000</v>
      </c>
      <c r="M56" s="5">
        <f t="shared" si="3"/>
        <v>0.31686465251145823</v>
      </c>
      <c r="N56" s="19">
        <f t="shared" si="4"/>
        <v>1048700000</v>
      </c>
      <c r="O56" s="5">
        <f t="shared" si="5"/>
        <v>0.19618370592086801</v>
      </c>
      <c r="P56" t="s">
        <v>22</v>
      </c>
      <c r="Q56" t="s">
        <v>89</v>
      </c>
    </row>
    <row r="57" spans="1:17" ht="15.75" thickBot="1" x14ac:dyDescent="0.3">
      <c r="A57">
        <v>151</v>
      </c>
      <c r="B57" t="s">
        <v>88</v>
      </c>
      <c r="C57" t="s">
        <v>17</v>
      </c>
      <c r="D57" s="1">
        <v>42369</v>
      </c>
      <c r="E57" s="24">
        <f t="shared" si="0"/>
        <v>2015</v>
      </c>
      <c r="F57" s="8">
        <v>5568700000</v>
      </c>
      <c r="G57" s="8">
        <v>3789200000</v>
      </c>
      <c r="H57" s="15">
        <f t="shared" si="1"/>
        <v>669100000</v>
      </c>
      <c r="I57" s="8">
        <v>669100000</v>
      </c>
      <c r="J57" s="8">
        <v>0</v>
      </c>
      <c r="K57" s="8">
        <v>0</v>
      </c>
      <c r="L57" s="16">
        <f t="shared" si="2"/>
        <v>1779500000</v>
      </c>
      <c r="M57" s="7">
        <f t="shared" si="3"/>
        <v>0.31955393538886989</v>
      </c>
      <c r="N57" s="20">
        <f t="shared" si="4"/>
        <v>1110400000</v>
      </c>
      <c r="O57" s="7">
        <f t="shared" si="5"/>
        <v>0.19940021908165281</v>
      </c>
      <c r="P57" t="s">
        <v>22</v>
      </c>
      <c r="Q57" t="s">
        <v>89</v>
      </c>
    </row>
    <row r="58" spans="1:17" x14ac:dyDescent="0.25">
      <c r="A58">
        <v>156</v>
      </c>
      <c r="B58" t="s">
        <v>92</v>
      </c>
      <c r="C58" t="s">
        <v>11</v>
      </c>
      <c r="D58" s="1">
        <v>41274</v>
      </c>
      <c r="E58" s="24">
        <f t="shared" si="0"/>
        <v>2012</v>
      </c>
      <c r="F58" s="8">
        <v>4856000000</v>
      </c>
      <c r="G58" s="8">
        <v>1662000000</v>
      </c>
      <c r="H58" s="11">
        <f t="shared" si="1"/>
        <v>1743000000</v>
      </c>
      <c r="I58" s="8">
        <v>1139000000</v>
      </c>
      <c r="J58" s="8">
        <v>604000000</v>
      </c>
      <c r="K58" s="8">
        <v>0</v>
      </c>
      <c r="L58" s="12">
        <f t="shared" si="2"/>
        <v>3194000000</v>
      </c>
      <c r="M58" s="6">
        <f t="shared" si="3"/>
        <v>0.65774299835255357</v>
      </c>
      <c r="N58" s="18">
        <f t="shared" si="4"/>
        <v>1451000000</v>
      </c>
      <c r="O58" s="6">
        <f t="shared" si="5"/>
        <v>0.29880560131795719</v>
      </c>
      <c r="P58" t="s">
        <v>22</v>
      </c>
      <c r="Q58" t="s">
        <v>93</v>
      </c>
    </row>
    <row r="59" spans="1:17" x14ac:dyDescent="0.25">
      <c r="A59">
        <v>157</v>
      </c>
      <c r="B59" t="s">
        <v>92</v>
      </c>
      <c r="C59" t="s">
        <v>15</v>
      </c>
      <c r="D59" s="1">
        <v>41639</v>
      </c>
      <c r="E59" s="24">
        <f t="shared" si="0"/>
        <v>2013</v>
      </c>
      <c r="F59" s="8">
        <v>4583000000</v>
      </c>
      <c r="G59" s="8">
        <v>1531000000</v>
      </c>
      <c r="H59" s="13">
        <f t="shared" si="1"/>
        <v>1680000000</v>
      </c>
      <c r="I59" s="8">
        <v>1096000000</v>
      </c>
      <c r="J59" s="8">
        <v>584000000</v>
      </c>
      <c r="K59" s="8">
        <v>0</v>
      </c>
      <c r="L59" s="14">
        <f t="shared" si="2"/>
        <v>3052000000</v>
      </c>
      <c r="M59" s="5">
        <f t="shared" si="3"/>
        <v>0.66593934104298502</v>
      </c>
      <c r="N59" s="19">
        <f t="shared" si="4"/>
        <v>1372000000</v>
      </c>
      <c r="O59" s="5">
        <f t="shared" si="5"/>
        <v>0.29936722670739691</v>
      </c>
      <c r="P59" t="s">
        <v>22</v>
      </c>
      <c r="Q59" t="s">
        <v>93</v>
      </c>
    </row>
    <row r="60" spans="1:17" x14ac:dyDescent="0.25">
      <c r="A60">
        <v>158</v>
      </c>
      <c r="B60" t="s">
        <v>92</v>
      </c>
      <c r="C60" t="s">
        <v>16</v>
      </c>
      <c r="D60" s="1">
        <v>42004</v>
      </c>
      <c r="E60" s="24">
        <f t="shared" si="0"/>
        <v>2014</v>
      </c>
      <c r="F60" s="8">
        <v>4408000000</v>
      </c>
      <c r="G60" s="8">
        <v>1525000000</v>
      </c>
      <c r="H60" s="13">
        <f t="shared" si="1"/>
        <v>1700000000</v>
      </c>
      <c r="I60" s="8">
        <v>1129000000</v>
      </c>
      <c r="J60" s="8">
        <v>571000000</v>
      </c>
      <c r="K60" s="8">
        <v>0</v>
      </c>
      <c r="L60" s="14">
        <f t="shared" si="2"/>
        <v>2883000000</v>
      </c>
      <c r="M60" s="5">
        <f t="shared" si="3"/>
        <v>0.65403811252268595</v>
      </c>
      <c r="N60" s="19">
        <f t="shared" si="4"/>
        <v>1183000000</v>
      </c>
      <c r="O60" s="5">
        <f t="shared" si="5"/>
        <v>0.26837568058076228</v>
      </c>
      <c r="P60" t="s">
        <v>22</v>
      </c>
      <c r="Q60" t="s">
        <v>93</v>
      </c>
    </row>
    <row r="61" spans="1:17" ht="15.75" thickBot="1" x14ac:dyDescent="0.3">
      <c r="A61">
        <v>159</v>
      </c>
      <c r="B61" t="s">
        <v>92</v>
      </c>
      <c r="C61" t="s">
        <v>17</v>
      </c>
      <c r="D61" s="1">
        <v>42369</v>
      </c>
      <c r="E61" s="24">
        <f t="shared" si="0"/>
        <v>2015</v>
      </c>
      <c r="F61" s="8">
        <v>4664000000</v>
      </c>
      <c r="G61" s="8">
        <v>1585000000</v>
      </c>
      <c r="H61" s="15">
        <f t="shared" si="1"/>
        <v>1760000000</v>
      </c>
      <c r="I61" s="8">
        <v>1114000000</v>
      </c>
      <c r="J61" s="8">
        <v>646000000</v>
      </c>
      <c r="K61" s="8">
        <v>0</v>
      </c>
      <c r="L61" s="16">
        <f t="shared" si="2"/>
        <v>3079000000</v>
      </c>
      <c r="M61" s="7">
        <f t="shared" si="3"/>
        <v>0.66016295025728988</v>
      </c>
      <c r="N61" s="20">
        <f t="shared" si="4"/>
        <v>1319000000</v>
      </c>
      <c r="O61" s="7">
        <f t="shared" si="5"/>
        <v>0.28280445969125212</v>
      </c>
      <c r="P61" t="s">
        <v>22</v>
      </c>
      <c r="Q61" t="s">
        <v>93</v>
      </c>
    </row>
    <row r="62" spans="1:17" x14ac:dyDescent="0.25">
      <c r="A62">
        <v>164</v>
      </c>
      <c r="B62" t="s">
        <v>94</v>
      </c>
      <c r="C62" t="s">
        <v>11</v>
      </c>
      <c r="D62" s="1">
        <v>42309</v>
      </c>
      <c r="E62" s="24">
        <f t="shared" si="0"/>
        <v>2015</v>
      </c>
      <c r="F62" s="8">
        <v>6824000000</v>
      </c>
      <c r="G62" s="8">
        <v>3271000000</v>
      </c>
      <c r="H62" s="11">
        <f t="shared" si="1"/>
        <v>1784000000</v>
      </c>
      <c r="I62" s="8">
        <v>486000000</v>
      </c>
      <c r="J62" s="8">
        <v>1049000000</v>
      </c>
      <c r="K62" s="8">
        <v>249000000</v>
      </c>
      <c r="L62" s="12">
        <f t="shared" si="2"/>
        <v>3553000000</v>
      </c>
      <c r="M62" s="6">
        <f t="shared" si="3"/>
        <v>0.52066236811254396</v>
      </c>
      <c r="N62" s="18">
        <f t="shared" si="4"/>
        <v>1769000000</v>
      </c>
      <c r="O62" s="6">
        <f t="shared" si="5"/>
        <v>0.25923212192262601</v>
      </c>
      <c r="P62" t="s">
        <v>22</v>
      </c>
      <c r="Q62" t="s">
        <v>34</v>
      </c>
    </row>
    <row r="63" spans="1:17" x14ac:dyDescent="0.25">
      <c r="A63">
        <v>165</v>
      </c>
      <c r="B63" t="s">
        <v>94</v>
      </c>
      <c r="C63" t="s">
        <v>15</v>
      </c>
      <c r="D63" s="1">
        <v>42673</v>
      </c>
      <c r="E63" s="24">
        <f t="shared" si="0"/>
        <v>2016</v>
      </c>
      <c r="F63" s="8">
        <v>13240000000</v>
      </c>
      <c r="G63" s="8">
        <v>7300000000</v>
      </c>
      <c r="H63" s="13">
        <f t="shared" si="1"/>
        <v>5353000000</v>
      </c>
      <c r="I63" s="8">
        <v>806000000</v>
      </c>
      <c r="J63" s="8">
        <v>2674000000</v>
      </c>
      <c r="K63" s="8">
        <v>1873000000</v>
      </c>
      <c r="L63" s="14">
        <f t="shared" si="2"/>
        <v>5940000000</v>
      </c>
      <c r="M63" s="5">
        <f t="shared" si="3"/>
        <v>0.44864048338368578</v>
      </c>
      <c r="N63" s="19">
        <f t="shared" si="4"/>
        <v>587000000</v>
      </c>
      <c r="O63" s="5">
        <f t="shared" si="5"/>
        <v>4.4335347432024171E-2</v>
      </c>
      <c r="P63" t="s">
        <v>22</v>
      </c>
      <c r="Q63" t="s">
        <v>34</v>
      </c>
    </row>
    <row r="64" spans="1:17" x14ac:dyDescent="0.25">
      <c r="A64">
        <v>194</v>
      </c>
      <c r="B64" t="s">
        <v>106</v>
      </c>
      <c r="C64" t="s">
        <v>11</v>
      </c>
      <c r="D64" s="1">
        <v>41274</v>
      </c>
      <c r="E64" s="24">
        <f t="shared" si="0"/>
        <v>2012</v>
      </c>
      <c r="F64" s="8">
        <v>13936000000</v>
      </c>
      <c r="G64" s="8">
        <v>6802000000</v>
      </c>
      <c r="H64" s="13">
        <f t="shared" si="1"/>
        <v>4364000000</v>
      </c>
      <c r="I64" s="8">
        <v>3283000000</v>
      </c>
      <c r="J64" s="8">
        <v>1081000000</v>
      </c>
      <c r="K64" s="8">
        <v>0</v>
      </c>
      <c r="L64" s="14">
        <f t="shared" si="2"/>
        <v>7134000000</v>
      </c>
      <c r="M64" s="5">
        <f t="shared" si="3"/>
        <v>0.51191159586681967</v>
      </c>
      <c r="N64" s="19">
        <f t="shared" si="4"/>
        <v>2770000000</v>
      </c>
      <c r="O64" s="5">
        <f t="shared" si="5"/>
        <v>0.19876578645235363</v>
      </c>
      <c r="P64" t="s">
        <v>25</v>
      </c>
      <c r="Q64" t="s">
        <v>30</v>
      </c>
    </row>
    <row r="65" spans="1:17" ht="15.75" thickBot="1" x14ac:dyDescent="0.3">
      <c r="A65">
        <v>195</v>
      </c>
      <c r="B65" t="s">
        <v>106</v>
      </c>
      <c r="C65" t="s">
        <v>15</v>
      </c>
      <c r="D65" s="1">
        <v>41639</v>
      </c>
      <c r="E65" s="24">
        <f t="shared" si="0"/>
        <v>2013</v>
      </c>
      <c r="F65" s="8">
        <v>9413000000</v>
      </c>
      <c r="G65" s="8">
        <v>5251000000</v>
      </c>
      <c r="H65" s="15">
        <f t="shared" si="1"/>
        <v>3666000000</v>
      </c>
      <c r="I65" s="8">
        <v>3084000000</v>
      </c>
      <c r="J65" s="8">
        <v>582000000</v>
      </c>
      <c r="K65" s="8">
        <v>0</v>
      </c>
      <c r="L65" s="16">
        <f t="shared" si="2"/>
        <v>4162000000</v>
      </c>
      <c r="M65" s="7">
        <f t="shared" si="3"/>
        <v>0.44215446722617657</v>
      </c>
      <c r="N65" s="20">
        <f t="shared" si="4"/>
        <v>496000000</v>
      </c>
      <c r="O65" s="7">
        <f t="shared" si="5"/>
        <v>5.2693084032720702E-2</v>
      </c>
      <c r="P65" t="s">
        <v>25</v>
      </c>
      <c r="Q65" t="s">
        <v>30</v>
      </c>
    </row>
    <row r="66" spans="1:17" x14ac:dyDescent="0.25">
      <c r="A66">
        <v>196</v>
      </c>
      <c r="B66" t="s">
        <v>106</v>
      </c>
      <c r="C66" t="s">
        <v>16</v>
      </c>
      <c r="D66" s="1">
        <v>42004</v>
      </c>
      <c r="E66" s="24">
        <f t="shared" ref="E66:E129" si="6">YEAR(D66)</f>
        <v>2014</v>
      </c>
      <c r="F66" s="8">
        <v>10719000000</v>
      </c>
      <c r="G66" s="8">
        <v>6138000000</v>
      </c>
      <c r="H66" s="11">
        <f t="shared" ref="H66:H129" si="7">SUM(I66:K66)</f>
        <v>3925000000</v>
      </c>
      <c r="I66" s="8">
        <v>3315000000</v>
      </c>
      <c r="J66" s="8">
        <v>610000000</v>
      </c>
      <c r="K66" s="8">
        <v>0</v>
      </c>
      <c r="L66" s="12">
        <f t="shared" ref="L66:L129" si="8">F66-G66</f>
        <v>4581000000</v>
      </c>
      <c r="M66" s="6">
        <f t="shared" ref="M66:M129" si="9">1-(G66/F66)</f>
        <v>0.42737195633921077</v>
      </c>
      <c r="N66" s="18">
        <f t="shared" ref="N66:N129" si="10">L66-H66</f>
        <v>656000000</v>
      </c>
      <c r="O66" s="6">
        <f t="shared" ref="O66:O129" si="11">N66/F66</f>
        <v>6.1199738781602758E-2</v>
      </c>
      <c r="P66" t="s">
        <v>25</v>
      </c>
      <c r="Q66" t="s">
        <v>30</v>
      </c>
    </row>
    <row r="67" spans="1:17" x14ac:dyDescent="0.25">
      <c r="A67">
        <v>197</v>
      </c>
      <c r="B67" t="s">
        <v>106</v>
      </c>
      <c r="C67" t="s">
        <v>17</v>
      </c>
      <c r="D67" s="1">
        <v>42369</v>
      </c>
      <c r="E67" s="24">
        <f t="shared" si="6"/>
        <v>2015</v>
      </c>
      <c r="F67" s="8">
        <v>9968000000</v>
      </c>
      <c r="G67" s="8">
        <v>5822000000</v>
      </c>
      <c r="H67" s="13">
        <f t="shared" si="7"/>
        <v>3697000000</v>
      </c>
      <c r="I67" s="8">
        <v>3094000000</v>
      </c>
      <c r="J67" s="8">
        <v>603000000</v>
      </c>
      <c r="K67" s="8">
        <v>0</v>
      </c>
      <c r="L67" s="14">
        <f t="shared" si="8"/>
        <v>4146000000</v>
      </c>
      <c r="M67" s="5">
        <f t="shared" si="9"/>
        <v>0.4159309791332263</v>
      </c>
      <c r="N67" s="19">
        <f t="shared" si="10"/>
        <v>449000000</v>
      </c>
      <c r="O67" s="5">
        <f t="shared" si="11"/>
        <v>4.5044141252006419E-2</v>
      </c>
      <c r="P67" t="s">
        <v>25</v>
      </c>
      <c r="Q67" t="s">
        <v>30</v>
      </c>
    </row>
    <row r="68" spans="1:17" x14ac:dyDescent="0.25">
      <c r="A68">
        <v>210</v>
      </c>
      <c r="B68" t="s">
        <v>111</v>
      </c>
      <c r="C68" t="s">
        <v>11</v>
      </c>
      <c r="D68" s="1">
        <v>41639</v>
      </c>
      <c r="E68" s="24">
        <f t="shared" si="6"/>
        <v>2013</v>
      </c>
      <c r="F68" s="8">
        <v>3049500000</v>
      </c>
      <c r="G68" s="8">
        <v>1194400000</v>
      </c>
      <c r="H68" s="13">
        <f t="shared" si="7"/>
        <v>1216000000</v>
      </c>
      <c r="I68" s="8">
        <v>920300000</v>
      </c>
      <c r="J68" s="8">
        <v>295700000</v>
      </c>
      <c r="K68" s="8">
        <v>0</v>
      </c>
      <c r="L68" s="14">
        <f t="shared" si="8"/>
        <v>1855100000</v>
      </c>
      <c r="M68" s="5">
        <f t="shared" si="9"/>
        <v>0.60832923430070496</v>
      </c>
      <c r="N68" s="19">
        <f t="shared" si="10"/>
        <v>639100000</v>
      </c>
      <c r="O68" s="5">
        <f t="shared" si="11"/>
        <v>0.20957534021970814</v>
      </c>
      <c r="P68" t="s">
        <v>25</v>
      </c>
      <c r="Q68" t="s">
        <v>30</v>
      </c>
    </row>
    <row r="69" spans="1:17" ht="15.75" thickBot="1" x14ac:dyDescent="0.3">
      <c r="A69">
        <v>211</v>
      </c>
      <c r="B69" t="s">
        <v>111</v>
      </c>
      <c r="C69" t="s">
        <v>15</v>
      </c>
      <c r="D69" s="1">
        <v>42004</v>
      </c>
      <c r="E69" s="24">
        <f t="shared" si="6"/>
        <v>2014</v>
      </c>
      <c r="F69" s="8">
        <v>3323600000</v>
      </c>
      <c r="G69" s="8">
        <v>1258600000</v>
      </c>
      <c r="H69" s="15">
        <f t="shared" si="7"/>
        <v>1283500000</v>
      </c>
      <c r="I69" s="8">
        <v>981500000</v>
      </c>
      <c r="J69" s="8">
        <v>302000000</v>
      </c>
      <c r="K69" s="8">
        <v>0</v>
      </c>
      <c r="L69" s="16">
        <f t="shared" si="8"/>
        <v>2065000000</v>
      </c>
      <c r="M69" s="7">
        <f t="shared" si="9"/>
        <v>0.62131423757371529</v>
      </c>
      <c r="N69" s="20">
        <f t="shared" si="10"/>
        <v>781500000</v>
      </c>
      <c r="O69" s="7">
        <f t="shared" si="11"/>
        <v>0.23513659886869659</v>
      </c>
      <c r="P69" t="s">
        <v>25</v>
      </c>
      <c r="Q69" t="s">
        <v>30</v>
      </c>
    </row>
    <row r="70" spans="1:17" x14ac:dyDescent="0.25">
      <c r="A70">
        <v>212</v>
      </c>
      <c r="B70" t="s">
        <v>111</v>
      </c>
      <c r="C70" t="s">
        <v>16</v>
      </c>
      <c r="D70" s="1">
        <v>42369</v>
      </c>
      <c r="E70" s="24">
        <f t="shared" si="6"/>
        <v>2015</v>
      </c>
      <c r="F70" s="8">
        <v>3416000000</v>
      </c>
      <c r="G70" s="8">
        <v>1301200000</v>
      </c>
      <c r="H70" s="11">
        <f t="shared" si="7"/>
        <v>1271300000</v>
      </c>
      <c r="I70" s="8">
        <v>1012100000</v>
      </c>
      <c r="J70" s="8">
        <v>259200000</v>
      </c>
      <c r="K70" s="8">
        <v>0</v>
      </c>
      <c r="L70" s="12">
        <f t="shared" si="8"/>
        <v>2114800000</v>
      </c>
      <c r="M70" s="6">
        <f t="shared" si="9"/>
        <v>0.61908665105386418</v>
      </c>
      <c r="N70" s="18">
        <f t="shared" si="10"/>
        <v>843500000</v>
      </c>
      <c r="O70" s="6">
        <f t="shared" si="11"/>
        <v>0.24692622950819673</v>
      </c>
      <c r="P70" t="s">
        <v>25</v>
      </c>
      <c r="Q70" t="s">
        <v>30</v>
      </c>
    </row>
    <row r="71" spans="1:17" x14ac:dyDescent="0.25">
      <c r="A71">
        <v>213</v>
      </c>
      <c r="B71" t="s">
        <v>111</v>
      </c>
      <c r="C71" t="s">
        <v>17</v>
      </c>
      <c r="D71" s="1">
        <v>42735</v>
      </c>
      <c r="E71" s="24">
        <f t="shared" si="6"/>
        <v>2016</v>
      </c>
      <c r="F71" s="8">
        <v>3714000000</v>
      </c>
      <c r="G71" s="8">
        <v>1371700000</v>
      </c>
      <c r="H71" s="13">
        <f t="shared" si="7"/>
        <v>1394700000</v>
      </c>
      <c r="I71" s="8">
        <v>1101900000</v>
      </c>
      <c r="J71" s="8">
        <v>292800000</v>
      </c>
      <c r="K71" s="8">
        <v>0</v>
      </c>
      <c r="L71" s="14">
        <f t="shared" si="8"/>
        <v>2342300000</v>
      </c>
      <c r="M71" s="5">
        <f t="shared" si="9"/>
        <v>0.63066774367259026</v>
      </c>
      <c r="N71" s="19">
        <f t="shared" si="10"/>
        <v>947600000</v>
      </c>
      <c r="O71" s="5">
        <f t="shared" si="11"/>
        <v>0.25514270328486804</v>
      </c>
      <c r="P71" t="s">
        <v>25</v>
      </c>
      <c r="Q71" t="s">
        <v>30</v>
      </c>
    </row>
    <row r="72" spans="1:17" x14ac:dyDescent="0.25">
      <c r="A72">
        <v>214</v>
      </c>
      <c r="B72" t="s">
        <v>112</v>
      </c>
      <c r="C72" t="s">
        <v>11</v>
      </c>
      <c r="D72" s="1">
        <v>41547</v>
      </c>
      <c r="E72" s="24">
        <f t="shared" si="6"/>
        <v>2013</v>
      </c>
      <c r="F72" s="8">
        <v>8054000000</v>
      </c>
      <c r="G72" s="8">
        <v>3883000000</v>
      </c>
      <c r="H72" s="13">
        <f t="shared" si="7"/>
        <v>2916000000</v>
      </c>
      <c r="I72" s="8">
        <v>2422000000</v>
      </c>
      <c r="J72" s="8">
        <v>494000000</v>
      </c>
      <c r="K72" s="8">
        <v>0</v>
      </c>
      <c r="L72" s="14">
        <f t="shared" si="8"/>
        <v>4171000000</v>
      </c>
      <c r="M72" s="5">
        <f t="shared" si="9"/>
        <v>0.51787931462627268</v>
      </c>
      <c r="N72" s="19">
        <f t="shared" si="10"/>
        <v>1255000000</v>
      </c>
      <c r="O72" s="5">
        <f t="shared" si="11"/>
        <v>0.1558231934442513</v>
      </c>
      <c r="P72" t="s">
        <v>25</v>
      </c>
      <c r="Q72" t="s">
        <v>30</v>
      </c>
    </row>
    <row r="73" spans="1:17" ht="15.75" thickBot="1" x14ac:dyDescent="0.3">
      <c r="A73">
        <v>215</v>
      </c>
      <c r="B73" t="s">
        <v>112</v>
      </c>
      <c r="C73" t="s">
        <v>15</v>
      </c>
      <c r="D73" s="1">
        <v>41912</v>
      </c>
      <c r="E73" s="24">
        <f t="shared" si="6"/>
        <v>2014</v>
      </c>
      <c r="F73" s="8">
        <v>8446000000</v>
      </c>
      <c r="G73" s="8">
        <v>4145000000</v>
      </c>
      <c r="H73" s="15">
        <f t="shared" si="7"/>
        <v>2695000000</v>
      </c>
      <c r="I73" s="8">
        <v>2145000000</v>
      </c>
      <c r="J73" s="8">
        <v>550000000</v>
      </c>
      <c r="K73" s="8">
        <v>0</v>
      </c>
      <c r="L73" s="16">
        <f t="shared" si="8"/>
        <v>4301000000</v>
      </c>
      <c r="M73" s="7">
        <f t="shared" si="9"/>
        <v>0.50923514089509825</v>
      </c>
      <c r="N73" s="20">
        <f t="shared" si="10"/>
        <v>1606000000</v>
      </c>
      <c r="O73" s="7">
        <f t="shared" si="11"/>
        <v>0.19014918304522851</v>
      </c>
      <c r="P73" t="s">
        <v>25</v>
      </c>
      <c r="Q73" t="s">
        <v>30</v>
      </c>
    </row>
    <row r="74" spans="1:17" x14ac:dyDescent="0.25">
      <c r="A74">
        <v>216</v>
      </c>
      <c r="B74" t="s">
        <v>112</v>
      </c>
      <c r="C74" t="s">
        <v>16</v>
      </c>
      <c r="D74" s="1">
        <v>42277</v>
      </c>
      <c r="E74" s="24">
        <f t="shared" si="6"/>
        <v>2015</v>
      </c>
      <c r="F74" s="8">
        <v>10282000000</v>
      </c>
      <c r="G74" s="8">
        <v>5587000000</v>
      </c>
      <c r="H74" s="11">
        <f t="shared" si="7"/>
        <v>3195000000</v>
      </c>
      <c r="I74" s="8">
        <v>2563000000</v>
      </c>
      <c r="J74" s="8">
        <v>632000000</v>
      </c>
      <c r="K74" s="8">
        <v>0</v>
      </c>
      <c r="L74" s="12">
        <f t="shared" si="8"/>
        <v>4695000000</v>
      </c>
      <c r="M74" s="6">
        <f t="shared" si="9"/>
        <v>0.45662322505349151</v>
      </c>
      <c r="N74" s="18">
        <f t="shared" si="10"/>
        <v>1500000000</v>
      </c>
      <c r="O74" s="6">
        <f t="shared" si="11"/>
        <v>0.14588601439408674</v>
      </c>
      <c r="P74" t="s">
        <v>25</v>
      </c>
      <c r="Q74" t="s">
        <v>30</v>
      </c>
    </row>
    <row r="75" spans="1:17" x14ac:dyDescent="0.25">
      <c r="A75">
        <v>217</v>
      </c>
      <c r="B75" t="s">
        <v>112</v>
      </c>
      <c r="C75" t="s">
        <v>17</v>
      </c>
      <c r="D75" s="1">
        <v>42643</v>
      </c>
      <c r="E75" s="24">
        <f t="shared" si="6"/>
        <v>2016</v>
      </c>
      <c r="F75" s="8">
        <v>12483000000</v>
      </c>
      <c r="G75" s="8">
        <v>6492000000</v>
      </c>
      <c r="H75" s="13">
        <f t="shared" si="7"/>
        <v>3833000000</v>
      </c>
      <c r="I75" s="8">
        <v>3005000000</v>
      </c>
      <c r="J75" s="8">
        <v>828000000</v>
      </c>
      <c r="K75" s="8">
        <v>0</v>
      </c>
      <c r="L75" s="14">
        <f t="shared" si="8"/>
        <v>5991000000</v>
      </c>
      <c r="M75" s="5">
        <f t="shared" si="9"/>
        <v>0.47993270848353764</v>
      </c>
      <c r="N75" s="19">
        <f t="shared" si="10"/>
        <v>2158000000</v>
      </c>
      <c r="O75" s="5">
        <f t="shared" si="11"/>
        <v>0.17287511014980372</v>
      </c>
      <c r="P75" t="s">
        <v>25</v>
      </c>
      <c r="Q75" t="s">
        <v>30</v>
      </c>
    </row>
    <row r="76" spans="1:17" x14ac:dyDescent="0.25">
      <c r="A76">
        <v>222</v>
      </c>
      <c r="B76" t="s">
        <v>115</v>
      </c>
      <c r="C76" t="s">
        <v>11</v>
      </c>
      <c r="D76" s="1">
        <v>41639</v>
      </c>
      <c r="E76" s="24">
        <f t="shared" si="6"/>
        <v>2013</v>
      </c>
      <c r="F76" s="8">
        <v>6932200000</v>
      </c>
      <c r="G76" s="8">
        <v>857700000</v>
      </c>
      <c r="H76" s="13">
        <f t="shared" si="7"/>
        <v>3584000000</v>
      </c>
      <c r="I76" s="8">
        <v>1797000000</v>
      </c>
      <c r="J76" s="8">
        <v>1444100000</v>
      </c>
      <c r="K76" s="8">
        <v>342900000</v>
      </c>
      <c r="L76" s="14">
        <f t="shared" si="8"/>
        <v>6074500000</v>
      </c>
      <c r="M76" s="5">
        <f t="shared" si="9"/>
        <v>0.87627304463229572</v>
      </c>
      <c r="N76" s="19">
        <f t="shared" si="10"/>
        <v>2490500000</v>
      </c>
      <c r="O76" s="5">
        <f t="shared" si="11"/>
        <v>0.35926545685352412</v>
      </c>
      <c r="P76" t="s">
        <v>25</v>
      </c>
      <c r="Q76" t="s">
        <v>66</v>
      </c>
    </row>
    <row r="77" spans="1:17" ht="15.75" thickBot="1" x14ac:dyDescent="0.3">
      <c r="A77">
        <v>223</v>
      </c>
      <c r="B77" t="s">
        <v>115</v>
      </c>
      <c r="C77" t="s">
        <v>15</v>
      </c>
      <c r="D77" s="1">
        <v>42004</v>
      </c>
      <c r="E77" s="24">
        <f t="shared" si="6"/>
        <v>2014</v>
      </c>
      <c r="F77" s="8">
        <v>9703300000</v>
      </c>
      <c r="G77" s="8">
        <v>1171000000</v>
      </c>
      <c r="H77" s="15">
        <f t="shared" si="7"/>
        <v>4576600000</v>
      </c>
      <c r="I77" s="8">
        <v>2193400000</v>
      </c>
      <c r="J77" s="8">
        <v>1893400000</v>
      </c>
      <c r="K77" s="8">
        <v>489800000</v>
      </c>
      <c r="L77" s="16">
        <f t="shared" si="8"/>
        <v>8532300000</v>
      </c>
      <c r="M77" s="7">
        <f t="shared" si="9"/>
        <v>0.87931940679974852</v>
      </c>
      <c r="N77" s="20">
        <f t="shared" si="10"/>
        <v>3955700000</v>
      </c>
      <c r="O77" s="7">
        <f t="shared" si="11"/>
        <v>0.40766543340925254</v>
      </c>
      <c r="P77" t="s">
        <v>25</v>
      </c>
      <c r="Q77" t="s">
        <v>66</v>
      </c>
    </row>
    <row r="78" spans="1:17" x14ac:dyDescent="0.25">
      <c r="A78">
        <v>224</v>
      </c>
      <c r="B78" t="s">
        <v>115</v>
      </c>
      <c r="C78" t="s">
        <v>16</v>
      </c>
      <c r="D78" s="1">
        <v>42369</v>
      </c>
      <c r="E78" s="24">
        <f t="shared" si="6"/>
        <v>2015</v>
      </c>
      <c r="F78" s="8">
        <v>10763800000</v>
      </c>
      <c r="G78" s="8">
        <v>1240400000</v>
      </c>
      <c r="H78" s="11">
        <f t="shared" si="7"/>
        <v>4539000000</v>
      </c>
      <c r="I78" s="8">
        <v>2143600000</v>
      </c>
      <c r="J78" s="8">
        <v>2012800000</v>
      </c>
      <c r="K78" s="8">
        <v>382600000</v>
      </c>
      <c r="L78" s="12">
        <f t="shared" si="8"/>
        <v>9523400000</v>
      </c>
      <c r="M78" s="6">
        <f t="shared" si="9"/>
        <v>0.88476188706590608</v>
      </c>
      <c r="N78" s="18">
        <f t="shared" si="10"/>
        <v>4984400000</v>
      </c>
      <c r="O78" s="6">
        <f t="shared" si="11"/>
        <v>0.46307066277708614</v>
      </c>
      <c r="P78" t="s">
        <v>25</v>
      </c>
      <c r="Q78" t="s">
        <v>66</v>
      </c>
    </row>
    <row r="79" spans="1:17" x14ac:dyDescent="0.25">
      <c r="A79">
        <v>225</v>
      </c>
      <c r="B79" t="s">
        <v>115</v>
      </c>
      <c r="C79" t="s">
        <v>17</v>
      </c>
      <c r="D79" s="1">
        <v>42735</v>
      </c>
      <c r="E79" s="24">
        <f t="shared" si="6"/>
        <v>2016</v>
      </c>
      <c r="F79" s="8">
        <v>11448800000</v>
      </c>
      <c r="G79" s="8">
        <v>1478700000</v>
      </c>
      <c r="H79" s="13">
        <f t="shared" si="7"/>
        <v>4331800000</v>
      </c>
      <c r="I79" s="8">
        <v>1972900000</v>
      </c>
      <c r="J79" s="8">
        <v>1973300000</v>
      </c>
      <c r="K79" s="8">
        <v>385600000</v>
      </c>
      <c r="L79" s="14">
        <f t="shared" si="8"/>
        <v>9970100000</v>
      </c>
      <c r="M79" s="5">
        <f t="shared" si="9"/>
        <v>0.87084235902452656</v>
      </c>
      <c r="N79" s="19">
        <f t="shared" si="10"/>
        <v>5638300000</v>
      </c>
      <c r="O79" s="5">
        <f t="shared" si="11"/>
        <v>0.49247956117671721</v>
      </c>
      <c r="P79" t="s">
        <v>25</v>
      </c>
      <c r="Q79" t="s">
        <v>66</v>
      </c>
    </row>
    <row r="80" spans="1:17" x14ac:dyDescent="0.25">
      <c r="A80">
        <v>234</v>
      </c>
      <c r="B80" t="s">
        <v>118</v>
      </c>
      <c r="C80" t="s">
        <v>11</v>
      </c>
      <c r="D80" s="1">
        <v>41274</v>
      </c>
      <c r="E80" s="24">
        <f t="shared" si="6"/>
        <v>2012</v>
      </c>
      <c r="F80" s="8">
        <v>17621000000</v>
      </c>
      <c r="G80" s="8">
        <v>4610000000</v>
      </c>
      <c r="H80" s="13">
        <f t="shared" si="7"/>
        <v>8921000000</v>
      </c>
      <c r="I80" s="8">
        <v>5017000000</v>
      </c>
      <c r="J80" s="8">
        <v>3904000000</v>
      </c>
      <c r="K80" s="8">
        <v>0</v>
      </c>
      <c r="L80" s="14">
        <f t="shared" si="8"/>
        <v>13011000000</v>
      </c>
      <c r="M80" s="5">
        <f t="shared" si="9"/>
        <v>0.73838034163781852</v>
      </c>
      <c r="N80" s="19">
        <f t="shared" si="10"/>
        <v>4090000000</v>
      </c>
      <c r="O80" s="5">
        <f t="shared" si="11"/>
        <v>0.23210941490267295</v>
      </c>
      <c r="P80" t="s">
        <v>25</v>
      </c>
      <c r="Q80" t="s">
        <v>28</v>
      </c>
    </row>
    <row r="81" spans="1:17" ht="15.75" thickBot="1" x14ac:dyDescent="0.3">
      <c r="A81">
        <v>235</v>
      </c>
      <c r="B81" t="s">
        <v>118</v>
      </c>
      <c r="C81" t="s">
        <v>15</v>
      </c>
      <c r="D81" s="1">
        <v>41639</v>
      </c>
      <c r="E81" s="24">
        <f t="shared" si="6"/>
        <v>2013</v>
      </c>
      <c r="F81" s="8">
        <v>16385000000</v>
      </c>
      <c r="G81" s="8">
        <v>4619000000</v>
      </c>
      <c r="H81" s="15">
        <f t="shared" si="7"/>
        <v>8670000000</v>
      </c>
      <c r="I81" s="8">
        <v>4939000000</v>
      </c>
      <c r="J81" s="8">
        <v>3731000000</v>
      </c>
      <c r="K81" s="8">
        <v>0</v>
      </c>
      <c r="L81" s="16">
        <f t="shared" si="8"/>
        <v>11766000000</v>
      </c>
      <c r="M81" s="7">
        <f t="shared" si="9"/>
        <v>0.71809581934696376</v>
      </c>
      <c r="N81" s="20">
        <f t="shared" si="10"/>
        <v>3096000000</v>
      </c>
      <c r="O81" s="7">
        <f t="shared" si="11"/>
        <v>0.1889533109551419</v>
      </c>
      <c r="P81" t="s">
        <v>25</v>
      </c>
      <c r="Q81" t="s">
        <v>28</v>
      </c>
    </row>
    <row r="82" spans="1:17" x14ac:dyDescent="0.25">
      <c r="A82">
        <v>236</v>
      </c>
      <c r="B82" t="s">
        <v>118</v>
      </c>
      <c r="C82" t="s">
        <v>16</v>
      </c>
      <c r="D82" s="1">
        <v>42004</v>
      </c>
      <c r="E82" s="24">
        <f t="shared" si="6"/>
        <v>2014</v>
      </c>
      <c r="F82" s="8">
        <v>15879000000</v>
      </c>
      <c r="G82" s="8">
        <v>3932000000</v>
      </c>
      <c r="H82" s="11">
        <f t="shared" si="7"/>
        <v>9356000000</v>
      </c>
      <c r="I82" s="8">
        <v>4822000000</v>
      </c>
      <c r="J82" s="8">
        <v>4534000000</v>
      </c>
      <c r="K82" s="8">
        <v>0</v>
      </c>
      <c r="L82" s="12">
        <f t="shared" si="8"/>
        <v>11947000000</v>
      </c>
      <c r="M82" s="6">
        <f t="shared" si="9"/>
        <v>0.75237735373764092</v>
      </c>
      <c r="N82" s="18">
        <f t="shared" si="10"/>
        <v>2591000000</v>
      </c>
      <c r="O82" s="6">
        <f t="shared" si="11"/>
        <v>0.16317148435039991</v>
      </c>
      <c r="P82" t="s">
        <v>25</v>
      </c>
      <c r="Q82" t="s">
        <v>28</v>
      </c>
    </row>
    <row r="83" spans="1:17" x14ac:dyDescent="0.25">
      <c r="A83">
        <v>237</v>
      </c>
      <c r="B83" t="s">
        <v>118</v>
      </c>
      <c r="C83" t="s">
        <v>17</v>
      </c>
      <c r="D83" s="1">
        <v>42369</v>
      </c>
      <c r="E83" s="24">
        <f t="shared" si="6"/>
        <v>2015</v>
      </c>
      <c r="F83" s="8">
        <v>16560000000</v>
      </c>
      <c r="G83" s="8">
        <v>3909000000</v>
      </c>
      <c r="H83" s="13">
        <f t="shared" si="7"/>
        <v>10761000000</v>
      </c>
      <c r="I83" s="8">
        <v>4841000000</v>
      </c>
      <c r="J83" s="8">
        <v>5920000000</v>
      </c>
      <c r="K83" s="8">
        <v>0</v>
      </c>
      <c r="L83" s="14">
        <f t="shared" si="8"/>
        <v>12651000000</v>
      </c>
      <c r="M83" s="5">
        <f t="shared" si="9"/>
        <v>0.76394927536231882</v>
      </c>
      <c r="N83" s="19">
        <f t="shared" si="10"/>
        <v>1890000000</v>
      </c>
      <c r="O83" s="5">
        <f t="shared" si="11"/>
        <v>0.11413043478260869</v>
      </c>
      <c r="P83" t="s">
        <v>25</v>
      </c>
      <c r="Q83" t="s">
        <v>28</v>
      </c>
    </row>
    <row r="84" spans="1:17" x14ac:dyDescent="0.25">
      <c r="A84">
        <v>238</v>
      </c>
      <c r="B84" t="s">
        <v>119</v>
      </c>
      <c r="C84" t="s">
        <v>11</v>
      </c>
      <c r="D84" s="1">
        <v>41274</v>
      </c>
      <c r="E84" s="24">
        <f t="shared" si="6"/>
        <v>2012</v>
      </c>
      <c r="F84" s="8">
        <v>7249000000</v>
      </c>
      <c r="G84" s="8">
        <v>2349000000</v>
      </c>
      <c r="H84" s="13">
        <f t="shared" si="7"/>
        <v>3810000000</v>
      </c>
      <c r="I84" s="8">
        <v>2529000000</v>
      </c>
      <c r="J84" s="8">
        <v>886000000</v>
      </c>
      <c r="K84" s="8">
        <v>395000000</v>
      </c>
      <c r="L84" s="14">
        <f t="shared" si="8"/>
        <v>4900000000</v>
      </c>
      <c r="M84" s="5">
        <f t="shared" si="9"/>
        <v>0.67595530417988692</v>
      </c>
      <c r="N84" s="19">
        <f t="shared" si="10"/>
        <v>1090000000</v>
      </c>
      <c r="O84" s="5">
        <f t="shared" si="11"/>
        <v>0.15036556766450546</v>
      </c>
      <c r="P84" t="s">
        <v>25</v>
      </c>
      <c r="Q84" t="s">
        <v>30</v>
      </c>
    </row>
    <row r="85" spans="1:17" ht="15.75" thickBot="1" x14ac:dyDescent="0.3">
      <c r="A85">
        <v>239</v>
      </c>
      <c r="B85" t="s">
        <v>119</v>
      </c>
      <c r="C85" t="s">
        <v>15</v>
      </c>
      <c r="D85" s="1">
        <v>41639</v>
      </c>
      <c r="E85" s="24">
        <f t="shared" si="6"/>
        <v>2013</v>
      </c>
      <c r="F85" s="8">
        <v>7143000000</v>
      </c>
      <c r="G85" s="8">
        <v>2174000000</v>
      </c>
      <c r="H85" s="15">
        <f t="shared" si="7"/>
        <v>3949000000</v>
      </c>
      <c r="I85" s="8">
        <v>2678000000</v>
      </c>
      <c r="J85" s="8">
        <v>861000000</v>
      </c>
      <c r="K85" s="8">
        <v>410000000</v>
      </c>
      <c r="L85" s="16">
        <f t="shared" si="8"/>
        <v>4969000000</v>
      </c>
      <c r="M85" s="7">
        <f t="shared" si="9"/>
        <v>0.69564608707825837</v>
      </c>
      <c r="N85" s="20">
        <f t="shared" si="10"/>
        <v>1020000000</v>
      </c>
      <c r="O85" s="7">
        <f t="shared" si="11"/>
        <v>0.14279714405711885</v>
      </c>
      <c r="P85" t="s">
        <v>25</v>
      </c>
      <c r="Q85" t="s">
        <v>30</v>
      </c>
    </row>
    <row r="86" spans="1:17" x14ac:dyDescent="0.25">
      <c r="A86">
        <v>240</v>
      </c>
      <c r="B86" t="s">
        <v>119</v>
      </c>
      <c r="C86" t="s">
        <v>16</v>
      </c>
      <c r="D86" s="1">
        <v>42004</v>
      </c>
      <c r="E86" s="24">
        <f t="shared" si="6"/>
        <v>2014</v>
      </c>
      <c r="F86" s="8">
        <v>7380000000</v>
      </c>
      <c r="G86" s="8">
        <v>2210000000</v>
      </c>
      <c r="H86" s="11">
        <f t="shared" si="7"/>
        <v>4072000000</v>
      </c>
      <c r="I86" s="8">
        <v>2817000000</v>
      </c>
      <c r="J86" s="8">
        <v>817000000</v>
      </c>
      <c r="K86" s="8">
        <v>438000000</v>
      </c>
      <c r="L86" s="12">
        <f t="shared" si="8"/>
        <v>5170000000</v>
      </c>
      <c r="M86" s="6">
        <f t="shared" si="9"/>
        <v>0.70054200542005418</v>
      </c>
      <c r="N86" s="18">
        <f t="shared" si="10"/>
        <v>1098000000</v>
      </c>
      <c r="O86" s="6">
        <f t="shared" si="11"/>
        <v>0.14878048780487804</v>
      </c>
      <c r="P86" t="s">
        <v>25</v>
      </c>
      <c r="Q86" t="s">
        <v>30</v>
      </c>
    </row>
    <row r="87" spans="1:17" x14ac:dyDescent="0.25">
      <c r="A87">
        <v>241</v>
      </c>
      <c r="B87" t="s">
        <v>119</v>
      </c>
      <c r="C87" t="s">
        <v>17</v>
      </c>
      <c r="D87" s="1">
        <v>42369</v>
      </c>
      <c r="E87" s="24">
        <f t="shared" si="6"/>
        <v>2015</v>
      </c>
      <c r="F87" s="8">
        <v>7477000000</v>
      </c>
      <c r="G87" s="8">
        <v>2173000000</v>
      </c>
      <c r="H87" s="13">
        <f t="shared" si="7"/>
        <v>4367000000</v>
      </c>
      <c r="I87" s="8">
        <v>2996000000</v>
      </c>
      <c r="J87" s="8">
        <v>876000000</v>
      </c>
      <c r="K87" s="8">
        <v>495000000</v>
      </c>
      <c r="L87" s="14">
        <f t="shared" si="8"/>
        <v>5304000000</v>
      </c>
      <c r="M87" s="5">
        <f t="shared" si="9"/>
        <v>0.709375417948375</v>
      </c>
      <c r="N87" s="19">
        <f t="shared" si="10"/>
        <v>937000000</v>
      </c>
      <c r="O87" s="5">
        <f t="shared" si="11"/>
        <v>0.1253176407650127</v>
      </c>
      <c r="P87" t="s">
        <v>25</v>
      </c>
      <c r="Q87" t="s">
        <v>30</v>
      </c>
    </row>
    <row r="88" spans="1:17" x14ac:dyDescent="0.25">
      <c r="A88">
        <v>258</v>
      </c>
      <c r="B88" t="s">
        <v>125</v>
      </c>
      <c r="C88" t="s">
        <v>11</v>
      </c>
      <c r="D88" s="1">
        <v>41455</v>
      </c>
      <c r="E88" s="24">
        <f t="shared" si="6"/>
        <v>2013</v>
      </c>
      <c r="F88" s="8">
        <v>101093000000</v>
      </c>
      <c r="G88" s="8">
        <v>96172000000</v>
      </c>
      <c r="H88" s="13">
        <f t="shared" si="7"/>
        <v>3033000000</v>
      </c>
      <c r="I88" s="8">
        <v>2875000000</v>
      </c>
      <c r="J88" s="8">
        <v>0</v>
      </c>
      <c r="K88" s="8">
        <v>158000000</v>
      </c>
      <c r="L88" s="14">
        <f t="shared" si="8"/>
        <v>4921000000</v>
      </c>
      <c r="M88" s="5">
        <f t="shared" si="9"/>
        <v>4.8677950006429715E-2</v>
      </c>
      <c r="N88" s="19">
        <f t="shared" si="10"/>
        <v>1888000000</v>
      </c>
      <c r="O88" s="5">
        <f t="shared" si="11"/>
        <v>1.8675872711265865E-2</v>
      </c>
      <c r="P88" t="s">
        <v>25</v>
      </c>
      <c r="Q88" t="s">
        <v>28</v>
      </c>
    </row>
    <row r="89" spans="1:17" ht="15.75" thickBot="1" x14ac:dyDescent="0.3">
      <c r="A89">
        <v>259</v>
      </c>
      <c r="B89" t="s">
        <v>125</v>
      </c>
      <c r="C89" t="s">
        <v>15</v>
      </c>
      <c r="D89" s="1">
        <v>41820</v>
      </c>
      <c r="E89" s="24">
        <f t="shared" si="6"/>
        <v>2014</v>
      </c>
      <c r="F89" s="8">
        <v>91084000000</v>
      </c>
      <c r="G89" s="8">
        <v>85923000000</v>
      </c>
      <c r="H89" s="15">
        <f t="shared" si="7"/>
        <v>3251000000</v>
      </c>
      <c r="I89" s="8">
        <v>3028000000</v>
      </c>
      <c r="J89" s="8">
        <v>0</v>
      </c>
      <c r="K89" s="8">
        <v>223000000</v>
      </c>
      <c r="L89" s="16">
        <f t="shared" si="8"/>
        <v>5161000000</v>
      </c>
      <c r="M89" s="7">
        <f t="shared" si="9"/>
        <v>5.6661982345966311E-2</v>
      </c>
      <c r="N89" s="20">
        <f t="shared" si="10"/>
        <v>1910000000</v>
      </c>
      <c r="O89" s="7">
        <f t="shared" si="11"/>
        <v>2.0969654384963329E-2</v>
      </c>
      <c r="P89" t="s">
        <v>25</v>
      </c>
      <c r="Q89" t="s">
        <v>28</v>
      </c>
    </row>
    <row r="90" spans="1:17" x14ac:dyDescent="0.25">
      <c r="A90">
        <v>260</v>
      </c>
      <c r="B90" t="s">
        <v>125</v>
      </c>
      <c r="C90" t="s">
        <v>16</v>
      </c>
      <c r="D90" s="1">
        <v>42185</v>
      </c>
      <c r="E90" s="24">
        <f t="shared" si="6"/>
        <v>2015</v>
      </c>
      <c r="F90" s="8">
        <v>102531000000</v>
      </c>
      <c r="G90" s="8">
        <v>96819000000</v>
      </c>
      <c r="H90" s="11">
        <f t="shared" si="7"/>
        <v>3521000000</v>
      </c>
      <c r="I90" s="8">
        <v>3240000000</v>
      </c>
      <c r="J90" s="8">
        <v>0</v>
      </c>
      <c r="K90" s="8">
        <v>281000000</v>
      </c>
      <c r="L90" s="12">
        <f t="shared" si="8"/>
        <v>5712000000</v>
      </c>
      <c r="M90" s="6">
        <f t="shared" si="9"/>
        <v>5.570998039617292E-2</v>
      </c>
      <c r="N90" s="18">
        <f t="shared" si="10"/>
        <v>2191000000</v>
      </c>
      <c r="O90" s="6">
        <f t="shared" si="11"/>
        <v>2.1369146892159446E-2</v>
      </c>
      <c r="P90" t="s">
        <v>25</v>
      </c>
      <c r="Q90" t="s">
        <v>28</v>
      </c>
    </row>
    <row r="91" spans="1:17" x14ac:dyDescent="0.25">
      <c r="A91">
        <v>261</v>
      </c>
      <c r="B91" t="s">
        <v>125</v>
      </c>
      <c r="C91" t="s">
        <v>17</v>
      </c>
      <c r="D91" s="1">
        <v>42551</v>
      </c>
      <c r="E91" s="24">
        <f t="shared" si="6"/>
        <v>2016</v>
      </c>
      <c r="F91" s="8">
        <v>121546000000</v>
      </c>
      <c r="G91" s="8">
        <v>115003000000</v>
      </c>
      <c r="H91" s="13">
        <f t="shared" si="7"/>
        <v>4107000000</v>
      </c>
      <c r="I91" s="8">
        <v>3648000000</v>
      </c>
      <c r="J91" s="8">
        <v>0</v>
      </c>
      <c r="K91" s="8">
        <v>459000000</v>
      </c>
      <c r="L91" s="14">
        <f t="shared" si="8"/>
        <v>6543000000</v>
      </c>
      <c r="M91" s="5">
        <f t="shared" si="9"/>
        <v>5.3831471212545057E-2</v>
      </c>
      <c r="N91" s="19">
        <f t="shared" si="10"/>
        <v>2436000000</v>
      </c>
      <c r="O91" s="5">
        <f t="shared" si="11"/>
        <v>2.004179487601402E-2</v>
      </c>
      <c r="P91" t="s">
        <v>25</v>
      </c>
      <c r="Q91" t="s">
        <v>28</v>
      </c>
    </row>
    <row r="92" spans="1:17" x14ac:dyDescent="0.25">
      <c r="A92">
        <v>282</v>
      </c>
      <c r="B92" t="s">
        <v>134</v>
      </c>
      <c r="C92" t="s">
        <v>11</v>
      </c>
      <c r="D92" s="1">
        <v>41639</v>
      </c>
      <c r="E92" s="24">
        <f t="shared" si="6"/>
        <v>2013</v>
      </c>
      <c r="F92" s="8">
        <v>6493900000</v>
      </c>
      <c r="G92" s="8">
        <v>340400000</v>
      </c>
      <c r="H92" s="13">
        <f t="shared" si="7"/>
        <v>4173500000</v>
      </c>
      <c r="I92" s="8">
        <v>1684500000</v>
      </c>
      <c r="J92" s="8">
        <v>2226200000</v>
      </c>
      <c r="K92" s="8">
        <v>262800000</v>
      </c>
      <c r="L92" s="14">
        <f t="shared" si="8"/>
        <v>6153500000</v>
      </c>
      <c r="M92" s="5">
        <f t="shared" si="9"/>
        <v>0.94758157655646069</v>
      </c>
      <c r="N92" s="19">
        <f t="shared" si="10"/>
        <v>1980000000</v>
      </c>
      <c r="O92" s="5">
        <f t="shared" si="11"/>
        <v>0.30490152296770817</v>
      </c>
      <c r="P92" t="s">
        <v>25</v>
      </c>
      <c r="Q92" t="s">
        <v>66</v>
      </c>
    </row>
    <row r="93" spans="1:17" ht="15.75" thickBot="1" x14ac:dyDescent="0.3">
      <c r="A93">
        <v>283</v>
      </c>
      <c r="B93" t="s">
        <v>134</v>
      </c>
      <c r="C93" t="s">
        <v>15</v>
      </c>
      <c r="D93" s="1">
        <v>42004</v>
      </c>
      <c r="E93" s="24">
        <f t="shared" si="6"/>
        <v>2014</v>
      </c>
      <c r="F93" s="8">
        <v>7670400000</v>
      </c>
      <c r="G93" s="8">
        <v>385900000</v>
      </c>
      <c r="H93" s="15">
        <f t="shared" si="7"/>
        <v>4716800000</v>
      </c>
      <c r="I93" s="8">
        <v>2027900000</v>
      </c>
      <c r="J93" s="8">
        <v>2430600000</v>
      </c>
      <c r="K93" s="8">
        <v>258300000</v>
      </c>
      <c r="L93" s="16">
        <f t="shared" si="8"/>
        <v>7284500000</v>
      </c>
      <c r="M93" s="7">
        <f t="shared" si="9"/>
        <v>0.94968971631205679</v>
      </c>
      <c r="N93" s="20">
        <f t="shared" si="10"/>
        <v>2567700000</v>
      </c>
      <c r="O93" s="7">
        <f t="shared" si="11"/>
        <v>0.33475438047559447</v>
      </c>
      <c r="P93" t="s">
        <v>25</v>
      </c>
      <c r="Q93" t="s">
        <v>66</v>
      </c>
    </row>
    <row r="94" spans="1:17" x14ac:dyDescent="0.25">
      <c r="A94">
        <v>284</v>
      </c>
      <c r="B94" t="s">
        <v>134</v>
      </c>
      <c r="C94" t="s">
        <v>16</v>
      </c>
      <c r="D94" s="1">
        <v>42369</v>
      </c>
      <c r="E94" s="24">
        <f t="shared" si="6"/>
        <v>2015</v>
      </c>
      <c r="F94" s="8">
        <v>9256000000</v>
      </c>
      <c r="G94" s="8">
        <v>420100000</v>
      </c>
      <c r="H94" s="11">
        <f t="shared" si="7"/>
        <v>6281700000</v>
      </c>
      <c r="I94" s="8">
        <v>2305400000</v>
      </c>
      <c r="J94" s="8">
        <v>3697300000</v>
      </c>
      <c r="K94" s="8">
        <v>279000000</v>
      </c>
      <c r="L94" s="12">
        <f t="shared" si="8"/>
        <v>8835900000</v>
      </c>
      <c r="M94" s="6">
        <f t="shared" si="9"/>
        <v>0.95461322385479686</v>
      </c>
      <c r="N94" s="18">
        <f t="shared" si="10"/>
        <v>2554200000</v>
      </c>
      <c r="O94" s="6">
        <f t="shared" si="11"/>
        <v>0.27595073465859982</v>
      </c>
      <c r="P94" t="s">
        <v>25</v>
      </c>
      <c r="Q94" t="s">
        <v>66</v>
      </c>
    </row>
    <row r="95" spans="1:17" x14ac:dyDescent="0.25">
      <c r="A95">
        <v>285</v>
      </c>
      <c r="B95" t="s">
        <v>134</v>
      </c>
      <c r="C95" t="s">
        <v>17</v>
      </c>
      <c r="D95" s="1">
        <v>42735</v>
      </c>
      <c r="E95" s="24">
        <f t="shared" si="6"/>
        <v>2016</v>
      </c>
      <c r="F95" s="8">
        <v>11229200000</v>
      </c>
      <c r="G95" s="8">
        <v>438000000</v>
      </c>
      <c r="H95" s="13">
        <f t="shared" si="7"/>
        <v>7586800000</v>
      </c>
      <c r="I95" s="8">
        <v>2657700000</v>
      </c>
      <c r="J95" s="8">
        <v>4470100000</v>
      </c>
      <c r="K95" s="8">
        <v>459000000</v>
      </c>
      <c r="L95" s="14">
        <f t="shared" si="8"/>
        <v>10791200000</v>
      </c>
      <c r="M95" s="5">
        <f t="shared" si="9"/>
        <v>0.96099454992341393</v>
      </c>
      <c r="N95" s="19">
        <f t="shared" si="10"/>
        <v>3204400000</v>
      </c>
      <c r="O95" s="5">
        <f t="shared" si="11"/>
        <v>0.28536316033199161</v>
      </c>
      <c r="P95" t="s">
        <v>25</v>
      </c>
      <c r="Q95" t="s">
        <v>66</v>
      </c>
    </row>
    <row r="96" spans="1:17" x14ac:dyDescent="0.25">
      <c r="A96">
        <v>286</v>
      </c>
      <c r="B96" t="s">
        <v>135</v>
      </c>
      <c r="C96" t="s">
        <v>11</v>
      </c>
      <c r="D96" s="1">
        <v>41636</v>
      </c>
      <c r="E96" s="24">
        <f t="shared" si="6"/>
        <v>2013</v>
      </c>
      <c r="F96" s="8">
        <v>2910748000</v>
      </c>
      <c r="G96" s="8">
        <v>514722000</v>
      </c>
      <c r="H96" s="13">
        <f t="shared" si="7"/>
        <v>1820014000</v>
      </c>
      <c r="I96" s="8">
        <v>1468434000</v>
      </c>
      <c r="J96" s="8">
        <v>338786000</v>
      </c>
      <c r="K96" s="8">
        <v>12794000</v>
      </c>
      <c r="L96" s="14">
        <f t="shared" si="8"/>
        <v>2396026000</v>
      </c>
      <c r="M96" s="5">
        <f t="shared" si="9"/>
        <v>0.82316504211288644</v>
      </c>
      <c r="N96" s="19">
        <f t="shared" si="10"/>
        <v>576012000</v>
      </c>
      <c r="O96" s="5">
        <f t="shared" si="11"/>
        <v>0.19789140111064235</v>
      </c>
      <c r="P96" t="s">
        <v>25</v>
      </c>
      <c r="Q96" t="s">
        <v>136</v>
      </c>
    </row>
    <row r="97" spans="1:17" ht="15.75" thickBot="1" x14ac:dyDescent="0.3">
      <c r="A97">
        <v>287</v>
      </c>
      <c r="B97" t="s">
        <v>135</v>
      </c>
      <c r="C97" t="s">
        <v>15</v>
      </c>
      <c r="D97" s="1">
        <v>42007</v>
      </c>
      <c r="E97" s="24">
        <f t="shared" si="6"/>
        <v>2015</v>
      </c>
      <c r="F97" s="8">
        <v>3402703000</v>
      </c>
      <c r="G97" s="8">
        <v>604377000</v>
      </c>
      <c r="H97" s="15">
        <f t="shared" si="7"/>
        <v>2035242000</v>
      </c>
      <c r="I97" s="8">
        <v>1628961000</v>
      </c>
      <c r="J97" s="8">
        <v>392805000</v>
      </c>
      <c r="K97" s="8">
        <v>13476000</v>
      </c>
      <c r="L97" s="16">
        <f t="shared" si="8"/>
        <v>2798326000</v>
      </c>
      <c r="M97" s="7">
        <f t="shared" si="9"/>
        <v>0.82238326412854723</v>
      </c>
      <c r="N97" s="20">
        <f t="shared" si="10"/>
        <v>763084000</v>
      </c>
      <c r="O97" s="7">
        <f t="shared" si="11"/>
        <v>0.22425818533089723</v>
      </c>
      <c r="P97" t="s">
        <v>25</v>
      </c>
      <c r="Q97" t="s">
        <v>136</v>
      </c>
    </row>
    <row r="98" spans="1:17" x14ac:dyDescent="0.25">
      <c r="A98">
        <v>288</v>
      </c>
      <c r="B98" t="s">
        <v>135</v>
      </c>
      <c r="C98" t="s">
        <v>16</v>
      </c>
      <c r="D98" s="1">
        <v>42371</v>
      </c>
      <c r="E98" s="24">
        <f t="shared" si="6"/>
        <v>2016</v>
      </c>
      <c r="F98" s="8">
        <v>4425267000</v>
      </c>
      <c r="G98" s="8">
        <v>750781000</v>
      </c>
      <c r="H98" s="11">
        <f t="shared" si="7"/>
        <v>2893350000</v>
      </c>
      <c r="I98" s="8">
        <v>2262024000</v>
      </c>
      <c r="J98" s="8">
        <v>539799000</v>
      </c>
      <c r="K98" s="8">
        <v>91527000</v>
      </c>
      <c r="L98" s="12">
        <f t="shared" si="8"/>
        <v>3674486000</v>
      </c>
      <c r="M98" s="6">
        <f t="shared" si="9"/>
        <v>0.83034221437938094</v>
      </c>
      <c r="N98" s="18">
        <f t="shared" si="10"/>
        <v>781136000</v>
      </c>
      <c r="O98" s="6">
        <f t="shared" si="11"/>
        <v>0.17651725873263693</v>
      </c>
      <c r="P98" t="s">
        <v>25</v>
      </c>
      <c r="Q98" t="s">
        <v>136</v>
      </c>
    </row>
    <row r="99" spans="1:17" x14ac:dyDescent="0.25">
      <c r="A99">
        <v>289</v>
      </c>
      <c r="B99" t="s">
        <v>135</v>
      </c>
      <c r="C99" t="s">
        <v>17</v>
      </c>
      <c r="D99" s="1">
        <v>42735</v>
      </c>
      <c r="E99" s="24">
        <f t="shared" si="6"/>
        <v>2016</v>
      </c>
      <c r="F99" s="8">
        <v>4796473000</v>
      </c>
      <c r="G99" s="8">
        <v>779116000</v>
      </c>
      <c r="H99" s="13">
        <f t="shared" si="7"/>
        <v>3106344000</v>
      </c>
      <c r="I99" s="8">
        <v>2464380000</v>
      </c>
      <c r="J99" s="8">
        <v>551418000</v>
      </c>
      <c r="K99" s="8">
        <v>90546000</v>
      </c>
      <c r="L99" s="14">
        <f t="shared" si="8"/>
        <v>4017357000</v>
      </c>
      <c r="M99" s="5">
        <f t="shared" si="9"/>
        <v>0.8375648106431538</v>
      </c>
      <c r="N99" s="19">
        <f t="shared" si="10"/>
        <v>911013000</v>
      </c>
      <c r="O99" s="5">
        <f t="shared" si="11"/>
        <v>0.18993393687403223</v>
      </c>
      <c r="P99" t="s">
        <v>25</v>
      </c>
      <c r="Q99" t="s">
        <v>136</v>
      </c>
    </row>
    <row r="100" spans="1:17" x14ac:dyDescent="0.25">
      <c r="A100">
        <v>314</v>
      </c>
      <c r="B100" t="s">
        <v>149</v>
      </c>
      <c r="C100" t="s">
        <v>11</v>
      </c>
      <c r="D100" s="1">
        <v>41274</v>
      </c>
      <c r="E100" s="24">
        <f t="shared" si="6"/>
        <v>2012</v>
      </c>
      <c r="F100" s="8">
        <v>29119000000</v>
      </c>
      <c r="G100" s="8">
        <v>17900000000</v>
      </c>
      <c r="H100" s="13">
        <f t="shared" si="7"/>
        <v>8742000000</v>
      </c>
      <c r="I100" s="8">
        <v>0</v>
      </c>
      <c r="J100" s="8">
        <v>0</v>
      </c>
      <c r="K100" s="8">
        <v>8742000000</v>
      </c>
      <c r="L100" s="14">
        <f t="shared" si="8"/>
        <v>11219000000</v>
      </c>
      <c r="M100" s="5">
        <f t="shared" si="9"/>
        <v>0.38528108794944882</v>
      </c>
      <c r="N100" s="19">
        <f t="shared" si="10"/>
        <v>2477000000</v>
      </c>
      <c r="O100" s="5">
        <f t="shared" si="11"/>
        <v>8.5064734365877956E-2</v>
      </c>
      <c r="P100" t="s">
        <v>25</v>
      </c>
      <c r="Q100" t="s">
        <v>81</v>
      </c>
    </row>
    <row r="101" spans="1:17" ht="15.75" thickBot="1" x14ac:dyDescent="0.3">
      <c r="A101">
        <v>315</v>
      </c>
      <c r="B101" t="s">
        <v>149</v>
      </c>
      <c r="C101" t="s">
        <v>15</v>
      </c>
      <c r="D101" s="1">
        <v>41639</v>
      </c>
      <c r="E101" s="24">
        <f t="shared" si="6"/>
        <v>2013</v>
      </c>
      <c r="F101" s="8">
        <v>32380000000</v>
      </c>
      <c r="G101" s="8">
        <v>20865000000</v>
      </c>
      <c r="H101" s="15">
        <f t="shared" si="7"/>
        <v>9339000000</v>
      </c>
      <c r="I101" s="8">
        <v>0</v>
      </c>
      <c r="J101" s="8">
        <v>0</v>
      </c>
      <c r="K101" s="8">
        <v>9339000000</v>
      </c>
      <c r="L101" s="16">
        <f t="shared" si="8"/>
        <v>11515000000</v>
      </c>
      <c r="M101" s="7">
        <f t="shared" si="9"/>
        <v>0.35562075355157508</v>
      </c>
      <c r="N101" s="20">
        <f t="shared" si="10"/>
        <v>2176000000</v>
      </c>
      <c r="O101" s="7">
        <f t="shared" si="11"/>
        <v>6.7201976528721438E-2</v>
      </c>
      <c r="P101" t="s">
        <v>25</v>
      </c>
      <c r="Q101" t="s">
        <v>81</v>
      </c>
    </row>
    <row r="102" spans="1:17" x14ac:dyDescent="0.25">
      <c r="A102">
        <v>316</v>
      </c>
      <c r="B102" t="s">
        <v>149</v>
      </c>
      <c r="C102" t="s">
        <v>16</v>
      </c>
      <c r="D102" s="1">
        <v>42004</v>
      </c>
      <c r="E102" s="24">
        <f t="shared" si="6"/>
        <v>2014</v>
      </c>
      <c r="F102" s="8">
        <v>34914000000</v>
      </c>
      <c r="G102" s="8">
        <v>21334000000</v>
      </c>
      <c r="H102" s="11">
        <f t="shared" si="7"/>
        <v>10276000000</v>
      </c>
      <c r="I102" s="8">
        <v>0</v>
      </c>
      <c r="J102" s="8">
        <v>0</v>
      </c>
      <c r="K102" s="8">
        <v>10276000000</v>
      </c>
      <c r="L102" s="12">
        <f t="shared" si="8"/>
        <v>13580000000</v>
      </c>
      <c r="M102" s="6">
        <f t="shared" si="9"/>
        <v>0.38895571976857424</v>
      </c>
      <c r="N102" s="18">
        <f t="shared" si="10"/>
        <v>3304000000</v>
      </c>
      <c r="O102" s="6">
        <f t="shared" si="11"/>
        <v>9.4632525634415987E-2</v>
      </c>
      <c r="P102" t="s">
        <v>25</v>
      </c>
      <c r="Q102" t="s">
        <v>81</v>
      </c>
    </row>
    <row r="103" spans="1:17" x14ac:dyDescent="0.25">
      <c r="A103">
        <v>317</v>
      </c>
      <c r="B103" t="s">
        <v>149</v>
      </c>
      <c r="C103" t="s">
        <v>17</v>
      </c>
      <c r="D103" s="1">
        <v>42369</v>
      </c>
      <c r="E103" s="24">
        <f t="shared" si="6"/>
        <v>2015</v>
      </c>
      <c r="F103" s="8">
        <v>37876000000</v>
      </c>
      <c r="G103" s="8">
        <v>23290000000</v>
      </c>
      <c r="H103" s="13">
        <f t="shared" si="7"/>
        <v>11259000000</v>
      </c>
      <c r="I103" s="8">
        <v>0</v>
      </c>
      <c r="J103" s="8">
        <v>0</v>
      </c>
      <c r="K103" s="8">
        <v>11259000000</v>
      </c>
      <c r="L103" s="14">
        <f t="shared" si="8"/>
        <v>14586000000</v>
      </c>
      <c r="M103" s="5">
        <f t="shared" si="9"/>
        <v>0.38509874326750448</v>
      </c>
      <c r="N103" s="19">
        <f t="shared" si="10"/>
        <v>3327000000</v>
      </c>
      <c r="O103" s="5">
        <f t="shared" si="11"/>
        <v>8.7839264969901784E-2</v>
      </c>
      <c r="P103" t="s">
        <v>25</v>
      </c>
      <c r="Q103" t="s">
        <v>81</v>
      </c>
    </row>
    <row r="104" spans="1:17" x14ac:dyDescent="0.25">
      <c r="A104">
        <v>350</v>
      </c>
      <c r="B104" t="s">
        <v>159</v>
      </c>
      <c r="C104" t="s">
        <v>11</v>
      </c>
      <c r="D104" s="1">
        <v>41274</v>
      </c>
      <c r="E104" s="24">
        <f t="shared" si="6"/>
        <v>2012</v>
      </c>
      <c r="F104" s="8">
        <v>8110000000</v>
      </c>
      <c r="G104" s="8">
        <v>6781000000</v>
      </c>
      <c r="H104" s="13">
        <f t="shared" si="7"/>
        <v>1193000000</v>
      </c>
      <c r="I104" s="8">
        <v>1105000000</v>
      </c>
      <c r="J104" s="8">
        <v>0</v>
      </c>
      <c r="K104" s="8">
        <v>88000000</v>
      </c>
      <c r="L104" s="14">
        <f t="shared" si="8"/>
        <v>1329000000</v>
      </c>
      <c r="M104" s="5">
        <f t="shared" si="9"/>
        <v>0.16387176325524044</v>
      </c>
      <c r="N104" s="19">
        <f t="shared" si="10"/>
        <v>136000000</v>
      </c>
      <c r="O104" s="5">
        <f t="shared" si="11"/>
        <v>1.6769420468557335E-2</v>
      </c>
      <c r="P104" t="s">
        <v>25</v>
      </c>
      <c r="Q104" t="s">
        <v>81</v>
      </c>
    </row>
    <row r="105" spans="1:17" ht="15.75" thickBot="1" x14ac:dyDescent="0.3">
      <c r="A105">
        <v>351</v>
      </c>
      <c r="B105" t="s">
        <v>159</v>
      </c>
      <c r="C105" t="s">
        <v>15</v>
      </c>
      <c r="D105" s="1">
        <v>41639</v>
      </c>
      <c r="E105" s="24">
        <f t="shared" si="6"/>
        <v>2013</v>
      </c>
      <c r="F105" s="8">
        <v>10863000000</v>
      </c>
      <c r="G105" s="8">
        <v>8995000000</v>
      </c>
      <c r="H105" s="15">
        <f t="shared" si="7"/>
        <v>1591000000</v>
      </c>
      <c r="I105" s="8">
        <v>1264000000</v>
      </c>
      <c r="J105" s="8">
        <v>0</v>
      </c>
      <c r="K105" s="8">
        <v>327000000</v>
      </c>
      <c r="L105" s="16">
        <f t="shared" si="8"/>
        <v>1868000000</v>
      </c>
      <c r="M105" s="7">
        <f t="shared" si="9"/>
        <v>0.17195986375770966</v>
      </c>
      <c r="N105" s="20">
        <f t="shared" si="10"/>
        <v>277000000</v>
      </c>
      <c r="O105" s="7">
        <f t="shared" si="11"/>
        <v>2.5499401638589707E-2</v>
      </c>
      <c r="P105" t="s">
        <v>25</v>
      </c>
      <c r="Q105" t="s">
        <v>81</v>
      </c>
    </row>
    <row r="106" spans="1:17" x14ac:dyDescent="0.25">
      <c r="A106">
        <v>352</v>
      </c>
      <c r="B106" t="s">
        <v>159</v>
      </c>
      <c r="C106" t="s">
        <v>16</v>
      </c>
      <c r="D106" s="1">
        <v>42004</v>
      </c>
      <c r="E106" s="24">
        <f t="shared" si="6"/>
        <v>2014</v>
      </c>
      <c r="F106" s="8">
        <v>16560000000</v>
      </c>
      <c r="G106" s="8">
        <v>12678000000</v>
      </c>
      <c r="H106" s="11">
        <f t="shared" si="7"/>
        <v>3418000000</v>
      </c>
      <c r="I106" s="8">
        <v>2012000000</v>
      </c>
      <c r="J106" s="8">
        <v>0</v>
      </c>
      <c r="K106" s="8">
        <v>1406000000</v>
      </c>
      <c r="L106" s="12">
        <f t="shared" si="8"/>
        <v>3882000000</v>
      </c>
      <c r="M106" s="6">
        <f t="shared" si="9"/>
        <v>0.23442028985507246</v>
      </c>
      <c r="N106" s="18">
        <f t="shared" si="10"/>
        <v>464000000</v>
      </c>
      <c r="O106" s="6">
        <f t="shared" si="11"/>
        <v>2.8019323671497585E-2</v>
      </c>
      <c r="P106" t="s">
        <v>25</v>
      </c>
      <c r="Q106" t="s">
        <v>81</v>
      </c>
    </row>
    <row r="107" spans="1:17" x14ac:dyDescent="0.25">
      <c r="A107">
        <v>353</v>
      </c>
      <c r="B107" t="s">
        <v>159</v>
      </c>
      <c r="C107" t="s">
        <v>17</v>
      </c>
      <c r="D107" s="1">
        <v>42369</v>
      </c>
      <c r="E107" s="24">
        <f t="shared" si="6"/>
        <v>2015</v>
      </c>
      <c r="F107" s="8">
        <v>22760000000</v>
      </c>
      <c r="G107" s="8">
        <v>17242000000</v>
      </c>
      <c r="H107" s="13">
        <f t="shared" si="7"/>
        <v>4813000000</v>
      </c>
      <c r="I107" s="8">
        <v>2977000000</v>
      </c>
      <c r="J107" s="8">
        <v>0</v>
      </c>
      <c r="K107" s="8">
        <v>1836000000</v>
      </c>
      <c r="L107" s="14">
        <f t="shared" si="8"/>
        <v>5518000000</v>
      </c>
      <c r="M107" s="5">
        <f t="shared" si="9"/>
        <v>0.24244288224956068</v>
      </c>
      <c r="N107" s="19">
        <f t="shared" si="10"/>
        <v>705000000</v>
      </c>
      <c r="O107" s="5">
        <f t="shared" si="11"/>
        <v>3.0975395430579963E-2</v>
      </c>
      <c r="P107" t="s">
        <v>25</v>
      </c>
      <c r="Q107" t="s">
        <v>81</v>
      </c>
    </row>
    <row r="108" spans="1:17" x14ac:dyDescent="0.25">
      <c r="A108">
        <v>370</v>
      </c>
      <c r="B108" t="s">
        <v>165</v>
      </c>
      <c r="C108" t="s">
        <v>11</v>
      </c>
      <c r="D108" s="1">
        <v>41578</v>
      </c>
      <c r="E108" s="24">
        <f t="shared" si="6"/>
        <v>2013</v>
      </c>
      <c r="F108" s="8">
        <v>1587725000</v>
      </c>
      <c r="G108" s="8">
        <v>560917000</v>
      </c>
      <c r="H108" s="13">
        <f t="shared" si="7"/>
        <v>699801000</v>
      </c>
      <c r="I108" s="8">
        <v>610735000</v>
      </c>
      <c r="J108" s="8">
        <v>58827000</v>
      </c>
      <c r="K108" s="8">
        <v>30239000</v>
      </c>
      <c r="L108" s="14">
        <f t="shared" si="8"/>
        <v>1026808000</v>
      </c>
      <c r="M108" s="5">
        <f t="shared" si="9"/>
        <v>0.64671652836605831</v>
      </c>
      <c r="N108" s="19">
        <f t="shared" si="10"/>
        <v>327007000</v>
      </c>
      <c r="O108" s="5">
        <f t="shared" si="11"/>
        <v>0.20595947031129447</v>
      </c>
      <c r="P108" t="s">
        <v>25</v>
      </c>
      <c r="Q108" t="s">
        <v>166</v>
      </c>
    </row>
    <row r="109" spans="1:17" ht="15.75" thickBot="1" x14ac:dyDescent="0.3">
      <c r="A109">
        <v>371</v>
      </c>
      <c r="B109" t="s">
        <v>165</v>
      </c>
      <c r="C109" t="s">
        <v>15</v>
      </c>
      <c r="D109" s="1">
        <v>41943</v>
      </c>
      <c r="E109" s="24">
        <f t="shared" si="6"/>
        <v>2014</v>
      </c>
      <c r="F109" s="8">
        <v>1717776000</v>
      </c>
      <c r="G109" s="8">
        <v>626206000</v>
      </c>
      <c r="H109" s="15">
        <f t="shared" si="7"/>
        <v>785084000</v>
      </c>
      <c r="I109" s="8">
        <v>683115000</v>
      </c>
      <c r="J109" s="8">
        <v>66259000</v>
      </c>
      <c r="K109" s="8">
        <v>35710000</v>
      </c>
      <c r="L109" s="16">
        <f t="shared" si="8"/>
        <v>1091570000</v>
      </c>
      <c r="M109" s="7">
        <f t="shared" si="9"/>
        <v>0.63545537951397624</v>
      </c>
      <c r="N109" s="20">
        <f t="shared" si="10"/>
        <v>306486000</v>
      </c>
      <c r="O109" s="7">
        <f t="shared" si="11"/>
        <v>0.17842023639869226</v>
      </c>
      <c r="P109" t="s">
        <v>25</v>
      </c>
      <c r="Q109" t="s">
        <v>166</v>
      </c>
    </row>
    <row r="110" spans="1:17" x14ac:dyDescent="0.25">
      <c r="A110">
        <v>372</v>
      </c>
      <c r="B110" t="s">
        <v>165</v>
      </c>
      <c r="C110" t="s">
        <v>16</v>
      </c>
      <c r="D110" s="1">
        <v>42308</v>
      </c>
      <c r="E110" s="24">
        <f t="shared" si="6"/>
        <v>2015</v>
      </c>
      <c r="F110" s="8">
        <v>1797060000</v>
      </c>
      <c r="G110" s="8">
        <v>726798000</v>
      </c>
      <c r="H110" s="11">
        <f t="shared" si="7"/>
        <v>833591000</v>
      </c>
      <c r="I110" s="8">
        <v>712543000</v>
      </c>
      <c r="J110" s="8">
        <v>69589000</v>
      </c>
      <c r="K110" s="8">
        <v>51459000</v>
      </c>
      <c r="L110" s="12">
        <f t="shared" si="8"/>
        <v>1070262000</v>
      </c>
      <c r="M110" s="6">
        <f t="shared" si="9"/>
        <v>0.59556275249574298</v>
      </c>
      <c r="N110" s="18">
        <f t="shared" si="10"/>
        <v>236671000</v>
      </c>
      <c r="O110" s="6">
        <f t="shared" si="11"/>
        <v>0.13169899725106562</v>
      </c>
      <c r="P110" t="s">
        <v>25</v>
      </c>
      <c r="Q110" t="s">
        <v>166</v>
      </c>
    </row>
    <row r="111" spans="1:17" x14ac:dyDescent="0.25">
      <c r="A111">
        <v>373</v>
      </c>
      <c r="B111" t="s">
        <v>165</v>
      </c>
      <c r="C111" t="s">
        <v>17</v>
      </c>
      <c r="D111" s="1">
        <v>42674</v>
      </c>
      <c r="E111" s="24">
        <f t="shared" si="6"/>
        <v>2016</v>
      </c>
      <c r="F111" s="8">
        <v>1966814000</v>
      </c>
      <c r="G111" s="8">
        <v>793735000</v>
      </c>
      <c r="H111" s="13">
        <f t="shared" si="7"/>
        <v>848999000</v>
      </c>
      <c r="I111" s="8">
        <v>722798000</v>
      </c>
      <c r="J111" s="8">
        <v>65411000</v>
      </c>
      <c r="K111" s="8">
        <v>60790000</v>
      </c>
      <c r="L111" s="14">
        <f t="shared" si="8"/>
        <v>1173079000</v>
      </c>
      <c r="M111" s="5">
        <f t="shared" si="9"/>
        <v>0.59643616529066801</v>
      </c>
      <c r="N111" s="19">
        <f t="shared" si="10"/>
        <v>324080000</v>
      </c>
      <c r="O111" s="5">
        <f t="shared" si="11"/>
        <v>0.16477409658462874</v>
      </c>
      <c r="P111" t="s">
        <v>25</v>
      </c>
      <c r="Q111" t="s">
        <v>166</v>
      </c>
    </row>
    <row r="112" spans="1:17" x14ac:dyDescent="0.25">
      <c r="A112">
        <v>386</v>
      </c>
      <c r="B112" t="s">
        <v>172</v>
      </c>
      <c r="C112" t="s">
        <v>11</v>
      </c>
      <c r="D112" s="1">
        <v>41305</v>
      </c>
      <c r="E112" s="24">
        <f t="shared" si="6"/>
        <v>2013</v>
      </c>
      <c r="F112" s="8">
        <v>3050195000</v>
      </c>
      <c r="G112" s="8">
        <v>683579000</v>
      </c>
      <c r="H112" s="13">
        <f t="shared" si="7"/>
        <v>2477326000</v>
      </c>
      <c r="I112" s="8">
        <v>2047847000</v>
      </c>
      <c r="J112" s="8">
        <v>429479000</v>
      </c>
      <c r="K112" s="8">
        <v>0</v>
      </c>
      <c r="L112" s="14">
        <f t="shared" si="8"/>
        <v>2366616000</v>
      </c>
      <c r="M112" s="5">
        <f t="shared" si="9"/>
        <v>0.7758900660449578</v>
      </c>
      <c r="N112" s="19">
        <f t="shared" si="10"/>
        <v>-110710000</v>
      </c>
      <c r="O112" s="5">
        <f t="shared" si="11"/>
        <v>-3.6296040089240193E-2</v>
      </c>
      <c r="P112" t="s">
        <v>22</v>
      </c>
      <c r="Q112" t="s">
        <v>57</v>
      </c>
    </row>
    <row r="113" spans="1:17" ht="15.75" thickBot="1" x14ac:dyDescent="0.3">
      <c r="A113">
        <v>387</v>
      </c>
      <c r="B113" t="s">
        <v>172</v>
      </c>
      <c r="C113" t="s">
        <v>15</v>
      </c>
      <c r="D113" s="1">
        <v>41670</v>
      </c>
      <c r="E113" s="24">
        <f t="shared" si="6"/>
        <v>2014</v>
      </c>
      <c r="F113" s="8">
        <v>4071003000</v>
      </c>
      <c r="G113" s="8">
        <v>968428000</v>
      </c>
      <c r="H113" s="15">
        <f t="shared" si="7"/>
        <v>3388649000</v>
      </c>
      <c r="I113" s="8">
        <v>2764851000</v>
      </c>
      <c r="J113" s="8">
        <v>623798000</v>
      </c>
      <c r="K113" s="8">
        <v>0</v>
      </c>
      <c r="L113" s="16">
        <f t="shared" si="8"/>
        <v>3102575000</v>
      </c>
      <c r="M113" s="7">
        <f t="shared" si="9"/>
        <v>0.76211562605087735</v>
      </c>
      <c r="N113" s="20">
        <f t="shared" si="10"/>
        <v>-286074000</v>
      </c>
      <c r="O113" s="7">
        <f t="shared" si="11"/>
        <v>-7.0271134656496204E-2</v>
      </c>
      <c r="P113" t="s">
        <v>22</v>
      </c>
      <c r="Q113" t="s">
        <v>57</v>
      </c>
    </row>
    <row r="114" spans="1:17" x14ac:dyDescent="0.25">
      <c r="A114">
        <v>388</v>
      </c>
      <c r="B114" t="s">
        <v>172</v>
      </c>
      <c r="C114" t="s">
        <v>16</v>
      </c>
      <c r="D114" s="1">
        <v>42035</v>
      </c>
      <c r="E114" s="24">
        <f t="shared" si="6"/>
        <v>2015</v>
      </c>
      <c r="F114" s="8">
        <v>5373586000</v>
      </c>
      <c r="G114" s="8">
        <v>1289270000</v>
      </c>
      <c r="H114" s="11">
        <f t="shared" si="7"/>
        <v>4229949000</v>
      </c>
      <c r="I114" s="8">
        <v>3437032000</v>
      </c>
      <c r="J114" s="8">
        <v>792917000</v>
      </c>
      <c r="K114" s="8">
        <v>0</v>
      </c>
      <c r="L114" s="12">
        <f t="shared" si="8"/>
        <v>4084316000</v>
      </c>
      <c r="M114" s="6">
        <f t="shared" si="9"/>
        <v>0.76007269633350982</v>
      </c>
      <c r="N114" s="18">
        <f t="shared" si="10"/>
        <v>-145633000</v>
      </c>
      <c r="O114" s="6">
        <f t="shared" si="11"/>
        <v>-2.7101641250368003E-2</v>
      </c>
      <c r="P114" t="s">
        <v>22</v>
      </c>
      <c r="Q114" t="s">
        <v>57</v>
      </c>
    </row>
    <row r="115" spans="1:17" x14ac:dyDescent="0.25">
      <c r="A115">
        <v>389</v>
      </c>
      <c r="B115" t="s">
        <v>172</v>
      </c>
      <c r="C115" t="s">
        <v>17</v>
      </c>
      <c r="D115" s="1">
        <v>42400</v>
      </c>
      <c r="E115" s="24">
        <f t="shared" si="6"/>
        <v>2016</v>
      </c>
      <c r="F115" s="8">
        <v>6667216000</v>
      </c>
      <c r="G115" s="8">
        <v>1654548000</v>
      </c>
      <c r="H115" s="13">
        <f t="shared" si="7"/>
        <v>4897745000</v>
      </c>
      <c r="I115" s="8">
        <v>3951445000</v>
      </c>
      <c r="J115" s="8">
        <v>946300000</v>
      </c>
      <c r="K115" s="8">
        <v>0</v>
      </c>
      <c r="L115" s="14">
        <f t="shared" si="8"/>
        <v>5012668000</v>
      </c>
      <c r="M115" s="5">
        <f t="shared" si="9"/>
        <v>0.75183824852832126</v>
      </c>
      <c r="N115" s="19">
        <f t="shared" si="10"/>
        <v>114923000</v>
      </c>
      <c r="O115" s="5">
        <f t="shared" si="11"/>
        <v>1.7237029668755295E-2</v>
      </c>
      <c r="P115" t="s">
        <v>22</v>
      </c>
      <c r="Q115" t="s">
        <v>57</v>
      </c>
    </row>
    <row r="116" spans="1:17" x14ac:dyDescent="0.25">
      <c r="A116">
        <v>390</v>
      </c>
      <c r="B116" t="s">
        <v>173</v>
      </c>
      <c r="C116" t="s">
        <v>11</v>
      </c>
      <c r="D116" s="1">
        <v>41482</v>
      </c>
      <c r="E116" s="24">
        <f t="shared" si="6"/>
        <v>2013</v>
      </c>
      <c r="F116" s="8">
        <v>48607000000</v>
      </c>
      <c r="G116" s="8">
        <v>19167000000</v>
      </c>
      <c r="H116" s="13">
        <f t="shared" si="7"/>
        <v>18139000000</v>
      </c>
      <c r="I116" s="8">
        <v>11802000000</v>
      </c>
      <c r="J116" s="8">
        <v>5942000000</v>
      </c>
      <c r="K116" s="8">
        <v>395000000</v>
      </c>
      <c r="L116" s="14">
        <f t="shared" si="8"/>
        <v>29440000000</v>
      </c>
      <c r="M116" s="5">
        <f t="shared" si="9"/>
        <v>0.60567407986503996</v>
      </c>
      <c r="N116" s="19">
        <f t="shared" si="10"/>
        <v>11301000000</v>
      </c>
      <c r="O116" s="5">
        <f t="shared" si="11"/>
        <v>0.2324973769210196</v>
      </c>
      <c r="P116" t="s">
        <v>22</v>
      </c>
      <c r="Q116" t="s">
        <v>174</v>
      </c>
    </row>
    <row r="117" spans="1:17" ht="15.75" thickBot="1" x14ac:dyDescent="0.3">
      <c r="A117">
        <v>391</v>
      </c>
      <c r="B117" t="s">
        <v>173</v>
      </c>
      <c r="C117" t="s">
        <v>15</v>
      </c>
      <c r="D117" s="1">
        <v>41846</v>
      </c>
      <c r="E117" s="24">
        <f t="shared" si="6"/>
        <v>2014</v>
      </c>
      <c r="F117" s="8">
        <v>47142000000</v>
      </c>
      <c r="G117" s="8">
        <v>19373000000</v>
      </c>
      <c r="H117" s="15">
        <f t="shared" si="7"/>
        <v>18006000000</v>
      </c>
      <c r="I117" s="8">
        <v>11437000000</v>
      </c>
      <c r="J117" s="8">
        <v>6294000000</v>
      </c>
      <c r="K117" s="8">
        <v>275000000</v>
      </c>
      <c r="L117" s="16">
        <f t="shared" si="8"/>
        <v>27769000000</v>
      </c>
      <c r="M117" s="7">
        <f t="shared" si="9"/>
        <v>0.58905010394128376</v>
      </c>
      <c r="N117" s="20">
        <f t="shared" si="10"/>
        <v>9763000000</v>
      </c>
      <c r="O117" s="7">
        <f t="shared" si="11"/>
        <v>0.20709770480675407</v>
      </c>
      <c r="P117" t="s">
        <v>22</v>
      </c>
      <c r="Q117" t="s">
        <v>174</v>
      </c>
    </row>
    <row r="118" spans="1:17" x14ac:dyDescent="0.25">
      <c r="A118">
        <v>392</v>
      </c>
      <c r="B118" t="s">
        <v>173</v>
      </c>
      <c r="C118" t="s">
        <v>16</v>
      </c>
      <c r="D118" s="1">
        <v>42210</v>
      </c>
      <c r="E118" s="24">
        <f t="shared" si="6"/>
        <v>2015</v>
      </c>
      <c r="F118" s="8">
        <v>49161000000</v>
      </c>
      <c r="G118" s="8">
        <v>19480000000</v>
      </c>
      <c r="H118" s="11">
        <f t="shared" si="7"/>
        <v>18427000000</v>
      </c>
      <c r="I118" s="8">
        <v>11861000000</v>
      </c>
      <c r="J118" s="8">
        <v>6207000000</v>
      </c>
      <c r="K118" s="8">
        <v>359000000</v>
      </c>
      <c r="L118" s="12">
        <f t="shared" si="8"/>
        <v>29681000000</v>
      </c>
      <c r="M118" s="6">
        <f t="shared" si="9"/>
        <v>0.60375094078639568</v>
      </c>
      <c r="N118" s="18">
        <f t="shared" si="10"/>
        <v>11254000000</v>
      </c>
      <c r="O118" s="6">
        <f t="shared" si="11"/>
        <v>0.22892129940399911</v>
      </c>
      <c r="P118" t="s">
        <v>22</v>
      </c>
      <c r="Q118" t="s">
        <v>174</v>
      </c>
    </row>
    <row r="119" spans="1:17" x14ac:dyDescent="0.25">
      <c r="A119">
        <v>393</v>
      </c>
      <c r="B119" t="s">
        <v>173</v>
      </c>
      <c r="C119" t="s">
        <v>17</v>
      </c>
      <c r="D119" s="1">
        <v>42581</v>
      </c>
      <c r="E119" s="24">
        <f t="shared" si="6"/>
        <v>2016</v>
      </c>
      <c r="F119" s="8">
        <v>49247000000</v>
      </c>
      <c r="G119" s="8">
        <v>18287000000</v>
      </c>
      <c r="H119" s="13">
        <f t="shared" si="7"/>
        <v>18032000000</v>
      </c>
      <c r="I119" s="8">
        <v>11433000000</v>
      </c>
      <c r="J119" s="8">
        <v>6296000000</v>
      </c>
      <c r="K119" s="8">
        <v>303000000</v>
      </c>
      <c r="L119" s="14">
        <f t="shared" si="8"/>
        <v>30960000000</v>
      </c>
      <c r="M119" s="5">
        <f t="shared" si="9"/>
        <v>0.62866773610575266</v>
      </c>
      <c r="N119" s="19">
        <f t="shared" si="10"/>
        <v>12928000000</v>
      </c>
      <c r="O119" s="5">
        <f t="shared" si="11"/>
        <v>0.26251345259609721</v>
      </c>
      <c r="P119" t="s">
        <v>22</v>
      </c>
      <c r="Q119" t="s">
        <v>174</v>
      </c>
    </row>
    <row r="120" spans="1:17" x14ac:dyDescent="0.25">
      <c r="A120">
        <v>394</v>
      </c>
      <c r="B120" t="s">
        <v>175</v>
      </c>
      <c r="C120" t="s">
        <v>11</v>
      </c>
      <c r="D120" s="1">
        <v>42097</v>
      </c>
      <c r="E120" s="24">
        <f t="shared" si="6"/>
        <v>2015</v>
      </c>
      <c r="F120" s="8">
        <v>4069746000</v>
      </c>
      <c r="G120" s="8">
        <v>3282301000</v>
      </c>
      <c r="H120" s="13">
        <f t="shared" si="7"/>
        <v>331265000</v>
      </c>
      <c r="I120" s="8">
        <v>194207000</v>
      </c>
      <c r="J120" s="8">
        <v>0</v>
      </c>
      <c r="K120" s="8">
        <v>137058000</v>
      </c>
      <c r="L120" s="14">
        <f t="shared" si="8"/>
        <v>787445000</v>
      </c>
      <c r="M120" s="5">
        <f t="shared" si="9"/>
        <v>0.19348750511702695</v>
      </c>
      <c r="N120" s="19">
        <f t="shared" si="10"/>
        <v>456180000</v>
      </c>
      <c r="O120" s="5">
        <f t="shared" si="11"/>
        <v>0.11209053341412462</v>
      </c>
      <c r="P120" t="s">
        <v>22</v>
      </c>
      <c r="Q120" t="s">
        <v>176</v>
      </c>
    </row>
    <row r="121" spans="1:17" ht="15.75" thickBot="1" x14ac:dyDescent="0.3">
      <c r="A121">
        <v>395</v>
      </c>
      <c r="B121" t="s">
        <v>175</v>
      </c>
      <c r="C121" t="s">
        <v>15</v>
      </c>
      <c r="D121" s="1">
        <v>42461</v>
      </c>
      <c r="E121" s="24">
        <f t="shared" si="6"/>
        <v>2016</v>
      </c>
      <c r="F121" s="8">
        <v>4250447000</v>
      </c>
      <c r="G121" s="8">
        <v>3575631000</v>
      </c>
      <c r="H121" s="15">
        <f t="shared" si="7"/>
        <v>369486000</v>
      </c>
      <c r="I121" s="8">
        <v>187244000</v>
      </c>
      <c r="J121" s="8">
        <v>0</v>
      </c>
      <c r="K121" s="8">
        <v>182242000</v>
      </c>
      <c r="L121" s="16">
        <f t="shared" si="8"/>
        <v>674816000</v>
      </c>
      <c r="M121" s="7">
        <f t="shared" si="9"/>
        <v>0.15876353710562674</v>
      </c>
      <c r="N121" s="20">
        <f t="shared" si="10"/>
        <v>305330000</v>
      </c>
      <c r="O121" s="7">
        <f t="shared" si="11"/>
        <v>7.1834797610698359E-2</v>
      </c>
      <c r="P121" t="s">
        <v>22</v>
      </c>
      <c r="Q121" t="s">
        <v>176</v>
      </c>
    </row>
    <row r="122" spans="1:17" x14ac:dyDescent="0.25">
      <c r="A122">
        <v>408</v>
      </c>
      <c r="B122" t="s">
        <v>184</v>
      </c>
      <c r="C122" t="s">
        <v>11</v>
      </c>
      <c r="D122" s="1">
        <v>41274</v>
      </c>
      <c r="E122" s="24">
        <f t="shared" si="6"/>
        <v>2012</v>
      </c>
      <c r="F122" s="8">
        <v>7346472000</v>
      </c>
      <c r="G122" s="8">
        <v>4278241000</v>
      </c>
      <c r="H122" s="11">
        <f t="shared" si="7"/>
        <v>1706735000</v>
      </c>
      <c r="I122" s="8">
        <v>1557646000</v>
      </c>
      <c r="J122" s="8">
        <v>0</v>
      </c>
      <c r="K122" s="8">
        <v>149089000</v>
      </c>
      <c r="L122" s="12">
        <f t="shared" si="8"/>
        <v>3068231000</v>
      </c>
      <c r="M122" s="6">
        <f t="shared" si="9"/>
        <v>0.4176468650530486</v>
      </c>
      <c r="N122" s="18">
        <f t="shared" si="10"/>
        <v>1361496000</v>
      </c>
      <c r="O122" s="6">
        <f t="shared" si="11"/>
        <v>0.18532650774412535</v>
      </c>
      <c r="P122" t="s">
        <v>22</v>
      </c>
      <c r="Q122" t="s">
        <v>176</v>
      </c>
    </row>
    <row r="123" spans="1:17" x14ac:dyDescent="0.25">
      <c r="A123">
        <v>409</v>
      </c>
      <c r="B123" t="s">
        <v>184</v>
      </c>
      <c r="C123" t="s">
        <v>15</v>
      </c>
      <c r="D123" s="1">
        <v>41639</v>
      </c>
      <c r="E123" s="24">
        <f t="shared" si="6"/>
        <v>2013</v>
      </c>
      <c r="F123" s="8">
        <v>8843200000</v>
      </c>
      <c r="G123" s="8">
        <v>5265500000</v>
      </c>
      <c r="H123" s="13">
        <f t="shared" si="7"/>
        <v>1899800000</v>
      </c>
      <c r="I123" s="8">
        <v>1727600000</v>
      </c>
      <c r="J123" s="8">
        <v>0</v>
      </c>
      <c r="K123" s="8">
        <v>172200000</v>
      </c>
      <c r="L123" s="14">
        <f t="shared" si="8"/>
        <v>3577700000</v>
      </c>
      <c r="M123" s="5">
        <f t="shared" si="9"/>
        <v>0.40457074362221823</v>
      </c>
      <c r="N123" s="19">
        <f t="shared" si="10"/>
        <v>1677900000</v>
      </c>
      <c r="O123" s="5">
        <f t="shared" si="11"/>
        <v>0.18973900850370906</v>
      </c>
      <c r="P123" t="s">
        <v>22</v>
      </c>
      <c r="Q123" t="s">
        <v>176</v>
      </c>
    </row>
    <row r="124" spans="1:17" x14ac:dyDescent="0.25">
      <c r="A124">
        <v>410</v>
      </c>
      <c r="B124" t="s">
        <v>184</v>
      </c>
      <c r="C124" t="s">
        <v>16</v>
      </c>
      <c r="D124" s="1">
        <v>42004</v>
      </c>
      <c r="E124" s="24">
        <f t="shared" si="6"/>
        <v>2014</v>
      </c>
      <c r="F124" s="8">
        <v>10262700000</v>
      </c>
      <c r="G124" s="8">
        <v>6141100000</v>
      </c>
      <c r="H124" s="13">
        <f t="shared" si="7"/>
        <v>2236700000</v>
      </c>
      <c r="I124" s="8">
        <v>2037000000</v>
      </c>
      <c r="J124" s="8">
        <v>0</v>
      </c>
      <c r="K124" s="8">
        <v>199700000</v>
      </c>
      <c r="L124" s="14">
        <f t="shared" si="8"/>
        <v>4121600000</v>
      </c>
      <c r="M124" s="5">
        <f t="shared" si="9"/>
        <v>0.4016097128435987</v>
      </c>
      <c r="N124" s="19">
        <f t="shared" si="10"/>
        <v>1884900000</v>
      </c>
      <c r="O124" s="5">
        <f t="shared" si="11"/>
        <v>0.18366511736677482</v>
      </c>
      <c r="P124" t="s">
        <v>22</v>
      </c>
      <c r="Q124" t="s">
        <v>176</v>
      </c>
    </row>
    <row r="125" spans="1:17" ht="15.75" thickBot="1" x14ac:dyDescent="0.3">
      <c r="A125">
        <v>411</v>
      </c>
      <c r="B125" t="s">
        <v>184</v>
      </c>
      <c r="C125" t="s">
        <v>17</v>
      </c>
      <c r="D125" s="1">
        <v>42369</v>
      </c>
      <c r="E125" s="24">
        <f t="shared" si="6"/>
        <v>2015</v>
      </c>
      <c r="F125" s="8">
        <v>12416000000</v>
      </c>
      <c r="G125" s="8">
        <v>7440200000</v>
      </c>
      <c r="H125" s="15">
        <f t="shared" si="7"/>
        <v>2833800000</v>
      </c>
      <c r="I125" s="8">
        <v>2508600000</v>
      </c>
      <c r="J125" s="8">
        <v>0</v>
      </c>
      <c r="K125" s="8">
        <v>325200000</v>
      </c>
      <c r="L125" s="16">
        <f t="shared" si="8"/>
        <v>4975800000</v>
      </c>
      <c r="M125" s="7">
        <f t="shared" si="9"/>
        <v>0.40075708762886597</v>
      </c>
      <c r="N125" s="20">
        <f t="shared" si="10"/>
        <v>2142000000</v>
      </c>
      <c r="O125" s="7">
        <f t="shared" si="11"/>
        <v>0.17251932989690721</v>
      </c>
      <c r="P125" t="s">
        <v>22</v>
      </c>
      <c r="Q125" t="s">
        <v>176</v>
      </c>
    </row>
    <row r="126" spans="1:17" x14ac:dyDescent="0.25">
      <c r="A126">
        <v>412</v>
      </c>
      <c r="B126" t="s">
        <v>185</v>
      </c>
      <c r="C126" t="s">
        <v>11</v>
      </c>
      <c r="D126" s="1">
        <v>41639</v>
      </c>
      <c r="E126" s="24">
        <f t="shared" si="6"/>
        <v>2013</v>
      </c>
      <c r="F126" s="8">
        <v>2918434000</v>
      </c>
      <c r="G126" s="8">
        <v>502795000</v>
      </c>
      <c r="H126" s="11">
        <f t="shared" si="7"/>
        <v>2034922000</v>
      </c>
      <c r="I126" s="8">
        <v>1476916000</v>
      </c>
      <c r="J126" s="8">
        <v>516338000</v>
      </c>
      <c r="K126" s="8">
        <v>41668000</v>
      </c>
      <c r="L126" s="12">
        <f t="shared" si="8"/>
        <v>2415639000</v>
      </c>
      <c r="M126" s="6">
        <f t="shared" si="9"/>
        <v>0.82771753618550226</v>
      </c>
      <c r="N126" s="18">
        <f t="shared" si="10"/>
        <v>380717000</v>
      </c>
      <c r="O126" s="6">
        <f t="shared" si="11"/>
        <v>0.13045249609893525</v>
      </c>
      <c r="P126" t="s">
        <v>22</v>
      </c>
      <c r="Q126" t="s">
        <v>57</v>
      </c>
    </row>
    <row r="127" spans="1:17" x14ac:dyDescent="0.25">
      <c r="A127">
        <v>413</v>
      </c>
      <c r="B127" t="s">
        <v>185</v>
      </c>
      <c r="C127" t="s">
        <v>15</v>
      </c>
      <c r="D127" s="1">
        <v>42004</v>
      </c>
      <c r="E127" s="24">
        <f t="shared" si="6"/>
        <v>2014</v>
      </c>
      <c r="F127" s="8">
        <v>3142856000</v>
      </c>
      <c r="G127" s="8">
        <v>620219000</v>
      </c>
      <c r="H127" s="13">
        <f t="shared" si="7"/>
        <v>2193581000</v>
      </c>
      <c r="I127" s="8">
        <v>1600187000</v>
      </c>
      <c r="J127" s="8">
        <v>553817000</v>
      </c>
      <c r="K127" s="8">
        <v>39577000</v>
      </c>
      <c r="L127" s="14">
        <f t="shared" si="8"/>
        <v>2522637000</v>
      </c>
      <c r="M127" s="5">
        <f t="shared" si="9"/>
        <v>0.80265751914818884</v>
      </c>
      <c r="N127" s="19">
        <f t="shared" si="10"/>
        <v>329056000</v>
      </c>
      <c r="O127" s="5">
        <f t="shared" si="11"/>
        <v>0.10469967443624525</v>
      </c>
      <c r="P127" t="s">
        <v>22</v>
      </c>
      <c r="Q127" t="s">
        <v>57</v>
      </c>
    </row>
    <row r="128" spans="1:17" x14ac:dyDescent="0.25">
      <c r="A128">
        <v>414</v>
      </c>
      <c r="B128" t="s">
        <v>185</v>
      </c>
      <c r="C128" t="s">
        <v>16</v>
      </c>
      <c r="D128" s="1">
        <v>42369</v>
      </c>
      <c r="E128" s="24">
        <f t="shared" si="6"/>
        <v>2015</v>
      </c>
      <c r="F128" s="8">
        <v>3275594000</v>
      </c>
      <c r="G128" s="8">
        <v>614364000</v>
      </c>
      <c r="H128" s="13">
        <f t="shared" si="7"/>
        <v>2143597000</v>
      </c>
      <c r="I128" s="8">
        <v>1538027000</v>
      </c>
      <c r="J128" s="8">
        <v>563975000</v>
      </c>
      <c r="K128" s="8">
        <v>41595000</v>
      </c>
      <c r="L128" s="14">
        <f t="shared" si="8"/>
        <v>2661230000</v>
      </c>
      <c r="M128" s="5">
        <f t="shared" si="9"/>
        <v>0.81244195709236244</v>
      </c>
      <c r="N128" s="19">
        <f t="shared" si="10"/>
        <v>517633000</v>
      </c>
      <c r="O128" s="5">
        <f t="shared" si="11"/>
        <v>0.1580272158271141</v>
      </c>
      <c r="P128" t="s">
        <v>22</v>
      </c>
      <c r="Q128" t="s">
        <v>57</v>
      </c>
    </row>
    <row r="129" spans="1:17" ht="15.75" thickBot="1" x14ac:dyDescent="0.3">
      <c r="A129">
        <v>415</v>
      </c>
      <c r="B129" t="s">
        <v>185</v>
      </c>
      <c r="C129" t="s">
        <v>17</v>
      </c>
      <c r="D129" s="1">
        <v>42735</v>
      </c>
      <c r="E129" s="24">
        <f t="shared" si="6"/>
        <v>2016</v>
      </c>
      <c r="F129" s="8">
        <v>3418265000</v>
      </c>
      <c r="G129" s="8">
        <v>559541000</v>
      </c>
      <c r="H129" s="15">
        <f t="shared" si="7"/>
        <v>2138444000</v>
      </c>
      <c r="I129" s="8">
        <v>1620006000</v>
      </c>
      <c r="J129" s="8">
        <v>489265000</v>
      </c>
      <c r="K129" s="8">
        <v>29173000</v>
      </c>
      <c r="L129" s="16">
        <f t="shared" si="8"/>
        <v>2858724000</v>
      </c>
      <c r="M129" s="7">
        <f t="shared" si="9"/>
        <v>0.83630847813144971</v>
      </c>
      <c r="N129" s="20">
        <f t="shared" si="10"/>
        <v>720280000</v>
      </c>
      <c r="O129" s="7">
        <f t="shared" si="11"/>
        <v>0.21071508499194766</v>
      </c>
      <c r="P129" t="s">
        <v>22</v>
      </c>
      <c r="Q129" t="s">
        <v>57</v>
      </c>
    </row>
    <row r="130" spans="1:17" x14ac:dyDescent="0.25">
      <c r="A130">
        <v>452</v>
      </c>
      <c r="B130" t="s">
        <v>198</v>
      </c>
      <c r="C130" t="s">
        <v>11</v>
      </c>
      <c r="D130" s="1">
        <v>41274</v>
      </c>
      <c r="E130" s="24">
        <f t="shared" ref="E130:E193" si="12">YEAR(D130)</f>
        <v>2012</v>
      </c>
      <c r="F130" s="8">
        <v>7383000000</v>
      </c>
      <c r="G130" s="8">
        <v>4365000000</v>
      </c>
      <c r="H130" s="11">
        <f t="shared" ref="H130:H193" si="13">SUM(I130:K130)</f>
        <v>1817000000</v>
      </c>
      <c r="I130" s="8">
        <v>1742000000</v>
      </c>
      <c r="J130" s="8">
        <v>0</v>
      </c>
      <c r="K130" s="8">
        <v>75000000</v>
      </c>
      <c r="L130" s="12">
        <f t="shared" ref="L130:L193" si="14">F130-G130</f>
        <v>3018000000</v>
      </c>
      <c r="M130" s="6">
        <f t="shared" ref="M130:M193" si="15">1-(G130/F130)</f>
        <v>0.40877691995123933</v>
      </c>
      <c r="N130" s="18">
        <f t="shared" ref="N130:N193" si="16">L130-H130</f>
        <v>1201000000</v>
      </c>
      <c r="O130" s="6">
        <f t="shared" ref="O130:O193" si="17">N130/F130</f>
        <v>0.16267100094812406</v>
      </c>
      <c r="P130" t="s">
        <v>25</v>
      </c>
      <c r="Q130" t="s">
        <v>199</v>
      </c>
    </row>
    <row r="131" spans="1:17" x14ac:dyDescent="0.25">
      <c r="A131">
        <v>453</v>
      </c>
      <c r="B131" t="s">
        <v>198</v>
      </c>
      <c r="C131" t="s">
        <v>15</v>
      </c>
      <c r="D131" s="1">
        <v>41639</v>
      </c>
      <c r="E131" s="24">
        <f t="shared" si="12"/>
        <v>2013</v>
      </c>
      <c r="F131" s="8">
        <v>7146000000</v>
      </c>
      <c r="G131" s="8">
        <v>4326000000</v>
      </c>
      <c r="H131" s="13">
        <f t="shared" si="13"/>
        <v>1819000000</v>
      </c>
      <c r="I131" s="8">
        <v>1740000000</v>
      </c>
      <c r="J131" s="8">
        <v>0</v>
      </c>
      <c r="K131" s="8">
        <v>79000000</v>
      </c>
      <c r="L131" s="14">
        <f t="shared" si="14"/>
        <v>2820000000</v>
      </c>
      <c r="M131" s="5">
        <f t="shared" si="15"/>
        <v>0.39462636439966414</v>
      </c>
      <c r="N131" s="19">
        <f t="shared" si="16"/>
        <v>1001000000</v>
      </c>
      <c r="O131" s="5">
        <f t="shared" si="17"/>
        <v>0.14007836551917158</v>
      </c>
      <c r="P131" t="s">
        <v>25</v>
      </c>
      <c r="Q131" t="s">
        <v>199</v>
      </c>
    </row>
    <row r="132" spans="1:17" x14ac:dyDescent="0.25">
      <c r="A132">
        <v>454</v>
      </c>
      <c r="B132" t="s">
        <v>198</v>
      </c>
      <c r="C132" t="s">
        <v>16</v>
      </c>
      <c r="D132" s="1">
        <v>42004</v>
      </c>
      <c r="E132" s="24">
        <f t="shared" si="12"/>
        <v>2014</v>
      </c>
      <c r="F132" s="8">
        <v>7435000000</v>
      </c>
      <c r="G132" s="8">
        <v>4637000000</v>
      </c>
      <c r="H132" s="13">
        <f t="shared" si="13"/>
        <v>1815000000</v>
      </c>
      <c r="I132" s="8">
        <v>1721000000</v>
      </c>
      <c r="J132" s="8">
        <v>0</v>
      </c>
      <c r="K132" s="8">
        <v>94000000</v>
      </c>
      <c r="L132" s="14">
        <f t="shared" si="14"/>
        <v>2798000000</v>
      </c>
      <c r="M132" s="5">
        <f t="shared" si="15"/>
        <v>0.37632817753866843</v>
      </c>
      <c r="N132" s="19">
        <f t="shared" si="16"/>
        <v>983000000</v>
      </c>
      <c r="O132" s="5">
        <f t="shared" si="17"/>
        <v>0.13221250840618695</v>
      </c>
      <c r="P132" t="s">
        <v>25</v>
      </c>
      <c r="Q132" t="s">
        <v>199</v>
      </c>
    </row>
    <row r="133" spans="1:17" ht="15.75" thickBot="1" x14ac:dyDescent="0.3">
      <c r="A133">
        <v>455</v>
      </c>
      <c r="B133" t="s">
        <v>198</v>
      </c>
      <c r="C133" t="s">
        <v>17</v>
      </c>
      <c r="D133" s="1">
        <v>42369</v>
      </c>
      <c r="E133" s="24">
        <f t="shared" si="12"/>
        <v>2015</v>
      </c>
      <c r="F133" s="8">
        <v>7493000000</v>
      </c>
      <c r="G133" s="8">
        <v>4657000000</v>
      </c>
      <c r="H133" s="15">
        <f t="shared" si="13"/>
        <v>1437000000</v>
      </c>
      <c r="I133" s="8">
        <v>1356000000</v>
      </c>
      <c r="J133" s="8">
        <v>0</v>
      </c>
      <c r="K133" s="8">
        <v>81000000</v>
      </c>
      <c r="L133" s="16">
        <f t="shared" si="14"/>
        <v>2836000000</v>
      </c>
      <c r="M133" s="7">
        <f t="shared" si="15"/>
        <v>0.37848658748164954</v>
      </c>
      <c r="N133" s="20">
        <f t="shared" si="16"/>
        <v>1399000000</v>
      </c>
      <c r="O133" s="7">
        <f t="shared" si="17"/>
        <v>0.18670759375417056</v>
      </c>
      <c r="P133" t="s">
        <v>25</v>
      </c>
      <c r="Q133" t="s">
        <v>199</v>
      </c>
    </row>
    <row r="134" spans="1:17" x14ac:dyDescent="0.25">
      <c r="A134">
        <v>508</v>
      </c>
      <c r="B134" t="s">
        <v>217</v>
      </c>
      <c r="C134" t="s">
        <v>11</v>
      </c>
      <c r="D134" s="1">
        <v>41274</v>
      </c>
      <c r="E134" s="24">
        <f t="shared" si="12"/>
        <v>2012</v>
      </c>
      <c r="F134" s="8">
        <v>8186280000</v>
      </c>
      <c r="G134" s="8">
        <v>5583549000</v>
      </c>
      <c r="H134" s="11">
        <f t="shared" si="13"/>
        <v>1231848000</v>
      </c>
      <c r="I134" s="8">
        <v>889879000</v>
      </c>
      <c r="J134" s="8">
        <v>0</v>
      </c>
      <c r="K134" s="8">
        <v>341969000</v>
      </c>
      <c r="L134" s="12">
        <f t="shared" si="14"/>
        <v>2602731000</v>
      </c>
      <c r="M134" s="6">
        <f t="shared" si="15"/>
        <v>0.31793818437678656</v>
      </c>
      <c r="N134" s="18">
        <f t="shared" si="16"/>
        <v>1370883000</v>
      </c>
      <c r="O134" s="6">
        <f t="shared" si="17"/>
        <v>0.16746104457702399</v>
      </c>
      <c r="P134" t="s">
        <v>25</v>
      </c>
      <c r="Q134" t="s">
        <v>199</v>
      </c>
    </row>
    <row r="135" spans="1:17" x14ac:dyDescent="0.25">
      <c r="A135">
        <v>509</v>
      </c>
      <c r="B135" t="s">
        <v>217</v>
      </c>
      <c r="C135" t="s">
        <v>15</v>
      </c>
      <c r="D135" s="1">
        <v>41639</v>
      </c>
      <c r="E135" s="24">
        <f t="shared" si="12"/>
        <v>2013</v>
      </c>
      <c r="F135" s="8">
        <v>11764050000</v>
      </c>
      <c r="G135" s="8">
        <v>8198377000</v>
      </c>
      <c r="H135" s="13">
        <f t="shared" si="13"/>
        <v>2045245000</v>
      </c>
      <c r="I135" s="8">
        <v>1516508000</v>
      </c>
      <c r="J135" s="8">
        <v>0</v>
      </c>
      <c r="K135" s="8">
        <v>528737000</v>
      </c>
      <c r="L135" s="14">
        <f t="shared" si="14"/>
        <v>3565673000</v>
      </c>
      <c r="M135" s="5">
        <f t="shared" si="15"/>
        <v>0.30309910277497976</v>
      </c>
      <c r="N135" s="19">
        <f t="shared" si="16"/>
        <v>1520428000</v>
      </c>
      <c r="O135" s="5">
        <f t="shared" si="17"/>
        <v>0.12924358532988214</v>
      </c>
      <c r="P135" t="s">
        <v>25</v>
      </c>
      <c r="Q135" t="s">
        <v>199</v>
      </c>
    </row>
    <row r="136" spans="1:17" x14ac:dyDescent="0.25">
      <c r="A136">
        <v>510</v>
      </c>
      <c r="B136" t="s">
        <v>217</v>
      </c>
      <c r="C136" t="s">
        <v>16</v>
      </c>
      <c r="D136" s="1">
        <v>42004</v>
      </c>
      <c r="E136" s="24">
        <f t="shared" si="12"/>
        <v>2014</v>
      </c>
      <c r="F136" s="8">
        <v>12795106000</v>
      </c>
      <c r="G136" s="8">
        <v>9119305000</v>
      </c>
      <c r="H136" s="13">
        <f t="shared" si="13"/>
        <v>1869441000</v>
      </c>
      <c r="I136" s="8">
        <v>1278506000</v>
      </c>
      <c r="J136" s="8">
        <v>0</v>
      </c>
      <c r="K136" s="8">
        <v>590935000</v>
      </c>
      <c r="L136" s="14">
        <f t="shared" si="14"/>
        <v>3675801000</v>
      </c>
      <c r="M136" s="5">
        <f t="shared" si="15"/>
        <v>0.28728179352324246</v>
      </c>
      <c r="N136" s="19">
        <f t="shared" si="16"/>
        <v>1806360000</v>
      </c>
      <c r="O136" s="5">
        <f t="shared" si="17"/>
        <v>0.14117585270493266</v>
      </c>
      <c r="P136" t="s">
        <v>25</v>
      </c>
      <c r="Q136" t="s">
        <v>199</v>
      </c>
    </row>
    <row r="137" spans="1:17" ht="15.75" thickBot="1" x14ac:dyDescent="0.3">
      <c r="A137">
        <v>511</v>
      </c>
      <c r="B137" t="s">
        <v>217</v>
      </c>
      <c r="C137" t="s">
        <v>17</v>
      </c>
      <c r="D137" s="1">
        <v>42369</v>
      </c>
      <c r="E137" s="24">
        <f t="shared" si="12"/>
        <v>2015</v>
      </c>
      <c r="F137" s="8">
        <v>13781837000</v>
      </c>
      <c r="G137" s="8">
        <v>9824834000</v>
      </c>
      <c r="H137" s="15">
        <f t="shared" si="13"/>
        <v>2585159000</v>
      </c>
      <c r="I137" s="8">
        <v>1947135000</v>
      </c>
      <c r="J137" s="8">
        <v>0</v>
      </c>
      <c r="K137" s="8">
        <v>638024000</v>
      </c>
      <c r="L137" s="16">
        <f t="shared" si="14"/>
        <v>3957003000</v>
      </c>
      <c r="M137" s="7">
        <f t="shared" si="15"/>
        <v>0.28711723988609061</v>
      </c>
      <c r="N137" s="20">
        <f t="shared" si="16"/>
        <v>1371844000</v>
      </c>
      <c r="O137" s="7">
        <f t="shared" si="17"/>
        <v>9.9539996010691467E-2</v>
      </c>
      <c r="P137" t="s">
        <v>25</v>
      </c>
      <c r="Q137" t="s">
        <v>199</v>
      </c>
    </row>
    <row r="138" spans="1:17" x14ac:dyDescent="0.25">
      <c r="A138">
        <v>516</v>
      </c>
      <c r="B138" t="s">
        <v>219</v>
      </c>
      <c r="C138" t="s">
        <v>11</v>
      </c>
      <c r="D138" s="1">
        <v>41364</v>
      </c>
      <c r="E138" s="24">
        <f t="shared" si="12"/>
        <v>2013</v>
      </c>
      <c r="F138" s="8">
        <v>3797000000</v>
      </c>
      <c r="G138" s="8">
        <v>1388000000</v>
      </c>
      <c r="H138" s="11">
        <f t="shared" si="13"/>
        <v>2261000000</v>
      </c>
      <c r="I138" s="8">
        <v>1078000000</v>
      </c>
      <c r="J138" s="8">
        <v>1153000000</v>
      </c>
      <c r="K138" s="8">
        <v>30000000</v>
      </c>
      <c r="L138" s="12">
        <f t="shared" si="14"/>
        <v>2409000000</v>
      </c>
      <c r="M138" s="6">
        <f t="shared" si="15"/>
        <v>0.63444824861732951</v>
      </c>
      <c r="N138" s="18">
        <f t="shared" si="16"/>
        <v>148000000</v>
      </c>
      <c r="O138" s="6">
        <f t="shared" si="17"/>
        <v>3.8978140637345275E-2</v>
      </c>
      <c r="P138" t="s">
        <v>22</v>
      </c>
      <c r="Q138" t="s">
        <v>93</v>
      </c>
    </row>
    <row r="139" spans="1:17" x14ac:dyDescent="0.25">
      <c r="A139">
        <v>517</v>
      </c>
      <c r="B139" t="s">
        <v>219</v>
      </c>
      <c r="C139" t="s">
        <v>15</v>
      </c>
      <c r="D139" s="1">
        <v>41729</v>
      </c>
      <c r="E139" s="24">
        <f t="shared" si="12"/>
        <v>2014</v>
      </c>
      <c r="F139" s="8">
        <v>3575000000</v>
      </c>
      <c r="G139" s="8">
        <v>1347000000</v>
      </c>
      <c r="H139" s="13">
        <f t="shared" si="13"/>
        <v>2196000000</v>
      </c>
      <c r="I139" s="8">
        <v>1055000000</v>
      </c>
      <c r="J139" s="8">
        <v>1125000000</v>
      </c>
      <c r="K139" s="8">
        <v>16000000</v>
      </c>
      <c r="L139" s="14">
        <f t="shared" si="14"/>
        <v>2228000000</v>
      </c>
      <c r="M139" s="5">
        <f t="shared" si="15"/>
        <v>0.6232167832167832</v>
      </c>
      <c r="N139" s="19">
        <f t="shared" si="16"/>
        <v>32000000</v>
      </c>
      <c r="O139" s="5">
        <f t="shared" si="17"/>
        <v>8.951048951048951E-3</v>
      </c>
      <c r="P139" t="s">
        <v>22</v>
      </c>
      <c r="Q139" t="s">
        <v>93</v>
      </c>
    </row>
    <row r="140" spans="1:17" x14ac:dyDescent="0.25">
      <c r="A140">
        <v>518</v>
      </c>
      <c r="B140" t="s">
        <v>219</v>
      </c>
      <c r="C140" t="s">
        <v>16</v>
      </c>
      <c r="D140" s="1">
        <v>42094</v>
      </c>
      <c r="E140" s="24">
        <f t="shared" si="12"/>
        <v>2015</v>
      </c>
      <c r="F140" s="8">
        <v>4515000000</v>
      </c>
      <c r="G140" s="8">
        <v>1429000000</v>
      </c>
      <c r="H140" s="13">
        <f t="shared" si="13"/>
        <v>2138000000</v>
      </c>
      <c r="I140" s="8">
        <v>1030000000</v>
      </c>
      <c r="J140" s="8">
        <v>1094000000</v>
      </c>
      <c r="K140" s="8">
        <v>14000000</v>
      </c>
      <c r="L140" s="14">
        <f t="shared" si="14"/>
        <v>3086000000</v>
      </c>
      <c r="M140" s="5">
        <f t="shared" si="15"/>
        <v>0.68349944629014403</v>
      </c>
      <c r="N140" s="19">
        <f t="shared" si="16"/>
        <v>948000000</v>
      </c>
      <c r="O140" s="5">
        <f t="shared" si="17"/>
        <v>0.20996677740863787</v>
      </c>
      <c r="P140" t="s">
        <v>22</v>
      </c>
      <c r="Q140" t="s">
        <v>93</v>
      </c>
    </row>
    <row r="141" spans="1:17" ht="15.75" thickBot="1" x14ac:dyDescent="0.3">
      <c r="A141">
        <v>519</v>
      </c>
      <c r="B141" t="s">
        <v>219</v>
      </c>
      <c r="C141" t="s">
        <v>17</v>
      </c>
      <c r="D141" s="1">
        <v>42460</v>
      </c>
      <c r="E141" s="24">
        <f t="shared" si="12"/>
        <v>2016</v>
      </c>
      <c r="F141" s="8">
        <v>4396000000</v>
      </c>
      <c r="G141" s="8">
        <v>1354000000</v>
      </c>
      <c r="H141" s="15">
        <f t="shared" si="13"/>
        <v>2144000000</v>
      </c>
      <c r="I141" s="8">
        <v>1028000000</v>
      </c>
      <c r="J141" s="8">
        <v>1109000000</v>
      </c>
      <c r="K141" s="8">
        <v>7000000</v>
      </c>
      <c r="L141" s="16">
        <f t="shared" si="14"/>
        <v>3042000000</v>
      </c>
      <c r="M141" s="7">
        <f t="shared" si="15"/>
        <v>0.69199272065514106</v>
      </c>
      <c r="N141" s="20">
        <f t="shared" si="16"/>
        <v>898000000</v>
      </c>
      <c r="O141" s="7">
        <f t="shared" si="17"/>
        <v>0.20427661510464057</v>
      </c>
      <c r="P141" t="s">
        <v>22</v>
      </c>
      <c r="Q141" t="s">
        <v>93</v>
      </c>
    </row>
    <row r="142" spans="1:17" x14ac:dyDescent="0.25">
      <c r="A142">
        <v>520</v>
      </c>
      <c r="B142" t="s">
        <v>220</v>
      </c>
      <c r="C142" t="s">
        <v>11</v>
      </c>
      <c r="D142" s="1">
        <v>41639</v>
      </c>
      <c r="E142" s="24">
        <f t="shared" si="12"/>
        <v>2013</v>
      </c>
      <c r="F142" s="8">
        <v>8257000000</v>
      </c>
      <c r="G142" s="8">
        <v>1492000000</v>
      </c>
      <c r="H142" s="11">
        <f t="shared" si="13"/>
        <v>4311000000</v>
      </c>
      <c r="I142" s="8">
        <v>3260000000</v>
      </c>
      <c r="J142" s="8">
        <v>915000000</v>
      </c>
      <c r="K142" s="8">
        <v>136000000</v>
      </c>
      <c r="L142" s="12">
        <f t="shared" si="14"/>
        <v>6765000000</v>
      </c>
      <c r="M142" s="6">
        <f t="shared" si="15"/>
        <v>0.81930483226353401</v>
      </c>
      <c r="N142" s="18">
        <f t="shared" si="16"/>
        <v>2454000000</v>
      </c>
      <c r="O142" s="6">
        <f t="shared" si="17"/>
        <v>0.29720237374349034</v>
      </c>
      <c r="P142" t="s">
        <v>22</v>
      </c>
      <c r="Q142" t="s">
        <v>57</v>
      </c>
    </row>
    <row r="143" spans="1:17" x14ac:dyDescent="0.25">
      <c r="A143">
        <v>521</v>
      </c>
      <c r="B143" t="s">
        <v>220</v>
      </c>
      <c r="C143" t="s">
        <v>15</v>
      </c>
      <c r="D143" s="1">
        <v>42004</v>
      </c>
      <c r="E143" s="24">
        <f t="shared" si="12"/>
        <v>2014</v>
      </c>
      <c r="F143" s="8">
        <v>8790000000</v>
      </c>
      <c r="G143" s="8">
        <v>1663000000</v>
      </c>
      <c r="H143" s="13">
        <f t="shared" si="13"/>
        <v>4651000000</v>
      </c>
      <c r="I143" s="8">
        <v>3593000000</v>
      </c>
      <c r="J143" s="8">
        <v>983000000</v>
      </c>
      <c r="K143" s="8">
        <v>75000000</v>
      </c>
      <c r="L143" s="14">
        <f t="shared" si="14"/>
        <v>7127000000</v>
      </c>
      <c r="M143" s="5">
        <f t="shared" si="15"/>
        <v>0.81080773606370871</v>
      </c>
      <c r="N143" s="19">
        <f t="shared" si="16"/>
        <v>2476000000</v>
      </c>
      <c r="O143" s="5">
        <f t="shared" si="17"/>
        <v>0.28168373151308307</v>
      </c>
      <c r="P143" t="s">
        <v>22</v>
      </c>
      <c r="Q143" t="s">
        <v>57</v>
      </c>
    </row>
    <row r="144" spans="1:17" x14ac:dyDescent="0.25">
      <c r="A144">
        <v>522</v>
      </c>
      <c r="B144" t="s">
        <v>220</v>
      </c>
      <c r="C144" t="s">
        <v>16</v>
      </c>
      <c r="D144" s="1">
        <v>42369</v>
      </c>
      <c r="E144" s="24">
        <f t="shared" si="12"/>
        <v>2015</v>
      </c>
      <c r="F144" s="8">
        <v>8592000000</v>
      </c>
      <c r="G144" s="8">
        <v>1771000000</v>
      </c>
      <c r="H144" s="13">
        <f t="shared" si="13"/>
        <v>4624000000</v>
      </c>
      <c r="I144" s="8">
        <v>3660000000</v>
      </c>
      <c r="J144" s="8">
        <v>923000000</v>
      </c>
      <c r="K144" s="8">
        <v>41000000</v>
      </c>
      <c r="L144" s="14">
        <f t="shared" si="14"/>
        <v>6821000000</v>
      </c>
      <c r="M144" s="5">
        <f t="shared" si="15"/>
        <v>0.79387802607076352</v>
      </c>
      <c r="N144" s="19">
        <f t="shared" si="16"/>
        <v>2197000000</v>
      </c>
      <c r="O144" s="5">
        <f t="shared" si="17"/>
        <v>0.25570297951582865</v>
      </c>
      <c r="P144" t="s">
        <v>22</v>
      </c>
      <c r="Q144" t="s">
        <v>57</v>
      </c>
    </row>
    <row r="145" spans="1:17" ht="15.75" thickBot="1" x14ac:dyDescent="0.3">
      <c r="A145">
        <v>523</v>
      </c>
      <c r="B145" t="s">
        <v>220</v>
      </c>
      <c r="C145" t="s">
        <v>17</v>
      </c>
      <c r="D145" s="1">
        <v>42735</v>
      </c>
      <c r="E145" s="24">
        <f t="shared" si="12"/>
        <v>2016</v>
      </c>
      <c r="F145" s="8">
        <v>8979000000</v>
      </c>
      <c r="G145" s="8">
        <v>2007000000</v>
      </c>
      <c r="H145" s="15">
        <f t="shared" si="13"/>
        <v>4647000000</v>
      </c>
      <c r="I145" s="8">
        <v>3499000000</v>
      </c>
      <c r="J145" s="8">
        <v>1114000000</v>
      </c>
      <c r="K145" s="8">
        <v>34000000</v>
      </c>
      <c r="L145" s="16">
        <f t="shared" si="14"/>
        <v>6972000000</v>
      </c>
      <c r="M145" s="7">
        <f t="shared" si="15"/>
        <v>0.77647844971600399</v>
      </c>
      <c r="N145" s="20">
        <f t="shared" si="16"/>
        <v>2325000000</v>
      </c>
      <c r="O145" s="7">
        <f t="shared" si="17"/>
        <v>0.25893752088205813</v>
      </c>
      <c r="P145" t="s">
        <v>22</v>
      </c>
      <c r="Q145" t="s">
        <v>57</v>
      </c>
    </row>
    <row r="146" spans="1:17" x14ac:dyDescent="0.25">
      <c r="A146">
        <v>588</v>
      </c>
      <c r="B146" t="s">
        <v>239</v>
      </c>
      <c r="C146" t="s">
        <v>11</v>
      </c>
      <c r="D146" s="1">
        <v>41274</v>
      </c>
      <c r="E146" s="24">
        <f t="shared" si="12"/>
        <v>2012</v>
      </c>
      <c r="F146" s="8">
        <v>1899600000</v>
      </c>
      <c r="G146" s="8">
        <v>491000000</v>
      </c>
      <c r="H146" s="11">
        <f t="shared" si="13"/>
        <v>988700000</v>
      </c>
      <c r="I146" s="8">
        <v>697400000</v>
      </c>
      <c r="J146" s="8">
        <v>291300000</v>
      </c>
      <c r="K146" s="8">
        <v>0</v>
      </c>
      <c r="L146" s="12">
        <f t="shared" si="14"/>
        <v>1408600000</v>
      </c>
      <c r="M146" s="6">
        <f t="shared" si="15"/>
        <v>0.74152453148031161</v>
      </c>
      <c r="N146" s="18">
        <f t="shared" si="16"/>
        <v>419900000</v>
      </c>
      <c r="O146" s="6">
        <f t="shared" si="17"/>
        <v>0.22104653611286587</v>
      </c>
      <c r="P146" t="s">
        <v>25</v>
      </c>
      <c r="Q146" t="s">
        <v>30</v>
      </c>
    </row>
    <row r="147" spans="1:17" x14ac:dyDescent="0.25">
      <c r="A147">
        <v>589</v>
      </c>
      <c r="B147" t="s">
        <v>239</v>
      </c>
      <c r="C147" t="s">
        <v>15</v>
      </c>
      <c r="D147" s="1">
        <v>41639</v>
      </c>
      <c r="E147" s="24">
        <f t="shared" si="12"/>
        <v>2013</v>
      </c>
      <c r="F147" s="8">
        <v>2045500000</v>
      </c>
      <c r="G147" s="8">
        <v>516600000</v>
      </c>
      <c r="H147" s="13">
        <f t="shared" si="13"/>
        <v>1072700000</v>
      </c>
      <c r="I147" s="8">
        <v>749700000</v>
      </c>
      <c r="J147" s="8">
        <v>323000000</v>
      </c>
      <c r="K147" s="8">
        <v>0</v>
      </c>
      <c r="L147" s="14">
        <f t="shared" si="14"/>
        <v>1528900000</v>
      </c>
      <c r="M147" s="5">
        <f t="shared" si="15"/>
        <v>0.74744561231972617</v>
      </c>
      <c r="N147" s="19">
        <f t="shared" si="16"/>
        <v>456200000</v>
      </c>
      <c r="O147" s="5">
        <f t="shared" si="17"/>
        <v>0.2230261549743339</v>
      </c>
      <c r="P147" t="s">
        <v>25</v>
      </c>
      <c r="Q147" t="s">
        <v>30</v>
      </c>
    </row>
    <row r="148" spans="1:17" x14ac:dyDescent="0.25">
      <c r="A148">
        <v>590</v>
      </c>
      <c r="B148" t="s">
        <v>239</v>
      </c>
      <c r="C148" t="s">
        <v>16</v>
      </c>
      <c r="D148" s="1">
        <v>42004</v>
      </c>
      <c r="E148" s="24">
        <f t="shared" si="12"/>
        <v>2014</v>
      </c>
      <c r="F148" s="8">
        <v>2322900000</v>
      </c>
      <c r="G148" s="8">
        <v>625600000</v>
      </c>
      <c r="H148" s="13">
        <f t="shared" si="13"/>
        <v>1275200000</v>
      </c>
      <c r="I148" s="8">
        <v>928700000</v>
      </c>
      <c r="J148" s="8">
        <v>346500000</v>
      </c>
      <c r="K148" s="8">
        <v>0</v>
      </c>
      <c r="L148" s="14">
        <f t="shared" si="14"/>
        <v>1697300000</v>
      </c>
      <c r="M148" s="5">
        <f t="shared" si="15"/>
        <v>0.73068147574152997</v>
      </c>
      <c r="N148" s="19">
        <f t="shared" si="16"/>
        <v>422100000</v>
      </c>
      <c r="O148" s="5">
        <f t="shared" si="17"/>
        <v>0.18171251452925222</v>
      </c>
      <c r="P148" t="s">
        <v>25</v>
      </c>
      <c r="Q148" t="s">
        <v>30</v>
      </c>
    </row>
    <row r="149" spans="1:17" ht="15.75" thickBot="1" x14ac:dyDescent="0.3">
      <c r="A149">
        <v>591</v>
      </c>
      <c r="B149" t="s">
        <v>239</v>
      </c>
      <c r="C149" t="s">
        <v>17</v>
      </c>
      <c r="D149" s="1">
        <v>42369</v>
      </c>
      <c r="E149" s="24">
        <f t="shared" si="12"/>
        <v>2015</v>
      </c>
      <c r="F149" s="8">
        <v>2493700000</v>
      </c>
      <c r="G149" s="8">
        <v>617200000</v>
      </c>
      <c r="H149" s="15">
        <f t="shared" si="13"/>
        <v>1233800000</v>
      </c>
      <c r="I149" s="8">
        <v>850700000</v>
      </c>
      <c r="J149" s="8">
        <v>383100000</v>
      </c>
      <c r="K149" s="8">
        <v>0</v>
      </c>
      <c r="L149" s="16">
        <f t="shared" si="14"/>
        <v>1876500000</v>
      </c>
      <c r="M149" s="7">
        <f t="shared" si="15"/>
        <v>0.75249629065244417</v>
      </c>
      <c r="N149" s="20">
        <f t="shared" si="16"/>
        <v>642700000</v>
      </c>
      <c r="O149" s="7">
        <f t="shared" si="17"/>
        <v>0.25772947828527892</v>
      </c>
      <c r="P149" t="s">
        <v>25</v>
      </c>
      <c r="Q149" t="s">
        <v>30</v>
      </c>
    </row>
    <row r="150" spans="1:17" x14ac:dyDescent="0.25">
      <c r="A150">
        <v>616</v>
      </c>
      <c r="B150" t="s">
        <v>247</v>
      </c>
      <c r="C150" t="s">
        <v>11</v>
      </c>
      <c r="D150" s="1">
        <v>41639</v>
      </c>
      <c r="E150" s="24">
        <f t="shared" si="12"/>
        <v>2013</v>
      </c>
      <c r="F150" s="8">
        <v>7872000000</v>
      </c>
      <c r="G150" s="8">
        <v>1875000000</v>
      </c>
      <c r="H150" s="11">
        <f t="shared" si="13"/>
        <v>3193000000</v>
      </c>
      <c r="I150" s="8">
        <v>1778000000</v>
      </c>
      <c r="J150" s="8">
        <v>1415000000</v>
      </c>
      <c r="K150" s="8">
        <v>0</v>
      </c>
      <c r="L150" s="12">
        <f t="shared" si="14"/>
        <v>5997000000</v>
      </c>
      <c r="M150" s="6">
        <f t="shared" si="15"/>
        <v>0.76181402439024393</v>
      </c>
      <c r="N150" s="18">
        <f t="shared" si="16"/>
        <v>2804000000</v>
      </c>
      <c r="O150" s="6">
        <f t="shared" si="17"/>
        <v>0.35619918699186992</v>
      </c>
      <c r="P150" t="s">
        <v>22</v>
      </c>
      <c r="Q150" t="s">
        <v>57</v>
      </c>
    </row>
    <row r="151" spans="1:17" x14ac:dyDescent="0.25">
      <c r="A151">
        <v>617</v>
      </c>
      <c r="B151" t="s">
        <v>247</v>
      </c>
      <c r="C151" t="s">
        <v>15</v>
      </c>
      <c r="D151" s="1">
        <v>42004</v>
      </c>
      <c r="E151" s="24">
        <f t="shared" si="12"/>
        <v>2014</v>
      </c>
      <c r="F151" s="8">
        <v>12466000000</v>
      </c>
      <c r="G151" s="8">
        <v>2153000000</v>
      </c>
      <c r="H151" s="13">
        <f t="shared" si="13"/>
        <v>5319000000</v>
      </c>
      <c r="I151" s="8">
        <v>2653000000</v>
      </c>
      <c r="J151" s="8">
        <v>2666000000</v>
      </c>
      <c r="K151" s="8">
        <v>0</v>
      </c>
      <c r="L151" s="14">
        <f t="shared" si="14"/>
        <v>10313000000</v>
      </c>
      <c r="M151" s="5">
        <f t="shared" si="15"/>
        <v>0.82729022942403341</v>
      </c>
      <c r="N151" s="19">
        <f t="shared" si="16"/>
        <v>4994000000</v>
      </c>
      <c r="O151" s="5">
        <f t="shared" si="17"/>
        <v>0.40060965827049577</v>
      </c>
      <c r="P151" t="s">
        <v>22</v>
      </c>
      <c r="Q151" t="s">
        <v>57</v>
      </c>
    </row>
    <row r="152" spans="1:17" x14ac:dyDescent="0.25">
      <c r="A152">
        <v>618</v>
      </c>
      <c r="B152" t="s">
        <v>247</v>
      </c>
      <c r="C152" t="s">
        <v>16</v>
      </c>
      <c r="D152" s="1">
        <v>42369</v>
      </c>
      <c r="E152" s="24">
        <f t="shared" si="12"/>
        <v>2015</v>
      </c>
      <c r="F152" s="8">
        <v>17928000000</v>
      </c>
      <c r="G152" s="8">
        <v>2867000000</v>
      </c>
      <c r="H152" s="13">
        <f t="shared" si="13"/>
        <v>8836000000</v>
      </c>
      <c r="I152" s="8">
        <v>4020000000</v>
      </c>
      <c r="J152" s="8">
        <v>4816000000</v>
      </c>
      <c r="K152" s="8">
        <v>0</v>
      </c>
      <c r="L152" s="14">
        <f t="shared" si="14"/>
        <v>15061000000</v>
      </c>
      <c r="M152" s="5">
        <f t="shared" si="15"/>
        <v>0.84008255243194996</v>
      </c>
      <c r="N152" s="19">
        <f t="shared" si="16"/>
        <v>6225000000</v>
      </c>
      <c r="O152" s="5">
        <f t="shared" si="17"/>
        <v>0.34722222222222221</v>
      </c>
      <c r="P152" t="s">
        <v>22</v>
      </c>
      <c r="Q152" t="s">
        <v>57</v>
      </c>
    </row>
    <row r="153" spans="1:17" ht="15.75" thickBot="1" x14ac:dyDescent="0.3">
      <c r="A153">
        <v>619</v>
      </c>
      <c r="B153" t="s">
        <v>247</v>
      </c>
      <c r="C153" t="s">
        <v>17</v>
      </c>
      <c r="D153" s="1">
        <v>42735</v>
      </c>
      <c r="E153" s="24">
        <f t="shared" si="12"/>
        <v>2016</v>
      </c>
      <c r="F153" s="8">
        <v>27638000000</v>
      </c>
      <c r="G153" s="8">
        <v>3789000000</v>
      </c>
      <c r="H153" s="15">
        <f t="shared" si="13"/>
        <v>11422000000</v>
      </c>
      <c r="I153" s="8">
        <v>5503000000</v>
      </c>
      <c r="J153" s="8">
        <v>5919000000</v>
      </c>
      <c r="K153" s="8">
        <v>0</v>
      </c>
      <c r="L153" s="16">
        <f t="shared" si="14"/>
        <v>23849000000</v>
      </c>
      <c r="M153" s="7">
        <f t="shared" si="15"/>
        <v>0.86290614371517482</v>
      </c>
      <c r="N153" s="20">
        <f t="shared" si="16"/>
        <v>12427000000</v>
      </c>
      <c r="O153" s="7">
        <f t="shared" si="17"/>
        <v>0.44963456111151312</v>
      </c>
      <c r="P153" t="s">
        <v>22</v>
      </c>
      <c r="Q153" t="s">
        <v>57</v>
      </c>
    </row>
    <row r="154" spans="1:17" x14ac:dyDescent="0.25">
      <c r="A154">
        <v>636</v>
      </c>
      <c r="B154" t="s">
        <v>253</v>
      </c>
      <c r="C154" t="s">
        <v>11</v>
      </c>
      <c r="D154" s="1">
        <v>41547</v>
      </c>
      <c r="E154" s="24">
        <f t="shared" si="12"/>
        <v>2013</v>
      </c>
      <c r="F154" s="8">
        <v>1481314000</v>
      </c>
      <c r="G154" s="8">
        <v>253047000</v>
      </c>
      <c r="H154" s="11">
        <f t="shared" si="13"/>
        <v>797449000</v>
      </c>
      <c r="I154" s="8">
        <v>587835000</v>
      </c>
      <c r="J154" s="8">
        <v>209614000</v>
      </c>
      <c r="K154" s="8">
        <v>0</v>
      </c>
      <c r="L154" s="12">
        <f t="shared" si="14"/>
        <v>1228267000</v>
      </c>
      <c r="M154" s="6">
        <f t="shared" si="15"/>
        <v>0.82917396311653035</v>
      </c>
      <c r="N154" s="18">
        <f t="shared" si="16"/>
        <v>430818000</v>
      </c>
      <c r="O154" s="6">
        <f t="shared" si="17"/>
        <v>0.29083502890001717</v>
      </c>
      <c r="P154" t="s">
        <v>22</v>
      </c>
      <c r="Q154" t="s">
        <v>174</v>
      </c>
    </row>
    <row r="155" spans="1:17" x14ac:dyDescent="0.25">
      <c r="A155">
        <v>637</v>
      </c>
      <c r="B155" t="s">
        <v>253</v>
      </c>
      <c r="C155" t="s">
        <v>15</v>
      </c>
      <c r="D155" s="1">
        <v>41912</v>
      </c>
      <c r="E155" s="24">
        <f t="shared" si="12"/>
        <v>2014</v>
      </c>
      <c r="F155" s="8">
        <v>1732046000</v>
      </c>
      <c r="G155" s="8">
        <v>309959000</v>
      </c>
      <c r="H155" s="13">
        <f t="shared" si="13"/>
        <v>928530000</v>
      </c>
      <c r="I155" s="8">
        <v>664738000</v>
      </c>
      <c r="J155" s="8">
        <v>263792000</v>
      </c>
      <c r="K155" s="8">
        <v>0</v>
      </c>
      <c r="L155" s="14">
        <f t="shared" si="14"/>
        <v>1422087000</v>
      </c>
      <c r="M155" s="5">
        <f t="shared" si="15"/>
        <v>0.82104459119446016</v>
      </c>
      <c r="N155" s="19">
        <f t="shared" si="16"/>
        <v>493557000</v>
      </c>
      <c r="O155" s="5">
        <f t="shared" si="17"/>
        <v>0.28495605774904359</v>
      </c>
      <c r="P155" t="s">
        <v>22</v>
      </c>
      <c r="Q155" t="s">
        <v>174</v>
      </c>
    </row>
    <row r="156" spans="1:17" x14ac:dyDescent="0.25">
      <c r="A156">
        <v>638</v>
      </c>
      <c r="B156" t="s">
        <v>253</v>
      </c>
      <c r="C156" t="s">
        <v>16</v>
      </c>
      <c r="D156" s="1">
        <v>42277</v>
      </c>
      <c r="E156" s="24">
        <f t="shared" si="12"/>
        <v>2015</v>
      </c>
      <c r="F156" s="8">
        <v>1919823000</v>
      </c>
      <c r="G156" s="8">
        <v>332261000</v>
      </c>
      <c r="H156" s="13">
        <f t="shared" si="13"/>
        <v>1034663000</v>
      </c>
      <c r="I156" s="8">
        <v>738080000</v>
      </c>
      <c r="J156" s="8">
        <v>296583000</v>
      </c>
      <c r="K156" s="8">
        <v>0</v>
      </c>
      <c r="L156" s="14">
        <f t="shared" si="14"/>
        <v>1587562000</v>
      </c>
      <c r="M156" s="5">
        <f t="shared" si="15"/>
        <v>0.82693144107555749</v>
      </c>
      <c r="N156" s="19">
        <f t="shared" si="16"/>
        <v>552899000</v>
      </c>
      <c r="O156" s="5">
        <f t="shared" si="17"/>
        <v>0.28799477868532675</v>
      </c>
      <c r="P156" t="s">
        <v>22</v>
      </c>
      <c r="Q156" t="s">
        <v>174</v>
      </c>
    </row>
    <row r="157" spans="1:17" ht="15.75" thickBot="1" x14ac:dyDescent="0.3">
      <c r="A157">
        <v>639</v>
      </c>
      <c r="B157" t="s">
        <v>253</v>
      </c>
      <c r="C157" t="s">
        <v>17</v>
      </c>
      <c r="D157" s="1">
        <v>42643</v>
      </c>
      <c r="E157" s="24">
        <f t="shared" si="12"/>
        <v>2016</v>
      </c>
      <c r="F157" s="8">
        <v>1995034000</v>
      </c>
      <c r="G157" s="8">
        <v>337205000</v>
      </c>
      <c r="H157" s="15">
        <f t="shared" si="13"/>
        <v>1101401000</v>
      </c>
      <c r="I157" s="8">
        <v>767174000</v>
      </c>
      <c r="J157" s="8">
        <v>334227000</v>
      </c>
      <c r="K157" s="8">
        <v>0</v>
      </c>
      <c r="L157" s="16">
        <f t="shared" si="14"/>
        <v>1657829000</v>
      </c>
      <c r="M157" s="7">
        <f t="shared" si="15"/>
        <v>0.83097781792190006</v>
      </c>
      <c r="N157" s="20">
        <f t="shared" si="16"/>
        <v>556428000</v>
      </c>
      <c r="O157" s="7">
        <f t="shared" si="17"/>
        <v>0.27890652490133</v>
      </c>
      <c r="P157" t="s">
        <v>22</v>
      </c>
      <c r="Q157" t="s">
        <v>174</v>
      </c>
    </row>
    <row r="158" spans="1:17" x14ac:dyDescent="0.25">
      <c r="A158">
        <v>640</v>
      </c>
      <c r="B158" t="s">
        <v>254</v>
      </c>
      <c r="C158" t="s">
        <v>11</v>
      </c>
      <c r="D158" s="1">
        <v>41274</v>
      </c>
      <c r="E158" s="24">
        <f t="shared" si="12"/>
        <v>2012</v>
      </c>
      <c r="F158" s="8">
        <v>5795800000</v>
      </c>
      <c r="G158" s="8">
        <v>3956200000</v>
      </c>
      <c r="H158" s="11">
        <f t="shared" si="13"/>
        <v>763300000</v>
      </c>
      <c r="I158" s="8">
        <v>763300000</v>
      </c>
      <c r="J158" s="8">
        <v>0</v>
      </c>
      <c r="K158" s="8">
        <v>0</v>
      </c>
      <c r="L158" s="12">
        <f t="shared" si="14"/>
        <v>1839600000</v>
      </c>
      <c r="M158" s="6">
        <f t="shared" si="15"/>
        <v>0.31740225680665313</v>
      </c>
      <c r="N158" s="18">
        <f t="shared" si="16"/>
        <v>1076300000</v>
      </c>
      <c r="O158" s="6">
        <f t="shared" si="17"/>
        <v>0.18570344042237483</v>
      </c>
      <c r="P158" t="s">
        <v>22</v>
      </c>
      <c r="Q158" t="s">
        <v>57</v>
      </c>
    </row>
    <row r="159" spans="1:17" x14ac:dyDescent="0.25">
      <c r="A159">
        <v>641</v>
      </c>
      <c r="B159" t="s">
        <v>254</v>
      </c>
      <c r="C159" t="s">
        <v>15</v>
      </c>
      <c r="D159" s="1">
        <v>41639</v>
      </c>
      <c r="E159" s="24">
        <f t="shared" si="12"/>
        <v>2013</v>
      </c>
      <c r="F159" s="8">
        <v>6063400000</v>
      </c>
      <c r="G159" s="8">
        <v>4092700000</v>
      </c>
      <c r="H159" s="13">
        <f t="shared" si="13"/>
        <v>907800000</v>
      </c>
      <c r="I159" s="8">
        <v>907800000</v>
      </c>
      <c r="J159" s="8">
        <v>0</v>
      </c>
      <c r="K159" s="8">
        <v>0</v>
      </c>
      <c r="L159" s="14">
        <f t="shared" si="14"/>
        <v>1970700000</v>
      </c>
      <c r="M159" s="5">
        <f t="shared" si="15"/>
        <v>0.32501566777715474</v>
      </c>
      <c r="N159" s="19">
        <f t="shared" si="16"/>
        <v>1062900000</v>
      </c>
      <c r="O159" s="5">
        <f t="shared" si="17"/>
        <v>0.1752976877659399</v>
      </c>
      <c r="P159" t="s">
        <v>22</v>
      </c>
      <c r="Q159" t="s">
        <v>57</v>
      </c>
    </row>
    <row r="160" spans="1:17" x14ac:dyDescent="0.25">
      <c r="A160">
        <v>642</v>
      </c>
      <c r="B160" t="s">
        <v>254</v>
      </c>
      <c r="C160" t="s">
        <v>16</v>
      </c>
      <c r="D160" s="1">
        <v>42004</v>
      </c>
      <c r="E160" s="24">
        <f t="shared" si="12"/>
        <v>2014</v>
      </c>
      <c r="F160" s="8">
        <v>6413800000</v>
      </c>
      <c r="G160" s="8">
        <v>4328300000</v>
      </c>
      <c r="H160" s="13">
        <f t="shared" si="13"/>
        <v>814900000</v>
      </c>
      <c r="I160" s="8">
        <v>814900000</v>
      </c>
      <c r="J160" s="8">
        <v>0</v>
      </c>
      <c r="K160" s="8">
        <v>0</v>
      </c>
      <c r="L160" s="14">
        <f t="shared" si="14"/>
        <v>2085500000</v>
      </c>
      <c r="M160" s="5">
        <f t="shared" si="15"/>
        <v>0.32515825251800801</v>
      </c>
      <c r="N160" s="19">
        <f t="shared" si="16"/>
        <v>1270600000</v>
      </c>
      <c r="O160" s="5">
        <f t="shared" si="17"/>
        <v>0.19810408806012036</v>
      </c>
      <c r="P160" t="s">
        <v>22</v>
      </c>
      <c r="Q160" t="s">
        <v>57</v>
      </c>
    </row>
    <row r="161" spans="1:17" ht="15.75" thickBot="1" x14ac:dyDescent="0.3">
      <c r="A161">
        <v>643</v>
      </c>
      <c r="B161" t="s">
        <v>254</v>
      </c>
      <c r="C161" t="s">
        <v>17</v>
      </c>
      <c r="D161" s="1">
        <v>42369</v>
      </c>
      <c r="E161" s="24">
        <f t="shared" si="12"/>
        <v>2015</v>
      </c>
      <c r="F161" s="8">
        <v>6595200000</v>
      </c>
      <c r="G161" s="8">
        <v>4393200000</v>
      </c>
      <c r="H161" s="15">
        <f t="shared" si="13"/>
        <v>1102800000</v>
      </c>
      <c r="I161" s="8">
        <v>1102800000</v>
      </c>
      <c r="J161" s="8">
        <v>0</v>
      </c>
      <c r="K161" s="8">
        <v>0</v>
      </c>
      <c r="L161" s="16">
        <f t="shared" si="14"/>
        <v>2202000000</v>
      </c>
      <c r="M161" s="7">
        <f t="shared" si="15"/>
        <v>0.33387918486171764</v>
      </c>
      <c r="N161" s="20">
        <f t="shared" si="16"/>
        <v>1099200000</v>
      </c>
      <c r="O161" s="7">
        <f t="shared" si="17"/>
        <v>0.16666666666666666</v>
      </c>
      <c r="P161" t="s">
        <v>22</v>
      </c>
      <c r="Q161" t="s">
        <v>57</v>
      </c>
    </row>
    <row r="162" spans="1:17" x14ac:dyDescent="0.25">
      <c r="A162">
        <v>644</v>
      </c>
      <c r="B162" t="s">
        <v>255</v>
      </c>
      <c r="C162" t="s">
        <v>11</v>
      </c>
      <c r="D162" s="1">
        <v>41274</v>
      </c>
      <c r="E162" s="24">
        <f t="shared" si="12"/>
        <v>2012</v>
      </c>
      <c r="F162" s="8">
        <v>4436000000</v>
      </c>
      <c r="G162" s="8">
        <v>2564000000</v>
      </c>
      <c r="H162" s="11">
        <f t="shared" si="13"/>
        <v>824000000</v>
      </c>
      <c r="I162" s="8">
        <v>824000000</v>
      </c>
      <c r="J162" s="8">
        <v>0</v>
      </c>
      <c r="K162" s="8">
        <v>0</v>
      </c>
      <c r="L162" s="12">
        <f t="shared" si="14"/>
        <v>1872000000</v>
      </c>
      <c r="M162" s="6">
        <f t="shared" si="15"/>
        <v>0.42200180342651039</v>
      </c>
      <c r="N162" s="18">
        <f t="shared" si="16"/>
        <v>1048000000</v>
      </c>
      <c r="O162" s="6">
        <f t="shared" si="17"/>
        <v>0.23624887285843102</v>
      </c>
      <c r="P162" t="s">
        <v>22</v>
      </c>
      <c r="Q162" t="s">
        <v>57</v>
      </c>
    </row>
    <row r="163" spans="1:17" x14ac:dyDescent="0.25">
      <c r="A163">
        <v>645</v>
      </c>
      <c r="B163" t="s">
        <v>255</v>
      </c>
      <c r="C163" t="s">
        <v>15</v>
      </c>
      <c r="D163" s="1">
        <v>41639</v>
      </c>
      <c r="E163" s="24">
        <f t="shared" si="12"/>
        <v>2013</v>
      </c>
      <c r="F163" s="8">
        <v>4814000000</v>
      </c>
      <c r="G163" s="8">
        <v>2776000000</v>
      </c>
      <c r="H163" s="13">
        <f t="shared" si="13"/>
        <v>977000000</v>
      </c>
      <c r="I163" s="8">
        <v>977000000</v>
      </c>
      <c r="J163" s="8">
        <v>0</v>
      </c>
      <c r="K163" s="8">
        <v>0</v>
      </c>
      <c r="L163" s="14">
        <f t="shared" si="14"/>
        <v>2038000000</v>
      </c>
      <c r="M163" s="5">
        <f t="shared" si="15"/>
        <v>0.42334856668051513</v>
      </c>
      <c r="N163" s="19">
        <f t="shared" si="16"/>
        <v>1061000000</v>
      </c>
      <c r="O163" s="5">
        <f t="shared" si="17"/>
        <v>0.22039883672621521</v>
      </c>
      <c r="P163" t="s">
        <v>22</v>
      </c>
      <c r="Q163" t="s">
        <v>57</v>
      </c>
    </row>
    <row r="164" spans="1:17" x14ac:dyDescent="0.25">
      <c r="A164">
        <v>646</v>
      </c>
      <c r="B164" t="s">
        <v>255</v>
      </c>
      <c r="C164" t="s">
        <v>16</v>
      </c>
      <c r="D164" s="1">
        <v>42004</v>
      </c>
      <c r="E164" s="24">
        <f t="shared" si="12"/>
        <v>2014</v>
      </c>
      <c r="F164" s="8">
        <v>5066000000</v>
      </c>
      <c r="G164" s="8">
        <v>2881000000</v>
      </c>
      <c r="H164" s="13">
        <f t="shared" si="13"/>
        <v>975000000</v>
      </c>
      <c r="I164" s="8">
        <v>975000000</v>
      </c>
      <c r="J164" s="8">
        <v>0</v>
      </c>
      <c r="K164" s="8">
        <v>0</v>
      </c>
      <c r="L164" s="14">
        <f t="shared" si="14"/>
        <v>2185000000</v>
      </c>
      <c r="M164" s="5">
        <f t="shared" si="15"/>
        <v>0.43130675088827475</v>
      </c>
      <c r="N164" s="19">
        <f t="shared" si="16"/>
        <v>1210000000</v>
      </c>
      <c r="O164" s="5">
        <f t="shared" si="17"/>
        <v>0.2388472167390446</v>
      </c>
      <c r="P164" t="s">
        <v>22</v>
      </c>
      <c r="Q164" t="s">
        <v>57</v>
      </c>
    </row>
    <row r="165" spans="1:17" ht="15.75" thickBot="1" x14ac:dyDescent="0.3">
      <c r="A165">
        <v>647</v>
      </c>
      <c r="B165" t="s">
        <v>255</v>
      </c>
      <c r="C165" t="s">
        <v>17</v>
      </c>
      <c r="D165" s="1">
        <v>42369</v>
      </c>
      <c r="E165" s="24">
        <f t="shared" si="12"/>
        <v>2015</v>
      </c>
      <c r="F165" s="8">
        <v>5254000000</v>
      </c>
      <c r="G165" s="8">
        <v>2909000000</v>
      </c>
      <c r="H165" s="15">
        <f t="shared" si="13"/>
        <v>1034000000</v>
      </c>
      <c r="I165" s="8">
        <v>1034000000</v>
      </c>
      <c r="J165" s="8">
        <v>0</v>
      </c>
      <c r="K165" s="8">
        <v>0</v>
      </c>
      <c r="L165" s="16">
        <f t="shared" si="14"/>
        <v>2345000000</v>
      </c>
      <c r="M165" s="7">
        <f t="shared" si="15"/>
        <v>0.44632660829843929</v>
      </c>
      <c r="N165" s="20">
        <f t="shared" si="16"/>
        <v>1311000000</v>
      </c>
      <c r="O165" s="7">
        <f t="shared" si="17"/>
        <v>0.24952417205938332</v>
      </c>
      <c r="P165" t="s">
        <v>22</v>
      </c>
      <c r="Q165" t="s">
        <v>57</v>
      </c>
    </row>
    <row r="166" spans="1:17" x14ac:dyDescent="0.25">
      <c r="A166">
        <v>652</v>
      </c>
      <c r="B166" t="s">
        <v>258</v>
      </c>
      <c r="C166" t="s">
        <v>11</v>
      </c>
      <c r="D166" s="1">
        <v>41274</v>
      </c>
      <c r="E166" s="24">
        <f t="shared" si="12"/>
        <v>2012</v>
      </c>
      <c r="F166" s="8">
        <v>1405358000</v>
      </c>
      <c r="G166" s="8">
        <v>670174000</v>
      </c>
      <c r="H166" s="11">
        <f t="shared" si="13"/>
        <v>429854000</v>
      </c>
      <c r="I166" s="8">
        <v>292500000</v>
      </c>
      <c r="J166" s="8">
        <v>137354000</v>
      </c>
      <c r="K166" s="8">
        <v>0</v>
      </c>
      <c r="L166" s="12">
        <f t="shared" si="14"/>
        <v>735184000</v>
      </c>
      <c r="M166" s="6">
        <f t="shared" si="15"/>
        <v>0.52312933786266558</v>
      </c>
      <c r="N166" s="18">
        <f t="shared" si="16"/>
        <v>305330000</v>
      </c>
      <c r="O166" s="6">
        <f t="shared" si="17"/>
        <v>0.2172613668545666</v>
      </c>
      <c r="P166" t="s">
        <v>22</v>
      </c>
      <c r="Q166" t="s">
        <v>259</v>
      </c>
    </row>
    <row r="167" spans="1:17" x14ac:dyDescent="0.25">
      <c r="A167">
        <v>653</v>
      </c>
      <c r="B167" t="s">
        <v>258</v>
      </c>
      <c r="C167" t="s">
        <v>15</v>
      </c>
      <c r="D167" s="1">
        <v>41639</v>
      </c>
      <c r="E167" s="24">
        <f t="shared" si="12"/>
        <v>2013</v>
      </c>
      <c r="F167" s="8">
        <v>1496372000</v>
      </c>
      <c r="G167" s="8">
        <v>759362000</v>
      </c>
      <c r="H167" s="13">
        <f t="shared" si="13"/>
        <v>470435000</v>
      </c>
      <c r="I167" s="8">
        <v>322739000</v>
      </c>
      <c r="J167" s="8">
        <v>147696000</v>
      </c>
      <c r="K167" s="8">
        <v>0</v>
      </c>
      <c r="L167" s="14">
        <f t="shared" si="14"/>
        <v>737010000</v>
      </c>
      <c r="M167" s="5">
        <f t="shared" si="15"/>
        <v>0.49253126896253074</v>
      </c>
      <c r="N167" s="19">
        <f t="shared" si="16"/>
        <v>266575000</v>
      </c>
      <c r="O167" s="5">
        <f t="shared" si="17"/>
        <v>0.1781475461984052</v>
      </c>
      <c r="P167" t="s">
        <v>22</v>
      </c>
      <c r="Q167" t="s">
        <v>259</v>
      </c>
    </row>
    <row r="168" spans="1:17" x14ac:dyDescent="0.25">
      <c r="A168">
        <v>654</v>
      </c>
      <c r="B168" t="s">
        <v>258</v>
      </c>
      <c r="C168" t="s">
        <v>16</v>
      </c>
      <c r="D168" s="1">
        <v>42004</v>
      </c>
      <c r="E168" s="24">
        <f t="shared" si="12"/>
        <v>2014</v>
      </c>
      <c r="F168" s="8">
        <v>1530654000</v>
      </c>
      <c r="G168" s="8">
        <v>780281000</v>
      </c>
      <c r="H168" s="13">
        <f t="shared" si="13"/>
        <v>474746000</v>
      </c>
      <c r="I168" s="8">
        <v>331995000</v>
      </c>
      <c r="J168" s="8">
        <v>142751000</v>
      </c>
      <c r="K168" s="8">
        <v>0</v>
      </c>
      <c r="L168" s="14">
        <f t="shared" si="14"/>
        <v>750373000</v>
      </c>
      <c r="M168" s="5">
        <f t="shared" si="15"/>
        <v>0.49023031985020782</v>
      </c>
      <c r="N168" s="19">
        <f t="shared" si="16"/>
        <v>275627000</v>
      </c>
      <c r="O168" s="5">
        <f t="shared" si="17"/>
        <v>0.18007139431902963</v>
      </c>
      <c r="P168" t="s">
        <v>22</v>
      </c>
      <c r="Q168" t="s">
        <v>259</v>
      </c>
    </row>
    <row r="169" spans="1:17" ht="15.75" thickBot="1" x14ac:dyDescent="0.3">
      <c r="A169">
        <v>655</v>
      </c>
      <c r="B169" t="s">
        <v>258</v>
      </c>
      <c r="C169" t="s">
        <v>17</v>
      </c>
      <c r="D169" s="1">
        <v>42369</v>
      </c>
      <c r="E169" s="24">
        <f t="shared" si="12"/>
        <v>2015</v>
      </c>
      <c r="F169" s="8">
        <v>1557067000</v>
      </c>
      <c r="G169" s="8">
        <v>803506000</v>
      </c>
      <c r="H169" s="15">
        <f t="shared" si="13"/>
        <v>446436000</v>
      </c>
      <c r="I169" s="8">
        <v>313544000</v>
      </c>
      <c r="J169" s="8">
        <v>132892000</v>
      </c>
      <c r="K169" s="8">
        <v>0</v>
      </c>
      <c r="L169" s="16">
        <f t="shared" si="14"/>
        <v>753561000</v>
      </c>
      <c r="M169" s="7">
        <f t="shared" si="15"/>
        <v>0.48396183337004761</v>
      </c>
      <c r="N169" s="20">
        <f t="shared" si="16"/>
        <v>307125000</v>
      </c>
      <c r="O169" s="7">
        <f t="shared" si="17"/>
        <v>0.19724584748119381</v>
      </c>
      <c r="P169" t="s">
        <v>22</v>
      </c>
      <c r="Q169" t="s">
        <v>259</v>
      </c>
    </row>
    <row r="170" spans="1:17" x14ac:dyDescent="0.25">
      <c r="A170">
        <v>672</v>
      </c>
      <c r="B170" t="s">
        <v>266</v>
      </c>
      <c r="C170" t="s">
        <v>11</v>
      </c>
      <c r="D170" s="1">
        <v>41274</v>
      </c>
      <c r="E170" s="24">
        <f t="shared" si="12"/>
        <v>2012</v>
      </c>
      <c r="F170" s="8">
        <v>3368545000</v>
      </c>
      <c r="G170" s="8">
        <v>2515796000</v>
      </c>
      <c r="H170" s="11">
        <f t="shared" si="13"/>
        <v>413388000</v>
      </c>
      <c r="I170" s="8">
        <v>280928000</v>
      </c>
      <c r="J170" s="8">
        <v>132460000</v>
      </c>
      <c r="K170" s="8">
        <v>0</v>
      </c>
      <c r="L170" s="12">
        <f t="shared" si="14"/>
        <v>852749000</v>
      </c>
      <c r="M170" s="6">
        <f t="shared" si="15"/>
        <v>0.25315054422606798</v>
      </c>
      <c r="N170" s="18">
        <f t="shared" si="16"/>
        <v>439361000</v>
      </c>
      <c r="O170" s="6">
        <f t="shared" si="17"/>
        <v>0.13043049744028951</v>
      </c>
      <c r="P170" t="s">
        <v>22</v>
      </c>
      <c r="Q170" t="s">
        <v>34</v>
      </c>
    </row>
    <row r="171" spans="1:17" x14ac:dyDescent="0.25">
      <c r="A171">
        <v>673</v>
      </c>
      <c r="B171" t="s">
        <v>266</v>
      </c>
      <c r="C171" t="s">
        <v>15</v>
      </c>
      <c r="D171" s="1">
        <v>41639</v>
      </c>
      <c r="E171" s="24">
        <f t="shared" si="12"/>
        <v>2013</v>
      </c>
      <c r="F171" s="8">
        <v>3309616000</v>
      </c>
      <c r="G171" s="8">
        <v>2444984000</v>
      </c>
      <c r="H171" s="13">
        <f t="shared" si="13"/>
        <v>404561000</v>
      </c>
      <c r="I171" s="8">
        <v>270261000</v>
      </c>
      <c r="J171" s="8">
        <v>134300000</v>
      </c>
      <c r="K171" s="8">
        <v>0</v>
      </c>
      <c r="L171" s="14">
        <f t="shared" si="14"/>
        <v>864632000</v>
      </c>
      <c r="M171" s="5">
        <f t="shared" si="15"/>
        <v>0.2612484348637425</v>
      </c>
      <c r="N171" s="19">
        <f t="shared" si="16"/>
        <v>460071000</v>
      </c>
      <c r="O171" s="5">
        <f t="shared" si="17"/>
        <v>0.13901038670347254</v>
      </c>
      <c r="P171" t="s">
        <v>22</v>
      </c>
      <c r="Q171" t="s">
        <v>34</v>
      </c>
    </row>
    <row r="172" spans="1:17" x14ac:dyDescent="0.25">
      <c r="A172">
        <v>674</v>
      </c>
      <c r="B172" t="s">
        <v>266</v>
      </c>
      <c r="C172" t="s">
        <v>16</v>
      </c>
      <c r="D172" s="1">
        <v>42004</v>
      </c>
      <c r="E172" s="24">
        <f t="shared" si="12"/>
        <v>2014</v>
      </c>
      <c r="F172" s="8">
        <v>3391187000</v>
      </c>
      <c r="G172" s="8">
        <v>2566246000</v>
      </c>
      <c r="H172" s="13">
        <f t="shared" si="13"/>
        <v>397796000</v>
      </c>
      <c r="I172" s="8">
        <v>253827000</v>
      </c>
      <c r="J172" s="8">
        <v>143969000</v>
      </c>
      <c r="K172" s="8">
        <v>0</v>
      </c>
      <c r="L172" s="14">
        <f t="shared" si="14"/>
        <v>824941000</v>
      </c>
      <c r="M172" s="5">
        <f t="shared" si="15"/>
        <v>0.24326025076175395</v>
      </c>
      <c r="N172" s="19">
        <f t="shared" si="16"/>
        <v>427145000</v>
      </c>
      <c r="O172" s="5">
        <f t="shared" si="17"/>
        <v>0.12595737126852632</v>
      </c>
      <c r="P172" t="s">
        <v>22</v>
      </c>
      <c r="Q172" t="s">
        <v>34</v>
      </c>
    </row>
    <row r="173" spans="1:17" ht="15.75" thickBot="1" x14ac:dyDescent="0.3">
      <c r="A173">
        <v>675</v>
      </c>
      <c r="B173" t="s">
        <v>266</v>
      </c>
      <c r="C173" t="s">
        <v>17</v>
      </c>
      <c r="D173" s="1">
        <v>42369</v>
      </c>
      <c r="E173" s="24">
        <f t="shared" si="12"/>
        <v>2015</v>
      </c>
      <c r="F173" s="8">
        <v>3578995000</v>
      </c>
      <c r="G173" s="8">
        <v>2659728000</v>
      </c>
      <c r="H173" s="15">
        <f t="shared" si="13"/>
        <v>385785000</v>
      </c>
      <c r="I173" s="8">
        <v>255192000</v>
      </c>
      <c r="J173" s="8">
        <v>130593000</v>
      </c>
      <c r="K173" s="8">
        <v>0</v>
      </c>
      <c r="L173" s="16">
        <f t="shared" si="14"/>
        <v>919267000</v>
      </c>
      <c r="M173" s="7">
        <f t="shared" si="15"/>
        <v>0.25685059632662244</v>
      </c>
      <c r="N173" s="20">
        <f t="shared" si="16"/>
        <v>533482000</v>
      </c>
      <c r="O173" s="7">
        <f t="shared" si="17"/>
        <v>0.1490591632567243</v>
      </c>
      <c r="P173" t="s">
        <v>22</v>
      </c>
      <c r="Q173" t="s">
        <v>34</v>
      </c>
    </row>
    <row r="174" spans="1:17" x14ac:dyDescent="0.25">
      <c r="A174">
        <v>688</v>
      </c>
      <c r="B174" t="s">
        <v>270</v>
      </c>
      <c r="C174" t="s">
        <v>11</v>
      </c>
      <c r="D174" s="1">
        <v>41274</v>
      </c>
      <c r="E174" s="24">
        <f t="shared" si="12"/>
        <v>2012</v>
      </c>
      <c r="F174" s="8">
        <v>9702000000</v>
      </c>
      <c r="G174" s="8">
        <v>2471000000</v>
      </c>
      <c r="H174" s="11">
        <f t="shared" si="13"/>
        <v>3221000000</v>
      </c>
      <c r="I174" s="8">
        <v>1461000000</v>
      </c>
      <c r="J174" s="8">
        <v>1760000000</v>
      </c>
      <c r="K174" s="8">
        <v>0</v>
      </c>
      <c r="L174" s="12">
        <f t="shared" si="14"/>
        <v>7231000000</v>
      </c>
      <c r="M174" s="6">
        <f t="shared" si="15"/>
        <v>0.74531024531024537</v>
      </c>
      <c r="N174" s="18">
        <f t="shared" si="16"/>
        <v>4010000000</v>
      </c>
      <c r="O174" s="6">
        <f t="shared" si="17"/>
        <v>0.41331684188827045</v>
      </c>
      <c r="P174" t="s">
        <v>25</v>
      </c>
      <c r="Q174" t="s">
        <v>66</v>
      </c>
    </row>
    <row r="175" spans="1:17" x14ac:dyDescent="0.25">
      <c r="A175">
        <v>689</v>
      </c>
      <c r="B175" t="s">
        <v>270</v>
      </c>
      <c r="C175" t="s">
        <v>15</v>
      </c>
      <c r="D175" s="1">
        <v>41639</v>
      </c>
      <c r="E175" s="24">
        <f t="shared" si="12"/>
        <v>2013</v>
      </c>
      <c r="F175" s="8">
        <v>11202000000</v>
      </c>
      <c r="G175" s="8">
        <v>2859000000</v>
      </c>
      <c r="H175" s="13">
        <f t="shared" si="13"/>
        <v>3819000000</v>
      </c>
      <c r="I175" s="8">
        <v>1699000000</v>
      </c>
      <c r="J175" s="8">
        <v>2120000000</v>
      </c>
      <c r="K175" s="8">
        <v>0</v>
      </c>
      <c r="L175" s="14">
        <f t="shared" si="14"/>
        <v>8343000000</v>
      </c>
      <c r="M175" s="5">
        <f t="shared" si="15"/>
        <v>0.7447777182645956</v>
      </c>
      <c r="N175" s="19">
        <f t="shared" si="16"/>
        <v>4524000000</v>
      </c>
      <c r="O175" s="5">
        <f t="shared" si="17"/>
        <v>0.40385645420460631</v>
      </c>
      <c r="P175" t="s">
        <v>25</v>
      </c>
      <c r="Q175" t="s">
        <v>66</v>
      </c>
    </row>
    <row r="176" spans="1:17" x14ac:dyDescent="0.25">
      <c r="A176">
        <v>690</v>
      </c>
      <c r="B176" t="s">
        <v>270</v>
      </c>
      <c r="C176" t="s">
        <v>16</v>
      </c>
      <c r="D176" s="1">
        <v>42004</v>
      </c>
      <c r="E176" s="24">
        <f t="shared" si="12"/>
        <v>2014</v>
      </c>
      <c r="F176" s="8">
        <v>24890000000</v>
      </c>
      <c r="G176" s="8">
        <v>3788000000</v>
      </c>
      <c r="H176" s="13">
        <f t="shared" si="13"/>
        <v>5837000000</v>
      </c>
      <c r="I176" s="8">
        <v>2983000000</v>
      </c>
      <c r="J176" s="8">
        <v>2854000000</v>
      </c>
      <c r="K176" s="8">
        <v>0</v>
      </c>
      <c r="L176" s="14">
        <f t="shared" si="14"/>
        <v>21102000000</v>
      </c>
      <c r="M176" s="5">
        <f t="shared" si="15"/>
        <v>0.84781036560867817</v>
      </c>
      <c r="N176" s="19">
        <f t="shared" si="16"/>
        <v>15265000000</v>
      </c>
      <c r="O176" s="5">
        <f t="shared" si="17"/>
        <v>0.6132985134592206</v>
      </c>
      <c r="P176" t="s">
        <v>25</v>
      </c>
      <c r="Q176" t="s">
        <v>66</v>
      </c>
    </row>
    <row r="177" spans="1:17" ht="15.75" thickBot="1" x14ac:dyDescent="0.3">
      <c r="A177">
        <v>691</v>
      </c>
      <c r="B177" t="s">
        <v>270</v>
      </c>
      <c r="C177" t="s">
        <v>17</v>
      </c>
      <c r="D177" s="1">
        <v>42369</v>
      </c>
      <c r="E177" s="24">
        <f t="shared" si="12"/>
        <v>2015</v>
      </c>
      <c r="F177" s="8">
        <v>32639000000</v>
      </c>
      <c r="G177" s="8">
        <v>4006000000</v>
      </c>
      <c r="H177" s="15">
        <f t="shared" si="13"/>
        <v>6440000000</v>
      </c>
      <c r="I177" s="8">
        <v>3426000000</v>
      </c>
      <c r="J177" s="8">
        <v>3014000000</v>
      </c>
      <c r="K177" s="8">
        <v>0</v>
      </c>
      <c r="L177" s="16">
        <f t="shared" si="14"/>
        <v>28633000000</v>
      </c>
      <c r="M177" s="7">
        <f t="shared" si="15"/>
        <v>0.87726339655013941</v>
      </c>
      <c r="N177" s="20">
        <f t="shared" si="16"/>
        <v>22193000000</v>
      </c>
      <c r="O177" s="7">
        <f t="shared" si="17"/>
        <v>0.67995342994577035</v>
      </c>
      <c r="P177" t="s">
        <v>25</v>
      </c>
      <c r="Q177" t="s">
        <v>66</v>
      </c>
    </row>
    <row r="178" spans="1:17" x14ac:dyDescent="0.25">
      <c r="A178">
        <v>696</v>
      </c>
      <c r="B178" t="s">
        <v>272</v>
      </c>
      <c r="C178" t="s">
        <v>11</v>
      </c>
      <c r="D178" s="1">
        <v>41639</v>
      </c>
      <c r="E178" s="24">
        <f t="shared" si="12"/>
        <v>2013</v>
      </c>
      <c r="F178" s="8">
        <v>7819000000</v>
      </c>
      <c r="G178" s="8">
        <v>4495000000</v>
      </c>
      <c r="H178" s="11">
        <f t="shared" si="13"/>
        <v>1867000000</v>
      </c>
      <c r="I178" s="8">
        <v>1126000000</v>
      </c>
      <c r="J178" s="8">
        <v>710000000</v>
      </c>
      <c r="K178" s="8">
        <v>31000000</v>
      </c>
      <c r="L178" s="12">
        <f t="shared" si="14"/>
        <v>3324000000</v>
      </c>
      <c r="M178" s="6">
        <f t="shared" si="15"/>
        <v>0.42511830157309116</v>
      </c>
      <c r="N178" s="18">
        <f t="shared" si="16"/>
        <v>1457000000</v>
      </c>
      <c r="O178" s="6">
        <f t="shared" si="17"/>
        <v>0.18634096431768768</v>
      </c>
      <c r="P178" t="s">
        <v>22</v>
      </c>
      <c r="Q178" t="s">
        <v>89</v>
      </c>
    </row>
    <row r="179" spans="1:17" x14ac:dyDescent="0.25">
      <c r="A179">
        <v>697</v>
      </c>
      <c r="B179" t="s">
        <v>272</v>
      </c>
      <c r="C179" t="s">
        <v>15</v>
      </c>
      <c r="D179" s="1">
        <v>42004</v>
      </c>
      <c r="E179" s="24">
        <f t="shared" si="12"/>
        <v>2014</v>
      </c>
      <c r="F179" s="8">
        <v>9715000000</v>
      </c>
      <c r="G179" s="8">
        <v>5663000000</v>
      </c>
      <c r="H179" s="13">
        <f t="shared" si="13"/>
        <v>2050000000</v>
      </c>
      <c r="I179" s="8">
        <v>1202000000</v>
      </c>
      <c r="J179" s="8">
        <v>815000000</v>
      </c>
      <c r="K179" s="8">
        <v>33000000</v>
      </c>
      <c r="L179" s="14">
        <f t="shared" si="14"/>
        <v>4052000000</v>
      </c>
      <c r="M179" s="5">
        <f t="shared" si="15"/>
        <v>0.41708697889861035</v>
      </c>
      <c r="N179" s="19">
        <f t="shared" si="16"/>
        <v>2002000000</v>
      </c>
      <c r="O179" s="5">
        <f t="shared" si="17"/>
        <v>0.20607308286155429</v>
      </c>
      <c r="P179" t="s">
        <v>22</v>
      </c>
      <c r="Q179" t="s">
        <v>89</v>
      </c>
    </row>
    <row r="180" spans="1:17" x14ac:dyDescent="0.25">
      <c r="A180">
        <v>698</v>
      </c>
      <c r="B180" t="s">
        <v>272</v>
      </c>
      <c r="C180" t="s">
        <v>16</v>
      </c>
      <c r="D180" s="1">
        <v>42369</v>
      </c>
      <c r="E180" s="24">
        <f t="shared" si="12"/>
        <v>2015</v>
      </c>
      <c r="F180" s="8">
        <v>9111000000</v>
      </c>
      <c r="G180" s="8">
        <v>5458000000</v>
      </c>
      <c r="H180" s="13">
        <f t="shared" si="13"/>
        <v>2331000000</v>
      </c>
      <c r="I180" s="8">
        <v>1508000000</v>
      </c>
      <c r="J180" s="8">
        <v>769000000</v>
      </c>
      <c r="K180" s="8">
        <v>54000000</v>
      </c>
      <c r="L180" s="14">
        <f t="shared" si="14"/>
        <v>3653000000</v>
      </c>
      <c r="M180" s="5">
        <f t="shared" si="15"/>
        <v>0.40094391395017015</v>
      </c>
      <c r="N180" s="19">
        <f t="shared" si="16"/>
        <v>1322000000</v>
      </c>
      <c r="O180" s="5">
        <f t="shared" si="17"/>
        <v>0.14509933047963999</v>
      </c>
      <c r="P180" t="s">
        <v>22</v>
      </c>
      <c r="Q180" t="s">
        <v>89</v>
      </c>
    </row>
    <row r="181" spans="1:17" ht="15.75" thickBot="1" x14ac:dyDescent="0.3">
      <c r="A181">
        <v>699</v>
      </c>
      <c r="B181" t="s">
        <v>272</v>
      </c>
      <c r="C181" t="s">
        <v>17</v>
      </c>
      <c r="D181" s="1">
        <v>42735</v>
      </c>
      <c r="E181" s="24">
        <f t="shared" si="12"/>
        <v>2016</v>
      </c>
      <c r="F181" s="8">
        <v>9390000000</v>
      </c>
      <c r="G181" s="8">
        <v>5644000000</v>
      </c>
      <c r="H181" s="15">
        <f t="shared" si="13"/>
        <v>2278000000</v>
      </c>
      <c r="I181" s="8">
        <v>1472000000</v>
      </c>
      <c r="J181" s="8">
        <v>742000000</v>
      </c>
      <c r="K181" s="8">
        <v>64000000</v>
      </c>
      <c r="L181" s="16">
        <f t="shared" si="14"/>
        <v>3746000000</v>
      </c>
      <c r="M181" s="7">
        <f t="shared" si="15"/>
        <v>0.39893503727369539</v>
      </c>
      <c r="N181" s="20">
        <f t="shared" si="16"/>
        <v>1468000000</v>
      </c>
      <c r="O181" s="7">
        <f t="shared" si="17"/>
        <v>0.15633652822151226</v>
      </c>
      <c r="P181" t="s">
        <v>22</v>
      </c>
      <c r="Q181" t="s">
        <v>89</v>
      </c>
    </row>
    <row r="182" spans="1:17" x14ac:dyDescent="0.25">
      <c r="A182">
        <v>708</v>
      </c>
      <c r="B182" t="s">
        <v>275</v>
      </c>
      <c r="C182" t="s">
        <v>11</v>
      </c>
      <c r="D182" s="1">
        <v>41425</v>
      </c>
      <c r="E182" s="24">
        <f t="shared" si="12"/>
        <v>2013</v>
      </c>
      <c r="F182" s="8">
        <v>2375923000</v>
      </c>
      <c r="G182" s="8">
        <v>862075000</v>
      </c>
      <c r="H182" s="11">
        <f t="shared" si="13"/>
        <v>1156635000</v>
      </c>
      <c r="I182" s="8">
        <v>1156635000</v>
      </c>
      <c r="J182" s="8">
        <v>0</v>
      </c>
      <c r="K182" s="8">
        <v>0</v>
      </c>
      <c r="L182" s="12">
        <f t="shared" si="14"/>
        <v>1513848000</v>
      </c>
      <c r="M182" s="6">
        <f t="shared" si="15"/>
        <v>0.63716206291197142</v>
      </c>
      <c r="N182" s="18">
        <f t="shared" si="16"/>
        <v>357213000</v>
      </c>
      <c r="O182" s="6">
        <f t="shared" si="17"/>
        <v>0.15034704407508157</v>
      </c>
      <c r="P182" t="s">
        <v>22</v>
      </c>
      <c r="Q182" t="s">
        <v>39</v>
      </c>
    </row>
    <row r="183" spans="1:17" x14ac:dyDescent="0.25">
      <c r="A183">
        <v>709</v>
      </c>
      <c r="B183" t="s">
        <v>275</v>
      </c>
      <c r="C183" t="s">
        <v>15</v>
      </c>
      <c r="D183" s="1">
        <v>41790</v>
      </c>
      <c r="E183" s="24">
        <f t="shared" si="12"/>
        <v>2014</v>
      </c>
      <c r="F183" s="8">
        <v>2554236000</v>
      </c>
      <c r="G183" s="8">
        <v>952225000</v>
      </c>
      <c r="H183" s="13">
        <f t="shared" si="13"/>
        <v>1196512000</v>
      </c>
      <c r="I183" s="8">
        <v>1196512000</v>
      </c>
      <c r="J183" s="8">
        <v>0</v>
      </c>
      <c r="K183" s="8">
        <v>0</v>
      </c>
      <c r="L183" s="14">
        <f t="shared" si="14"/>
        <v>1602011000</v>
      </c>
      <c r="M183" s="5">
        <f t="shared" si="15"/>
        <v>0.62719772174536725</v>
      </c>
      <c r="N183" s="19">
        <f t="shared" si="16"/>
        <v>405499000</v>
      </c>
      <c r="O183" s="5">
        <f t="shared" si="17"/>
        <v>0.15875549479374654</v>
      </c>
      <c r="P183" t="s">
        <v>22</v>
      </c>
      <c r="Q183" t="s">
        <v>39</v>
      </c>
    </row>
    <row r="184" spans="1:17" x14ac:dyDescent="0.25">
      <c r="A184">
        <v>710</v>
      </c>
      <c r="B184" t="s">
        <v>275</v>
      </c>
      <c r="C184" t="s">
        <v>16</v>
      </c>
      <c r="D184" s="1">
        <v>42155</v>
      </c>
      <c r="E184" s="24">
        <f t="shared" si="12"/>
        <v>2015</v>
      </c>
      <c r="F184" s="8">
        <v>2773718000</v>
      </c>
      <c r="G184" s="8">
        <v>1022107000</v>
      </c>
      <c r="H184" s="13">
        <f t="shared" si="13"/>
        <v>1295014000</v>
      </c>
      <c r="I184" s="8">
        <v>1295014000</v>
      </c>
      <c r="J184" s="8">
        <v>0</v>
      </c>
      <c r="K184" s="8">
        <v>0</v>
      </c>
      <c r="L184" s="14">
        <f t="shared" si="14"/>
        <v>1751611000</v>
      </c>
      <c r="M184" s="5">
        <f t="shared" si="15"/>
        <v>0.63150291413907256</v>
      </c>
      <c r="N184" s="19">
        <f t="shared" si="16"/>
        <v>456597000</v>
      </c>
      <c r="O184" s="5">
        <f t="shared" si="17"/>
        <v>0.1646155088585069</v>
      </c>
      <c r="P184" t="s">
        <v>22</v>
      </c>
      <c r="Q184" t="s">
        <v>39</v>
      </c>
    </row>
    <row r="185" spans="1:17" ht="15.75" thickBot="1" x14ac:dyDescent="0.3">
      <c r="A185">
        <v>711</v>
      </c>
      <c r="B185" t="s">
        <v>275</v>
      </c>
      <c r="C185" t="s">
        <v>17</v>
      </c>
      <c r="D185" s="1">
        <v>42521</v>
      </c>
      <c r="E185" s="24">
        <f t="shared" si="12"/>
        <v>2016</v>
      </c>
      <c r="F185" s="8">
        <v>2898150000</v>
      </c>
      <c r="G185" s="8">
        <v>1147639000</v>
      </c>
      <c r="H185" s="15">
        <f t="shared" si="13"/>
        <v>1325567000</v>
      </c>
      <c r="I185" s="8">
        <v>1325567000</v>
      </c>
      <c r="J185" s="8">
        <v>0</v>
      </c>
      <c r="K185" s="8">
        <v>0</v>
      </c>
      <c r="L185" s="16">
        <f t="shared" si="14"/>
        <v>1750511000</v>
      </c>
      <c r="M185" s="7">
        <f t="shared" si="15"/>
        <v>0.60400979935476085</v>
      </c>
      <c r="N185" s="20">
        <f t="shared" si="16"/>
        <v>424944000</v>
      </c>
      <c r="O185" s="7">
        <f t="shared" si="17"/>
        <v>0.14662595103773096</v>
      </c>
      <c r="P185" t="s">
        <v>22</v>
      </c>
      <c r="Q185" t="s">
        <v>39</v>
      </c>
    </row>
    <row r="186" spans="1:17" x14ac:dyDescent="0.25">
      <c r="A186">
        <v>748</v>
      </c>
      <c r="B186" t="s">
        <v>290</v>
      </c>
      <c r="C186" t="s">
        <v>11</v>
      </c>
      <c r="D186" s="1">
        <v>41274</v>
      </c>
      <c r="E186" s="24">
        <f t="shared" si="12"/>
        <v>2012</v>
      </c>
      <c r="F186" s="8">
        <v>33013000000</v>
      </c>
      <c r="G186" s="8">
        <v>5717000000</v>
      </c>
      <c r="H186" s="11">
        <f t="shared" si="13"/>
        <v>22480000000</v>
      </c>
      <c r="I186" s="8">
        <v>20801000000</v>
      </c>
      <c r="J186" s="8">
        <v>0</v>
      </c>
      <c r="K186" s="8">
        <v>1679000000</v>
      </c>
      <c r="L186" s="12">
        <f t="shared" si="14"/>
        <v>27296000000</v>
      </c>
      <c r="M186" s="6">
        <f t="shared" si="15"/>
        <v>0.8268257958985854</v>
      </c>
      <c r="N186" s="18">
        <f t="shared" si="16"/>
        <v>4816000000</v>
      </c>
      <c r="O186" s="6">
        <f t="shared" si="17"/>
        <v>0.14588192530215369</v>
      </c>
      <c r="P186" t="s">
        <v>25</v>
      </c>
      <c r="Q186" t="s">
        <v>199</v>
      </c>
    </row>
    <row r="187" spans="1:17" x14ac:dyDescent="0.25">
      <c r="A187">
        <v>749</v>
      </c>
      <c r="B187" t="s">
        <v>290</v>
      </c>
      <c r="C187" t="s">
        <v>15</v>
      </c>
      <c r="D187" s="1">
        <v>41639</v>
      </c>
      <c r="E187" s="24">
        <f t="shared" si="12"/>
        <v>2013</v>
      </c>
      <c r="F187" s="8">
        <v>34182000000</v>
      </c>
      <c r="G187" s="8">
        <v>5970000000</v>
      </c>
      <c r="H187" s="13">
        <f t="shared" si="13"/>
        <v>23420000000</v>
      </c>
      <c r="I187" s="8">
        <v>21667000000</v>
      </c>
      <c r="J187" s="8">
        <v>0</v>
      </c>
      <c r="K187" s="8">
        <v>1753000000</v>
      </c>
      <c r="L187" s="14">
        <f t="shared" si="14"/>
        <v>28212000000</v>
      </c>
      <c r="M187" s="5">
        <f t="shared" si="15"/>
        <v>0.82534667368790593</v>
      </c>
      <c r="N187" s="19">
        <f t="shared" si="16"/>
        <v>4792000000</v>
      </c>
      <c r="O187" s="5">
        <f t="shared" si="17"/>
        <v>0.14019074366625708</v>
      </c>
      <c r="P187" t="s">
        <v>25</v>
      </c>
      <c r="Q187" t="s">
        <v>199</v>
      </c>
    </row>
    <row r="188" spans="1:17" x14ac:dyDescent="0.25">
      <c r="A188">
        <v>750</v>
      </c>
      <c r="B188" t="s">
        <v>290</v>
      </c>
      <c r="C188" t="s">
        <v>16</v>
      </c>
      <c r="D188" s="1">
        <v>42004</v>
      </c>
      <c r="E188" s="24">
        <f t="shared" si="12"/>
        <v>2014</v>
      </c>
      <c r="F188" s="8">
        <v>36918000000</v>
      </c>
      <c r="G188" s="8">
        <v>6262000000</v>
      </c>
      <c r="H188" s="13">
        <f t="shared" si="13"/>
        <v>25091000000</v>
      </c>
      <c r="I188" s="8">
        <v>23271000000</v>
      </c>
      <c r="J188" s="8">
        <v>0</v>
      </c>
      <c r="K188" s="8">
        <v>1820000000</v>
      </c>
      <c r="L188" s="14">
        <f t="shared" si="14"/>
        <v>30656000000</v>
      </c>
      <c r="M188" s="5">
        <f t="shared" si="15"/>
        <v>0.83038084403272117</v>
      </c>
      <c r="N188" s="19">
        <f t="shared" si="16"/>
        <v>5565000000</v>
      </c>
      <c r="O188" s="5">
        <f t="shared" si="17"/>
        <v>0.15073947667804324</v>
      </c>
      <c r="P188" t="s">
        <v>25</v>
      </c>
      <c r="Q188" t="s">
        <v>199</v>
      </c>
    </row>
    <row r="189" spans="1:17" ht="15.75" thickBot="1" x14ac:dyDescent="0.3">
      <c r="A189">
        <v>751</v>
      </c>
      <c r="B189" t="s">
        <v>290</v>
      </c>
      <c r="C189" t="s">
        <v>17</v>
      </c>
      <c r="D189" s="1">
        <v>42369</v>
      </c>
      <c r="E189" s="24">
        <f t="shared" si="12"/>
        <v>2015</v>
      </c>
      <c r="F189" s="8">
        <v>39678000000</v>
      </c>
      <c r="G189" s="8">
        <v>6638000000</v>
      </c>
      <c r="H189" s="15">
        <f t="shared" si="13"/>
        <v>27075000000</v>
      </c>
      <c r="I189" s="8">
        <v>25171000000</v>
      </c>
      <c r="J189" s="8">
        <v>0</v>
      </c>
      <c r="K189" s="8">
        <v>1904000000</v>
      </c>
      <c r="L189" s="16">
        <f t="shared" si="14"/>
        <v>33040000000</v>
      </c>
      <c r="M189" s="7">
        <f t="shared" si="15"/>
        <v>0.83270326125308736</v>
      </c>
      <c r="N189" s="20">
        <f t="shared" si="16"/>
        <v>5965000000</v>
      </c>
      <c r="O189" s="7">
        <f t="shared" si="17"/>
        <v>0.15033519834669087</v>
      </c>
      <c r="P189" t="s">
        <v>25</v>
      </c>
      <c r="Q189" t="s">
        <v>199</v>
      </c>
    </row>
    <row r="190" spans="1:17" x14ac:dyDescent="0.25">
      <c r="A190">
        <v>776</v>
      </c>
      <c r="B190" t="s">
        <v>299</v>
      </c>
      <c r="C190" t="s">
        <v>11</v>
      </c>
      <c r="D190" s="1">
        <v>41545</v>
      </c>
      <c r="E190" s="24">
        <f t="shared" si="12"/>
        <v>2013</v>
      </c>
      <c r="F190" s="8">
        <v>2492300000</v>
      </c>
      <c r="G190" s="8">
        <v>1330900000</v>
      </c>
      <c r="H190" s="11">
        <f t="shared" si="13"/>
        <v>971300000</v>
      </c>
      <c r="I190" s="8">
        <v>661100000</v>
      </c>
      <c r="J190" s="8">
        <v>197600000</v>
      </c>
      <c r="K190" s="8">
        <v>112600000</v>
      </c>
      <c r="L190" s="12">
        <f t="shared" si="14"/>
        <v>1161400000</v>
      </c>
      <c r="M190" s="6">
        <f t="shared" si="15"/>
        <v>0.46599526541748582</v>
      </c>
      <c r="N190" s="18">
        <f t="shared" si="16"/>
        <v>190100000</v>
      </c>
      <c r="O190" s="6">
        <f t="shared" si="17"/>
        <v>7.627492677446536E-2</v>
      </c>
      <c r="P190" t="s">
        <v>25</v>
      </c>
      <c r="Q190" t="s">
        <v>30</v>
      </c>
    </row>
    <row r="191" spans="1:17" x14ac:dyDescent="0.25">
      <c r="A191">
        <v>777</v>
      </c>
      <c r="B191" t="s">
        <v>299</v>
      </c>
      <c r="C191" t="s">
        <v>15</v>
      </c>
      <c r="D191" s="1">
        <v>41909</v>
      </c>
      <c r="E191" s="24">
        <f t="shared" si="12"/>
        <v>2014</v>
      </c>
      <c r="F191" s="8">
        <v>2530700000</v>
      </c>
      <c r="G191" s="8">
        <v>1285200000</v>
      </c>
      <c r="H191" s="13">
        <f t="shared" si="13"/>
        <v>908500000</v>
      </c>
      <c r="I191" s="8">
        <v>591500000</v>
      </c>
      <c r="J191" s="8">
        <v>203200000</v>
      </c>
      <c r="K191" s="8">
        <v>113800000</v>
      </c>
      <c r="L191" s="14">
        <f t="shared" si="14"/>
        <v>1245500000</v>
      </c>
      <c r="M191" s="5">
        <f t="shared" si="15"/>
        <v>0.49215632038566404</v>
      </c>
      <c r="N191" s="19">
        <f t="shared" si="16"/>
        <v>337000000</v>
      </c>
      <c r="O191" s="5">
        <f t="shared" si="17"/>
        <v>0.13316473702928044</v>
      </c>
      <c r="P191" t="s">
        <v>25</v>
      </c>
      <c r="Q191" t="s">
        <v>30</v>
      </c>
    </row>
    <row r="192" spans="1:17" x14ac:dyDescent="0.25">
      <c r="A192">
        <v>778</v>
      </c>
      <c r="B192" t="s">
        <v>299</v>
      </c>
      <c r="C192" t="s">
        <v>16</v>
      </c>
      <c r="D192" s="1">
        <v>42273</v>
      </c>
      <c r="E192" s="24">
        <f t="shared" si="12"/>
        <v>2015</v>
      </c>
      <c r="F192" s="8">
        <v>2705000000</v>
      </c>
      <c r="G192" s="8">
        <v>1272300000</v>
      </c>
      <c r="H192" s="13">
        <f t="shared" si="13"/>
        <v>949100000</v>
      </c>
      <c r="I192" s="8">
        <v>624000000</v>
      </c>
      <c r="J192" s="8">
        <v>214900000</v>
      </c>
      <c r="K192" s="8">
        <v>110200000</v>
      </c>
      <c r="L192" s="14">
        <f t="shared" si="14"/>
        <v>1432700000</v>
      </c>
      <c r="M192" s="5">
        <f t="shared" si="15"/>
        <v>0.52964879852125701</v>
      </c>
      <c r="N192" s="19">
        <f t="shared" si="16"/>
        <v>483600000</v>
      </c>
      <c r="O192" s="5">
        <f t="shared" si="17"/>
        <v>0.17878003696857672</v>
      </c>
      <c r="P192" t="s">
        <v>25</v>
      </c>
      <c r="Q192" t="s">
        <v>30</v>
      </c>
    </row>
    <row r="193" spans="1:17" ht="15.75" thickBot="1" x14ac:dyDescent="0.3">
      <c r="A193">
        <v>779</v>
      </c>
      <c r="B193" t="s">
        <v>299</v>
      </c>
      <c r="C193" t="s">
        <v>17</v>
      </c>
      <c r="D193" s="1">
        <v>42637</v>
      </c>
      <c r="E193" s="24">
        <f t="shared" si="12"/>
        <v>2016</v>
      </c>
      <c r="F193" s="8">
        <v>2832700000</v>
      </c>
      <c r="G193" s="8">
        <v>1269400000</v>
      </c>
      <c r="H193" s="15">
        <f t="shared" si="13"/>
        <v>1004200000</v>
      </c>
      <c r="I193" s="8">
        <v>682400000</v>
      </c>
      <c r="J193" s="8">
        <v>232100000</v>
      </c>
      <c r="K193" s="8">
        <v>89700000</v>
      </c>
      <c r="L193" s="16">
        <f t="shared" si="14"/>
        <v>1563300000</v>
      </c>
      <c r="M193" s="7">
        <f t="shared" si="15"/>
        <v>0.55187630176157021</v>
      </c>
      <c r="N193" s="20">
        <f t="shared" si="16"/>
        <v>559100000</v>
      </c>
      <c r="O193" s="7">
        <f t="shared" si="17"/>
        <v>0.19737353055388851</v>
      </c>
      <c r="P193" t="s">
        <v>25</v>
      </c>
      <c r="Q193" t="s">
        <v>30</v>
      </c>
    </row>
    <row r="194" spans="1:17" x14ac:dyDescent="0.25">
      <c r="A194">
        <v>788</v>
      </c>
      <c r="B194" t="s">
        <v>303</v>
      </c>
      <c r="C194" t="s">
        <v>11</v>
      </c>
      <c r="D194" s="1">
        <v>41943</v>
      </c>
      <c r="E194" s="24">
        <f t="shared" ref="E194:E257" si="18">YEAR(D194)</f>
        <v>2014</v>
      </c>
      <c r="F194" s="8">
        <v>55123000000</v>
      </c>
      <c r="G194" s="8">
        <v>39486000000</v>
      </c>
      <c r="H194" s="11">
        <f t="shared" ref="H194:H257" si="19">SUM(I194:K194)</f>
        <v>11820000000</v>
      </c>
      <c r="I194" s="8">
        <v>8717000000</v>
      </c>
      <c r="J194" s="8">
        <v>2197000000</v>
      </c>
      <c r="K194" s="8">
        <v>906000000</v>
      </c>
      <c r="L194" s="12">
        <f t="shared" ref="L194:L257" si="20">F194-G194</f>
        <v>15637000000</v>
      </c>
      <c r="M194" s="6">
        <f t="shared" ref="M194:M257" si="21">1-(G194/F194)</f>
        <v>0.28367469114525701</v>
      </c>
      <c r="N194" s="18">
        <f t="shared" ref="N194:N257" si="22">L194-H194</f>
        <v>3817000000</v>
      </c>
      <c r="O194" s="6">
        <f t="shared" ref="O194:O257" si="23">N194/F194</f>
        <v>6.9245142680913599E-2</v>
      </c>
      <c r="P194" t="s">
        <v>22</v>
      </c>
      <c r="Q194" t="s">
        <v>304</v>
      </c>
    </row>
    <row r="195" spans="1:17" x14ac:dyDescent="0.25">
      <c r="A195">
        <v>789</v>
      </c>
      <c r="B195" t="s">
        <v>303</v>
      </c>
      <c r="C195" t="s">
        <v>15</v>
      </c>
      <c r="D195" s="1">
        <v>42308</v>
      </c>
      <c r="E195" s="24">
        <f t="shared" si="18"/>
        <v>2015</v>
      </c>
      <c r="F195" s="8">
        <v>52107000000</v>
      </c>
      <c r="G195" s="8">
        <v>37168000000</v>
      </c>
      <c r="H195" s="13">
        <f t="shared" si="19"/>
        <v>12237000000</v>
      </c>
      <c r="I195" s="8">
        <v>9047000000</v>
      </c>
      <c r="J195" s="8">
        <v>2338000000</v>
      </c>
      <c r="K195" s="8">
        <v>852000000</v>
      </c>
      <c r="L195" s="14">
        <f t="shared" si="20"/>
        <v>14939000000</v>
      </c>
      <c r="M195" s="5">
        <f t="shared" si="21"/>
        <v>0.28669852419060782</v>
      </c>
      <c r="N195" s="19">
        <f t="shared" si="22"/>
        <v>2702000000</v>
      </c>
      <c r="O195" s="5">
        <f t="shared" si="23"/>
        <v>5.1854837161993593E-2</v>
      </c>
      <c r="P195" t="s">
        <v>22</v>
      </c>
      <c r="Q195" t="s">
        <v>304</v>
      </c>
    </row>
    <row r="196" spans="1:17" x14ac:dyDescent="0.25">
      <c r="A196">
        <v>790</v>
      </c>
      <c r="B196" t="s">
        <v>303</v>
      </c>
      <c r="C196" t="s">
        <v>16</v>
      </c>
      <c r="D196" s="1">
        <v>42674</v>
      </c>
      <c r="E196" s="24">
        <f t="shared" si="18"/>
        <v>2016</v>
      </c>
      <c r="F196" s="8">
        <v>50123000000</v>
      </c>
      <c r="G196" s="8">
        <v>35507000000</v>
      </c>
      <c r="H196" s="13">
        <f t="shared" si="19"/>
        <v>11472000000</v>
      </c>
      <c r="I196" s="8">
        <v>8419000000</v>
      </c>
      <c r="J196" s="8">
        <v>2298000000</v>
      </c>
      <c r="K196" s="8">
        <v>755000000</v>
      </c>
      <c r="L196" s="14">
        <f t="shared" si="20"/>
        <v>14616000000</v>
      </c>
      <c r="M196" s="5">
        <f t="shared" si="21"/>
        <v>0.29160265746264191</v>
      </c>
      <c r="N196" s="19">
        <f t="shared" si="22"/>
        <v>3144000000</v>
      </c>
      <c r="O196" s="5">
        <f t="shared" si="23"/>
        <v>6.2725694790814593E-2</v>
      </c>
      <c r="P196" t="s">
        <v>22</v>
      </c>
      <c r="Q196" t="s">
        <v>304</v>
      </c>
    </row>
    <row r="197" spans="1:17" ht="15.75" thickBot="1" x14ac:dyDescent="0.3">
      <c r="A197">
        <v>791</v>
      </c>
      <c r="B197" t="s">
        <v>305</v>
      </c>
      <c r="C197" t="s">
        <v>11</v>
      </c>
      <c r="D197" s="1">
        <v>41578</v>
      </c>
      <c r="E197" s="24">
        <f t="shared" si="18"/>
        <v>2013</v>
      </c>
      <c r="F197" s="8">
        <v>112298000000</v>
      </c>
      <c r="G197" s="8">
        <v>86380000000</v>
      </c>
      <c r="H197" s="15">
        <f t="shared" si="19"/>
        <v>17775000000</v>
      </c>
      <c r="I197" s="8">
        <v>13267000000</v>
      </c>
      <c r="J197" s="8">
        <v>3135000000</v>
      </c>
      <c r="K197" s="8">
        <v>1373000000</v>
      </c>
      <c r="L197" s="16">
        <f t="shared" si="20"/>
        <v>25918000000</v>
      </c>
      <c r="M197" s="7">
        <f t="shared" si="21"/>
        <v>0.2307966303941299</v>
      </c>
      <c r="N197" s="20">
        <f t="shared" si="22"/>
        <v>8143000000</v>
      </c>
      <c r="O197" s="7">
        <f t="shared" si="23"/>
        <v>7.2512422304938651E-2</v>
      </c>
      <c r="P197" t="s">
        <v>22</v>
      </c>
      <c r="Q197" t="s">
        <v>23</v>
      </c>
    </row>
    <row r="198" spans="1:17" x14ac:dyDescent="0.25">
      <c r="A198">
        <v>792</v>
      </c>
      <c r="B198" t="s">
        <v>305</v>
      </c>
      <c r="C198" t="s">
        <v>15</v>
      </c>
      <c r="D198" s="1">
        <v>41943</v>
      </c>
      <c r="E198" s="24">
        <f t="shared" si="18"/>
        <v>2014</v>
      </c>
      <c r="F198" s="8">
        <v>56651000000</v>
      </c>
      <c r="G198" s="8">
        <v>45431000000</v>
      </c>
      <c r="H198" s="11">
        <f t="shared" si="19"/>
        <v>6788000000</v>
      </c>
      <c r="I198" s="8">
        <v>5361000000</v>
      </c>
      <c r="J198" s="8">
        <v>1298000000</v>
      </c>
      <c r="K198" s="8">
        <v>129000000</v>
      </c>
      <c r="L198" s="12">
        <f t="shared" si="20"/>
        <v>11220000000</v>
      </c>
      <c r="M198" s="6">
        <f t="shared" si="21"/>
        <v>0.19805475631498115</v>
      </c>
      <c r="N198" s="18">
        <f t="shared" si="22"/>
        <v>4432000000</v>
      </c>
      <c r="O198" s="6">
        <f t="shared" si="23"/>
        <v>7.8233393938324125E-2</v>
      </c>
      <c r="P198" t="s">
        <v>22</v>
      </c>
      <c r="Q198" t="s">
        <v>23</v>
      </c>
    </row>
    <row r="199" spans="1:17" x14ac:dyDescent="0.25">
      <c r="A199">
        <v>793</v>
      </c>
      <c r="B199" t="s">
        <v>305</v>
      </c>
      <c r="C199" t="s">
        <v>16</v>
      </c>
      <c r="D199" s="1">
        <v>42308</v>
      </c>
      <c r="E199" s="24">
        <f t="shared" si="18"/>
        <v>2015</v>
      </c>
      <c r="F199" s="8">
        <v>51463000000</v>
      </c>
      <c r="G199" s="8">
        <v>41524000000</v>
      </c>
      <c r="H199" s="13">
        <f t="shared" si="19"/>
        <v>5956000000</v>
      </c>
      <c r="I199" s="8">
        <v>4663000000</v>
      </c>
      <c r="J199" s="8">
        <v>1191000000</v>
      </c>
      <c r="K199" s="8">
        <v>102000000</v>
      </c>
      <c r="L199" s="14">
        <f t="shared" si="20"/>
        <v>9939000000</v>
      </c>
      <c r="M199" s="5">
        <f t="shared" si="21"/>
        <v>0.19312904416765442</v>
      </c>
      <c r="N199" s="19">
        <f t="shared" si="22"/>
        <v>3983000000</v>
      </c>
      <c r="O199" s="5">
        <f t="shared" si="23"/>
        <v>7.7395410294774883E-2</v>
      </c>
      <c r="P199" t="s">
        <v>22</v>
      </c>
      <c r="Q199" t="s">
        <v>23</v>
      </c>
    </row>
    <row r="200" spans="1:17" x14ac:dyDescent="0.25">
      <c r="A200">
        <v>794</v>
      </c>
      <c r="B200" t="s">
        <v>305</v>
      </c>
      <c r="C200" t="s">
        <v>17</v>
      </c>
      <c r="D200" s="1">
        <v>42674</v>
      </c>
      <c r="E200" s="24">
        <f t="shared" si="18"/>
        <v>2016</v>
      </c>
      <c r="F200" s="8">
        <v>48238000000</v>
      </c>
      <c r="G200" s="8">
        <v>39240000000</v>
      </c>
      <c r="H200" s="13">
        <f t="shared" si="19"/>
        <v>5244000000</v>
      </c>
      <c r="I200" s="8">
        <v>4019000000</v>
      </c>
      <c r="J200" s="8">
        <v>1209000000</v>
      </c>
      <c r="K200" s="8">
        <v>16000000</v>
      </c>
      <c r="L200" s="14">
        <f t="shared" si="20"/>
        <v>8998000000</v>
      </c>
      <c r="M200" s="5">
        <f t="shared" si="21"/>
        <v>0.18653343836809155</v>
      </c>
      <c r="N200" s="19">
        <f t="shared" si="22"/>
        <v>3754000000</v>
      </c>
      <c r="O200" s="5">
        <f t="shared" si="23"/>
        <v>7.7822463617894605E-2</v>
      </c>
      <c r="P200" t="s">
        <v>22</v>
      </c>
      <c r="Q200" t="s">
        <v>23</v>
      </c>
    </row>
    <row r="201" spans="1:17" ht="15.75" thickBot="1" x14ac:dyDescent="0.3">
      <c r="A201">
        <v>803</v>
      </c>
      <c r="B201" t="s">
        <v>308</v>
      </c>
      <c r="C201" t="s">
        <v>11</v>
      </c>
      <c r="D201" s="1">
        <v>41453</v>
      </c>
      <c r="E201" s="24">
        <f t="shared" si="18"/>
        <v>2013</v>
      </c>
      <c r="F201" s="8">
        <v>5112000000</v>
      </c>
      <c r="G201" s="8">
        <v>3385000000</v>
      </c>
      <c r="H201" s="15">
        <f t="shared" si="19"/>
        <v>914000000</v>
      </c>
      <c r="I201" s="8">
        <v>914000000</v>
      </c>
      <c r="J201" s="8">
        <v>0</v>
      </c>
      <c r="K201" s="8">
        <v>0</v>
      </c>
      <c r="L201" s="16">
        <f t="shared" si="20"/>
        <v>1727000000</v>
      </c>
      <c r="M201" s="7">
        <f t="shared" si="21"/>
        <v>0.33783255086071984</v>
      </c>
      <c r="N201" s="20">
        <f t="shared" si="22"/>
        <v>813000000</v>
      </c>
      <c r="O201" s="7">
        <f t="shared" si="23"/>
        <v>0.159037558685446</v>
      </c>
      <c r="P201" t="s">
        <v>22</v>
      </c>
      <c r="Q201" t="s">
        <v>309</v>
      </c>
    </row>
    <row r="202" spans="1:17" x14ac:dyDescent="0.25">
      <c r="A202">
        <v>804</v>
      </c>
      <c r="B202" t="s">
        <v>308</v>
      </c>
      <c r="C202" t="s">
        <v>15</v>
      </c>
      <c r="D202" s="1">
        <v>41817</v>
      </c>
      <c r="E202" s="24">
        <f t="shared" si="18"/>
        <v>2014</v>
      </c>
      <c r="F202" s="8">
        <v>5012000000</v>
      </c>
      <c r="G202" s="8">
        <v>3310000000</v>
      </c>
      <c r="H202" s="11">
        <f t="shared" si="19"/>
        <v>820000000</v>
      </c>
      <c r="I202" s="8">
        <v>820000000</v>
      </c>
      <c r="J202" s="8">
        <v>0</v>
      </c>
      <c r="K202" s="8">
        <v>0</v>
      </c>
      <c r="L202" s="12">
        <f t="shared" si="20"/>
        <v>1702000000</v>
      </c>
      <c r="M202" s="6">
        <f t="shared" si="21"/>
        <v>0.33958499600957703</v>
      </c>
      <c r="N202" s="18">
        <f t="shared" si="22"/>
        <v>882000000</v>
      </c>
      <c r="O202" s="6">
        <f t="shared" si="23"/>
        <v>0.17597765363128492</v>
      </c>
      <c r="P202" t="s">
        <v>22</v>
      </c>
      <c r="Q202" t="s">
        <v>309</v>
      </c>
    </row>
    <row r="203" spans="1:17" x14ac:dyDescent="0.25">
      <c r="A203">
        <v>805</v>
      </c>
      <c r="B203" t="s">
        <v>308</v>
      </c>
      <c r="C203" t="s">
        <v>16</v>
      </c>
      <c r="D203" s="1">
        <v>42188</v>
      </c>
      <c r="E203" s="24">
        <f t="shared" si="18"/>
        <v>2015</v>
      </c>
      <c r="F203" s="8">
        <v>5083000000</v>
      </c>
      <c r="G203" s="8">
        <v>3348000000</v>
      </c>
      <c r="H203" s="13">
        <f t="shared" si="19"/>
        <v>976000000</v>
      </c>
      <c r="I203" s="8">
        <v>976000000</v>
      </c>
      <c r="J203" s="8">
        <v>0</v>
      </c>
      <c r="K203" s="8">
        <v>0</v>
      </c>
      <c r="L203" s="14">
        <f t="shared" si="20"/>
        <v>1735000000</v>
      </c>
      <c r="M203" s="5">
        <f t="shared" si="21"/>
        <v>0.34133385795789883</v>
      </c>
      <c r="N203" s="19">
        <f t="shared" si="22"/>
        <v>759000000</v>
      </c>
      <c r="O203" s="5">
        <f t="shared" si="23"/>
        <v>0.14932126696832579</v>
      </c>
      <c r="P203" t="s">
        <v>22</v>
      </c>
      <c r="Q203" t="s">
        <v>309</v>
      </c>
    </row>
    <row r="204" spans="1:17" x14ac:dyDescent="0.25">
      <c r="A204">
        <v>806</v>
      </c>
      <c r="B204" t="s">
        <v>308</v>
      </c>
      <c r="C204" t="s">
        <v>17</v>
      </c>
      <c r="D204" s="1">
        <v>42552</v>
      </c>
      <c r="E204" s="24">
        <f t="shared" si="18"/>
        <v>2016</v>
      </c>
      <c r="F204" s="8">
        <v>7467000000</v>
      </c>
      <c r="G204" s="8">
        <v>5132000000</v>
      </c>
      <c r="H204" s="13">
        <f t="shared" si="19"/>
        <v>1186000000</v>
      </c>
      <c r="I204" s="8">
        <v>1186000000</v>
      </c>
      <c r="J204" s="8">
        <v>0</v>
      </c>
      <c r="K204" s="8">
        <v>0</v>
      </c>
      <c r="L204" s="14">
        <f t="shared" si="20"/>
        <v>2335000000</v>
      </c>
      <c r="M204" s="5">
        <f t="shared" si="21"/>
        <v>0.31270925405115846</v>
      </c>
      <c r="N204" s="19">
        <f t="shared" si="22"/>
        <v>1149000000</v>
      </c>
      <c r="O204" s="5">
        <f t="shared" si="23"/>
        <v>0.1538770590598634</v>
      </c>
      <c r="P204" t="s">
        <v>22</v>
      </c>
      <c r="Q204" t="s">
        <v>309</v>
      </c>
    </row>
    <row r="205" spans="1:17" ht="15.75" thickBot="1" x14ac:dyDescent="0.3">
      <c r="A205">
        <v>807</v>
      </c>
      <c r="B205" t="s">
        <v>310</v>
      </c>
      <c r="C205" t="s">
        <v>11</v>
      </c>
      <c r="D205" s="1">
        <v>41272</v>
      </c>
      <c r="E205" s="24">
        <f t="shared" si="18"/>
        <v>2012</v>
      </c>
      <c r="F205" s="8">
        <v>8939967000</v>
      </c>
      <c r="G205" s="8">
        <v>6432454000</v>
      </c>
      <c r="H205" s="15">
        <f t="shared" si="19"/>
        <v>1873360000</v>
      </c>
      <c r="I205" s="8">
        <v>1873360000</v>
      </c>
      <c r="J205" s="8">
        <v>0</v>
      </c>
      <c r="K205" s="8">
        <v>0</v>
      </c>
      <c r="L205" s="16">
        <f t="shared" si="20"/>
        <v>2507513000</v>
      </c>
      <c r="M205" s="7">
        <f t="shared" si="21"/>
        <v>0.28048347382042904</v>
      </c>
      <c r="N205" s="20">
        <f t="shared" si="22"/>
        <v>634153000</v>
      </c>
      <c r="O205" s="7">
        <f t="shared" si="23"/>
        <v>7.0934601883877194E-2</v>
      </c>
      <c r="P205" t="s">
        <v>25</v>
      </c>
      <c r="Q205" t="s">
        <v>28</v>
      </c>
    </row>
    <row r="206" spans="1:17" x14ac:dyDescent="0.25">
      <c r="A206">
        <v>808</v>
      </c>
      <c r="B206" t="s">
        <v>310</v>
      </c>
      <c r="C206" t="s">
        <v>15</v>
      </c>
      <c r="D206" s="1">
        <v>41636</v>
      </c>
      <c r="E206" s="24">
        <f t="shared" si="18"/>
        <v>2013</v>
      </c>
      <c r="F206" s="8">
        <v>9560647000</v>
      </c>
      <c r="G206" s="8">
        <v>6904633000</v>
      </c>
      <c r="H206" s="11">
        <f t="shared" si="19"/>
        <v>1978960000</v>
      </c>
      <c r="I206" s="8">
        <v>1978960000</v>
      </c>
      <c r="J206" s="8">
        <v>0</v>
      </c>
      <c r="K206" s="8">
        <v>0</v>
      </c>
      <c r="L206" s="12">
        <f t="shared" si="20"/>
        <v>2656014000</v>
      </c>
      <c r="M206" s="6">
        <f t="shared" si="21"/>
        <v>0.27780693084892683</v>
      </c>
      <c r="N206" s="18">
        <f t="shared" si="22"/>
        <v>677054000</v>
      </c>
      <c r="O206" s="6">
        <f t="shared" si="23"/>
        <v>7.0816755393228098E-2</v>
      </c>
      <c r="P206" t="s">
        <v>25</v>
      </c>
      <c r="Q206" t="s">
        <v>28</v>
      </c>
    </row>
    <row r="207" spans="1:17" x14ac:dyDescent="0.25">
      <c r="A207">
        <v>809</v>
      </c>
      <c r="B207" t="s">
        <v>310</v>
      </c>
      <c r="C207" t="s">
        <v>16</v>
      </c>
      <c r="D207" s="1">
        <v>42000</v>
      </c>
      <c r="E207" s="24">
        <f t="shared" si="18"/>
        <v>2014</v>
      </c>
      <c r="F207" s="8">
        <v>10371390000</v>
      </c>
      <c r="G207" s="8">
        <v>7460075000</v>
      </c>
      <c r="H207" s="13">
        <f t="shared" si="19"/>
        <v>2196173000</v>
      </c>
      <c r="I207" s="8">
        <v>2196173000</v>
      </c>
      <c r="J207" s="8">
        <v>0</v>
      </c>
      <c r="K207" s="8">
        <v>0</v>
      </c>
      <c r="L207" s="14">
        <f t="shared" si="20"/>
        <v>2911315000</v>
      </c>
      <c r="M207" s="5">
        <f t="shared" si="21"/>
        <v>0.28070634697952734</v>
      </c>
      <c r="N207" s="19">
        <f t="shared" si="22"/>
        <v>715142000</v>
      </c>
      <c r="O207" s="5">
        <f t="shared" si="23"/>
        <v>6.8953341837497198E-2</v>
      </c>
      <c r="P207" t="s">
        <v>25</v>
      </c>
      <c r="Q207" t="s">
        <v>28</v>
      </c>
    </row>
    <row r="208" spans="1:17" x14ac:dyDescent="0.25">
      <c r="A208">
        <v>810</v>
      </c>
      <c r="B208" t="s">
        <v>310</v>
      </c>
      <c r="C208" t="s">
        <v>17</v>
      </c>
      <c r="D208" s="1">
        <v>42364</v>
      </c>
      <c r="E208" s="24">
        <f t="shared" si="18"/>
        <v>2015</v>
      </c>
      <c r="F208" s="8">
        <v>10629719000</v>
      </c>
      <c r="G208" s="8">
        <v>7617460000</v>
      </c>
      <c r="H208" s="13">
        <f t="shared" si="19"/>
        <v>2243356000</v>
      </c>
      <c r="I208" s="8">
        <v>2243356000</v>
      </c>
      <c r="J208" s="8">
        <v>0</v>
      </c>
      <c r="K208" s="8">
        <v>0</v>
      </c>
      <c r="L208" s="14">
        <f t="shared" si="20"/>
        <v>3012259000</v>
      </c>
      <c r="M208" s="5">
        <f t="shared" si="21"/>
        <v>0.28338086829952891</v>
      </c>
      <c r="N208" s="19">
        <f t="shared" si="22"/>
        <v>768903000</v>
      </c>
      <c r="O208" s="5">
        <f t="shared" si="23"/>
        <v>7.2335214129366915E-2</v>
      </c>
      <c r="P208" t="s">
        <v>25</v>
      </c>
      <c r="Q208" t="s">
        <v>28</v>
      </c>
    </row>
    <row r="209" spans="1:17" ht="15.75" thickBot="1" x14ac:dyDescent="0.3">
      <c r="A209">
        <v>819</v>
      </c>
      <c r="B209" t="s">
        <v>313</v>
      </c>
      <c r="C209" t="s">
        <v>11</v>
      </c>
      <c r="D209" s="1">
        <v>41639</v>
      </c>
      <c r="E209" s="24">
        <f t="shared" si="18"/>
        <v>2013</v>
      </c>
      <c r="F209" s="8">
        <v>41313000000</v>
      </c>
      <c r="G209" s="8">
        <v>32564000000</v>
      </c>
      <c r="H209" s="15">
        <f t="shared" si="19"/>
        <v>6688000000</v>
      </c>
      <c r="I209" s="8">
        <v>0</v>
      </c>
      <c r="J209" s="8">
        <v>0</v>
      </c>
      <c r="K209" s="8">
        <v>6688000000</v>
      </c>
      <c r="L209" s="16">
        <f t="shared" si="20"/>
        <v>8749000000</v>
      </c>
      <c r="M209" s="7">
        <f t="shared" si="21"/>
        <v>0.21177353375450825</v>
      </c>
      <c r="N209" s="20">
        <f t="shared" si="22"/>
        <v>2061000000</v>
      </c>
      <c r="O209" s="7">
        <f t="shared" si="23"/>
        <v>4.9887444630019609E-2</v>
      </c>
      <c r="P209" t="s">
        <v>25</v>
      </c>
      <c r="Q209" t="s">
        <v>81</v>
      </c>
    </row>
    <row r="210" spans="1:17" x14ac:dyDescent="0.25">
      <c r="A210">
        <v>820</v>
      </c>
      <c r="B210" t="s">
        <v>313</v>
      </c>
      <c r="C210" t="s">
        <v>15</v>
      </c>
      <c r="D210" s="1">
        <v>42004</v>
      </c>
      <c r="E210" s="24">
        <f t="shared" si="18"/>
        <v>2014</v>
      </c>
      <c r="F210" s="8">
        <v>48500000000</v>
      </c>
      <c r="G210" s="8">
        <v>38166000000</v>
      </c>
      <c r="H210" s="11">
        <f t="shared" si="19"/>
        <v>7972000000</v>
      </c>
      <c r="I210" s="8">
        <v>0</v>
      </c>
      <c r="J210" s="8">
        <v>0</v>
      </c>
      <c r="K210" s="8">
        <v>7972000000</v>
      </c>
      <c r="L210" s="12">
        <f t="shared" si="20"/>
        <v>10334000000</v>
      </c>
      <c r="M210" s="6">
        <f t="shared" si="21"/>
        <v>0.2130721649484536</v>
      </c>
      <c r="N210" s="18">
        <f t="shared" si="22"/>
        <v>2362000000</v>
      </c>
      <c r="O210" s="6">
        <f t="shared" si="23"/>
        <v>4.8701030927835051E-2</v>
      </c>
      <c r="P210" t="s">
        <v>25</v>
      </c>
      <c r="Q210" t="s">
        <v>81</v>
      </c>
    </row>
    <row r="211" spans="1:17" x14ac:dyDescent="0.25">
      <c r="A211">
        <v>821</v>
      </c>
      <c r="B211" t="s">
        <v>313</v>
      </c>
      <c r="C211" t="s">
        <v>16</v>
      </c>
      <c r="D211" s="1">
        <v>42369</v>
      </c>
      <c r="E211" s="24">
        <f t="shared" si="18"/>
        <v>2015</v>
      </c>
      <c r="F211" s="8">
        <v>54289000000</v>
      </c>
      <c r="G211" s="8">
        <v>44269000000</v>
      </c>
      <c r="H211" s="13">
        <f t="shared" si="19"/>
        <v>7673000000</v>
      </c>
      <c r="I211" s="8">
        <v>0</v>
      </c>
      <c r="J211" s="8">
        <v>0</v>
      </c>
      <c r="K211" s="8">
        <v>7673000000</v>
      </c>
      <c r="L211" s="14">
        <f t="shared" si="20"/>
        <v>10020000000</v>
      </c>
      <c r="M211" s="5">
        <f t="shared" si="21"/>
        <v>0.18456777616091657</v>
      </c>
      <c r="N211" s="19">
        <f t="shared" si="22"/>
        <v>2347000000</v>
      </c>
      <c r="O211" s="5">
        <f t="shared" si="23"/>
        <v>4.3231593877212697E-2</v>
      </c>
      <c r="P211" t="s">
        <v>25</v>
      </c>
      <c r="Q211" t="s">
        <v>81</v>
      </c>
    </row>
    <row r="212" spans="1:17" x14ac:dyDescent="0.25">
      <c r="A212">
        <v>822</v>
      </c>
      <c r="B212" t="s">
        <v>313</v>
      </c>
      <c r="C212" t="s">
        <v>17</v>
      </c>
      <c r="D212" s="1">
        <v>42735</v>
      </c>
      <c r="E212" s="24">
        <f t="shared" si="18"/>
        <v>2016</v>
      </c>
      <c r="F212" s="8">
        <v>54379000000</v>
      </c>
      <c r="G212" s="8">
        <v>45007000000</v>
      </c>
      <c r="H212" s="13">
        <f t="shared" si="19"/>
        <v>7631000000</v>
      </c>
      <c r="I212" s="8">
        <v>0</v>
      </c>
      <c r="J212" s="8">
        <v>0</v>
      </c>
      <c r="K212" s="8">
        <v>7631000000</v>
      </c>
      <c r="L212" s="14">
        <f t="shared" si="20"/>
        <v>9372000000</v>
      </c>
      <c r="M212" s="5">
        <f t="shared" si="21"/>
        <v>0.17234594236745804</v>
      </c>
      <c r="N212" s="19">
        <f t="shared" si="22"/>
        <v>1741000000</v>
      </c>
      <c r="O212" s="5">
        <f t="shared" si="23"/>
        <v>3.2016035601978708E-2</v>
      </c>
      <c r="P212" t="s">
        <v>25</v>
      </c>
      <c r="Q212" t="s">
        <v>81</v>
      </c>
    </row>
    <row r="213" spans="1:17" ht="15.75" thickBot="1" x14ac:dyDescent="0.3">
      <c r="A213">
        <v>823</v>
      </c>
      <c r="B213" t="s">
        <v>314</v>
      </c>
      <c r="C213" t="s">
        <v>11</v>
      </c>
      <c r="D213" s="1">
        <v>41274</v>
      </c>
      <c r="E213" s="24">
        <f t="shared" si="18"/>
        <v>2012</v>
      </c>
      <c r="F213" s="8">
        <v>102874000000</v>
      </c>
      <c r="G213" s="8">
        <v>52513000000</v>
      </c>
      <c r="H213" s="15">
        <f t="shared" si="19"/>
        <v>28205000000</v>
      </c>
      <c r="I213" s="8">
        <v>22389000000</v>
      </c>
      <c r="J213" s="8">
        <v>5816000000</v>
      </c>
      <c r="K213" s="8">
        <v>0</v>
      </c>
      <c r="L213" s="16">
        <f t="shared" si="20"/>
        <v>50361000000</v>
      </c>
      <c r="M213" s="7">
        <f t="shared" si="21"/>
        <v>0.48954060306783054</v>
      </c>
      <c r="N213" s="20">
        <f t="shared" si="22"/>
        <v>22156000000</v>
      </c>
      <c r="O213" s="7">
        <f t="shared" si="23"/>
        <v>0.21537025876314714</v>
      </c>
      <c r="P213" t="s">
        <v>22</v>
      </c>
      <c r="Q213" t="s">
        <v>176</v>
      </c>
    </row>
    <row r="214" spans="1:17" x14ac:dyDescent="0.25">
      <c r="A214">
        <v>824</v>
      </c>
      <c r="B214" t="s">
        <v>314</v>
      </c>
      <c r="C214" t="s">
        <v>15</v>
      </c>
      <c r="D214" s="1">
        <v>41639</v>
      </c>
      <c r="E214" s="24">
        <f t="shared" si="18"/>
        <v>2013</v>
      </c>
      <c r="F214" s="8">
        <v>98367000000</v>
      </c>
      <c r="G214" s="8">
        <v>49683000000</v>
      </c>
      <c r="H214" s="11">
        <f t="shared" si="19"/>
        <v>28372000000</v>
      </c>
      <c r="I214" s="8">
        <v>22629000000</v>
      </c>
      <c r="J214" s="8">
        <v>5743000000</v>
      </c>
      <c r="K214" s="8">
        <v>0</v>
      </c>
      <c r="L214" s="12">
        <f t="shared" si="20"/>
        <v>48684000000</v>
      </c>
      <c r="M214" s="6">
        <f t="shared" si="21"/>
        <v>0.49492207752599959</v>
      </c>
      <c r="N214" s="18">
        <f t="shared" si="22"/>
        <v>20312000000</v>
      </c>
      <c r="O214" s="6">
        <f t="shared" si="23"/>
        <v>0.20649201459839173</v>
      </c>
      <c r="P214" t="s">
        <v>22</v>
      </c>
      <c r="Q214" t="s">
        <v>176</v>
      </c>
    </row>
    <row r="215" spans="1:17" x14ac:dyDescent="0.25">
      <c r="A215">
        <v>825</v>
      </c>
      <c r="B215" t="s">
        <v>314</v>
      </c>
      <c r="C215" t="s">
        <v>16</v>
      </c>
      <c r="D215" s="1">
        <v>42004</v>
      </c>
      <c r="E215" s="24">
        <f t="shared" si="18"/>
        <v>2014</v>
      </c>
      <c r="F215" s="8">
        <v>92793000000</v>
      </c>
      <c r="G215" s="8">
        <v>46386000000</v>
      </c>
      <c r="H215" s="13">
        <f t="shared" si="19"/>
        <v>27875000000</v>
      </c>
      <c r="I215" s="8">
        <v>22438000000</v>
      </c>
      <c r="J215" s="8">
        <v>5437000000</v>
      </c>
      <c r="K215" s="8">
        <v>0</v>
      </c>
      <c r="L215" s="14">
        <f t="shared" si="20"/>
        <v>46407000000</v>
      </c>
      <c r="M215" s="5">
        <f t="shared" si="21"/>
        <v>0.50011315508712939</v>
      </c>
      <c r="N215" s="19">
        <f t="shared" si="22"/>
        <v>18532000000</v>
      </c>
      <c r="O215" s="5">
        <f t="shared" si="23"/>
        <v>0.1997133404459388</v>
      </c>
      <c r="P215" t="s">
        <v>22</v>
      </c>
      <c r="Q215" t="s">
        <v>176</v>
      </c>
    </row>
    <row r="216" spans="1:17" x14ac:dyDescent="0.25">
      <c r="A216">
        <v>826</v>
      </c>
      <c r="B216" t="s">
        <v>314</v>
      </c>
      <c r="C216" t="s">
        <v>17</v>
      </c>
      <c r="D216" s="1">
        <v>42369</v>
      </c>
      <c r="E216" s="24">
        <f t="shared" si="18"/>
        <v>2015</v>
      </c>
      <c r="F216" s="8">
        <v>81741000000</v>
      </c>
      <c r="G216" s="8">
        <v>41057000000</v>
      </c>
      <c r="H216" s="13">
        <f t="shared" si="19"/>
        <v>24995000000</v>
      </c>
      <c r="I216" s="8">
        <v>19748000000</v>
      </c>
      <c r="J216" s="8">
        <v>5247000000</v>
      </c>
      <c r="K216" s="8">
        <v>0</v>
      </c>
      <c r="L216" s="14">
        <f t="shared" si="20"/>
        <v>40684000000</v>
      </c>
      <c r="M216" s="5">
        <f t="shared" si="21"/>
        <v>0.4977184032492874</v>
      </c>
      <c r="N216" s="19">
        <f t="shared" si="22"/>
        <v>15689000000</v>
      </c>
      <c r="O216" s="5">
        <f t="shared" si="23"/>
        <v>0.19193550360284312</v>
      </c>
      <c r="P216" t="s">
        <v>22</v>
      </c>
      <c r="Q216" t="s">
        <v>176</v>
      </c>
    </row>
    <row r="217" spans="1:17" ht="15.75" thickBot="1" x14ac:dyDescent="0.3">
      <c r="A217">
        <v>827</v>
      </c>
      <c r="B217" t="s">
        <v>315</v>
      </c>
      <c r="C217" t="s">
        <v>11</v>
      </c>
      <c r="D217" s="1">
        <v>41274</v>
      </c>
      <c r="E217" s="24">
        <f t="shared" si="18"/>
        <v>2012</v>
      </c>
      <c r="F217" s="8">
        <v>1293338000</v>
      </c>
      <c r="G217" s="8">
        <v>594190000</v>
      </c>
      <c r="H217" s="15">
        <f t="shared" si="19"/>
        <v>436585000</v>
      </c>
      <c r="I217" s="8">
        <v>354571000</v>
      </c>
      <c r="J217" s="8">
        <v>82014000</v>
      </c>
      <c r="K217" s="8">
        <v>0</v>
      </c>
      <c r="L217" s="16">
        <f t="shared" si="20"/>
        <v>699148000</v>
      </c>
      <c r="M217" s="7">
        <f t="shared" si="21"/>
        <v>0.54057639998206186</v>
      </c>
      <c r="N217" s="20">
        <f t="shared" si="22"/>
        <v>262563000</v>
      </c>
      <c r="O217" s="7">
        <f t="shared" si="23"/>
        <v>0.2030118963488276</v>
      </c>
      <c r="P217" t="s">
        <v>25</v>
      </c>
      <c r="Q217" t="s">
        <v>30</v>
      </c>
    </row>
    <row r="218" spans="1:17" x14ac:dyDescent="0.25">
      <c r="A218">
        <v>828</v>
      </c>
      <c r="B218" t="s">
        <v>315</v>
      </c>
      <c r="C218" t="s">
        <v>15</v>
      </c>
      <c r="D218" s="1">
        <v>41639</v>
      </c>
      <c r="E218" s="24">
        <f t="shared" si="18"/>
        <v>2013</v>
      </c>
      <c r="F218" s="8">
        <v>1377058000</v>
      </c>
      <c r="G218" s="8">
        <v>620940000</v>
      </c>
      <c r="H218" s="11">
        <f t="shared" si="19"/>
        <v>489356000</v>
      </c>
      <c r="I218" s="8">
        <v>401353000</v>
      </c>
      <c r="J218" s="8">
        <v>88003000</v>
      </c>
      <c r="K218" s="8">
        <v>0</v>
      </c>
      <c r="L218" s="12">
        <f t="shared" si="20"/>
        <v>756118000</v>
      </c>
      <c r="M218" s="6">
        <f t="shared" si="21"/>
        <v>0.54908217373560153</v>
      </c>
      <c r="N218" s="18">
        <f t="shared" si="22"/>
        <v>266762000</v>
      </c>
      <c r="O218" s="6">
        <f t="shared" si="23"/>
        <v>0.19371878308684165</v>
      </c>
      <c r="P218" t="s">
        <v>25</v>
      </c>
      <c r="Q218" t="s">
        <v>30</v>
      </c>
    </row>
    <row r="219" spans="1:17" x14ac:dyDescent="0.25">
      <c r="A219">
        <v>829</v>
      </c>
      <c r="B219" t="s">
        <v>315</v>
      </c>
      <c r="C219" t="s">
        <v>16</v>
      </c>
      <c r="D219" s="1">
        <v>42004</v>
      </c>
      <c r="E219" s="24">
        <f t="shared" si="18"/>
        <v>2014</v>
      </c>
      <c r="F219" s="8">
        <v>1485807000</v>
      </c>
      <c r="G219" s="8">
        <v>669691000</v>
      </c>
      <c r="H219" s="13">
        <f t="shared" si="19"/>
        <v>555861000</v>
      </c>
      <c r="I219" s="8">
        <v>457598000</v>
      </c>
      <c r="J219" s="8">
        <v>98263000</v>
      </c>
      <c r="K219" s="8">
        <v>0</v>
      </c>
      <c r="L219" s="14">
        <f t="shared" si="20"/>
        <v>816116000</v>
      </c>
      <c r="M219" s="5">
        <f t="shared" si="21"/>
        <v>0.5492745693081269</v>
      </c>
      <c r="N219" s="19">
        <f t="shared" si="22"/>
        <v>260255000</v>
      </c>
      <c r="O219" s="5">
        <f t="shared" si="23"/>
        <v>0.17516070391376537</v>
      </c>
      <c r="P219" t="s">
        <v>25</v>
      </c>
      <c r="Q219" t="s">
        <v>30</v>
      </c>
    </row>
    <row r="220" spans="1:17" x14ac:dyDescent="0.25">
      <c r="A220">
        <v>830</v>
      </c>
      <c r="B220" t="s">
        <v>315</v>
      </c>
      <c r="C220" t="s">
        <v>17</v>
      </c>
      <c r="D220" s="1">
        <v>42369</v>
      </c>
      <c r="E220" s="24">
        <f t="shared" si="18"/>
        <v>2015</v>
      </c>
      <c r="F220" s="8">
        <v>1601892000</v>
      </c>
      <c r="G220" s="8">
        <v>711622000</v>
      </c>
      <c r="H220" s="13">
        <f t="shared" si="19"/>
        <v>582146000</v>
      </c>
      <c r="I220" s="8">
        <v>482465000</v>
      </c>
      <c r="J220" s="8">
        <v>99681000</v>
      </c>
      <c r="K220" s="8">
        <v>0</v>
      </c>
      <c r="L220" s="14">
        <f t="shared" si="20"/>
        <v>890270000</v>
      </c>
      <c r="M220" s="5">
        <f t="shared" si="21"/>
        <v>0.55576156195299053</v>
      </c>
      <c r="N220" s="19">
        <f t="shared" si="22"/>
        <v>308124000</v>
      </c>
      <c r="O220" s="5">
        <f t="shared" si="23"/>
        <v>0.19235004607052161</v>
      </c>
      <c r="P220" t="s">
        <v>25</v>
      </c>
      <c r="Q220" t="s">
        <v>30</v>
      </c>
    </row>
    <row r="221" spans="1:17" ht="15.75" thickBot="1" x14ac:dyDescent="0.3">
      <c r="A221">
        <v>835</v>
      </c>
      <c r="B221" t="s">
        <v>317</v>
      </c>
      <c r="C221" t="s">
        <v>11</v>
      </c>
      <c r="D221" s="1">
        <v>41637</v>
      </c>
      <c r="E221" s="24">
        <f t="shared" si="18"/>
        <v>2013</v>
      </c>
      <c r="F221" s="8">
        <v>1421178000</v>
      </c>
      <c r="G221" s="8">
        <v>509291000</v>
      </c>
      <c r="H221" s="15">
        <f t="shared" si="19"/>
        <v>674028000</v>
      </c>
      <c r="I221" s="8">
        <v>397285000</v>
      </c>
      <c r="J221" s="8">
        <v>276743000</v>
      </c>
      <c r="K221" s="8">
        <v>0</v>
      </c>
      <c r="L221" s="16">
        <f t="shared" si="20"/>
        <v>911887000</v>
      </c>
      <c r="M221" s="7">
        <f t="shared" si="21"/>
        <v>0.64164165220683123</v>
      </c>
      <c r="N221" s="20">
        <f t="shared" si="22"/>
        <v>237859000</v>
      </c>
      <c r="O221" s="7">
        <f t="shared" si="23"/>
        <v>0.16736749372703488</v>
      </c>
      <c r="P221" t="s">
        <v>25</v>
      </c>
      <c r="Q221" t="s">
        <v>318</v>
      </c>
    </row>
    <row r="222" spans="1:17" x14ac:dyDescent="0.25">
      <c r="A222">
        <v>836</v>
      </c>
      <c r="B222" t="s">
        <v>317</v>
      </c>
      <c r="C222" t="s">
        <v>15</v>
      </c>
      <c r="D222" s="1">
        <v>42001</v>
      </c>
      <c r="E222" s="24">
        <f t="shared" si="18"/>
        <v>2014</v>
      </c>
      <c r="F222" s="8">
        <v>1861358000</v>
      </c>
      <c r="G222" s="8">
        <v>563648000</v>
      </c>
      <c r="H222" s="11">
        <f t="shared" si="19"/>
        <v>859976000</v>
      </c>
      <c r="I222" s="8">
        <v>471921000</v>
      </c>
      <c r="J222" s="8">
        <v>388055000</v>
      </c>
      <c r="K222" s="8">
        <v>0</v>
      </c>
      <c r="L222" s="12">
        <f t="shared" si="20"/>
        <v>1297710000</v>
      </c>
      <c r="M222" s="6">
        <f t="shared" si="21"/>
        <v>0.69718452871505643</v>
      </c>
      <c r="N222" s="18">
        <f t="shared" si="22"/>
        <v>437734000</v>
      </c>
      <c r="O222" s="6">
        <f t="shared" si="23"/>
        <v>0.23516916144019581</v>
      </c>
      <c r="P222" t="s">
        <v>25</v>
      </c>
      <c r="Q222" t="s">
        <v>318</v>
      </c>
    </row>
    <row r="223" spans="1:17" x14ac:dyDescent="0.25">
      <c r="A223">
        <v>837</v>
      </c>
      <c r="B223" t="s">
        <v>317</v>
      </c>
      <c r="C223" t="s">
        <v>16</v>
      </c>
      <c r="D223" s="1">
        <v>42372</v>
      </c>
      <c r="E223" s="24">
        <f t="shared" si="18"/>
        <v>2016</v>
      </c>
      <c r="F223" s="8">
        <v>2219762000</v>
      </c>
      <c r="G223" s="8">
        <v>670472000</v>
      </c>
      <c r="H223" s="13">
        <f t="shared" si="19"/>
        <v>923573000</v>
      </c>
      <c r="I223" s="8">
        <v>522046000</v>
      </c>
      <c r="J223" s="8">
        <v>401527000</v>
      </c>
      <c r="K223" s="8">
        <v>0</v>
      </c>
      <c r="L223" s="14">
        <f t="shared" si="20"/>
        <v>1549290000</v>
      </c>
      <c r="M223" s="5">
        <f t="shared" si="21"/>
        <v>0.69795320399213967</v>
      </c>
      <c r="N223" s="19">
        <f t="shared" si="22"/>
        <v>625717000</v>
      </c>
      <c r="O223" s="5">
        <f t="shared" si="23"/>
        <v>0.28188472457858094</v>
      </c>
      <c r="P223" t="s">
        <v>25</v>
      </c>
      <c r="Q223" t="s">
        <v>318</v>
      </c>
    </row>
    <row r="224" spans="1:17" x14ac:dyDescent="0.25">
      <c r="A224">
        <v>838</v>
      </c>
      <c r="B224" t="s">
        <v>317</v>
      </c>
      <c r="C224" t="s">
        <v>17</v>
      </c>
      <c r="D224" s="1">
        <v>42736</v>
      </c>
      <c r="E224" s="24">
        <f t="shared" si="18"/>
        <v>2017</v>
      </c>
      <c r="F224" s="8">
        <v>2398373000</v>
      </c>
      <c r="G224" s="8">
        <v>731925000</v>
      </c>
      <c r="H224" s="13">
        <f t="shared" si="19"/>
        <v>1088906000</v>
      </c>
      <c r="I224" s="8">
        <v>584491000</v>
      </c>
      <c r="J224" s="8">
        <v>504415000</v>
      </c>
      <c r="K224" s="8">
        <v>0</v>
      </c>
      <c r="L224" s="14">
        <f t="shared" si="20"/>
        <v>1666448000</v>
      </c>
      <c r="M224" s="5">
        <f t="shared" si="21"/>
        <v>0.69482436635168932</v>
      </c>
      <c r="N224" s="19">
        <f t="shared" si="22"/>
        <v>577542000</v>
      </c>
      <c r="O224" s="5">
        <f t="shared" si="23"/>
        <v>0.24080574622879761</v>
      </c>
      <c r="P224" t="s">
        <v>25</v>
      </c>
      <c r="Q224" t="s">
        <v>318</v>
      </c>
    </row>
    <row r="225" spans="1:17" ht="15.75" thickBot="1" x14ac:dyDescent="0.3">
      <c r="A225">
        <v>839</v>
      </c>
      <c r="B225" t="s">
        <v>319</v>
      </c>
      <c r="C225" t="s">
        <v>11</v>
      </c>
      <c r="D225" s="1">
        <v>41636</v>
      </c>
      <c r="E225" s="24">
        <f t="shared" si="18"/>
        <v>2013</v>
      </c>
      <c r="F225" s="8">
        <v>52708000000</v>
      </c>
      <c r="G225" s="8">
        <v>21187000000</v>
      </c>
      <c r="H225" s="15">
        <f t="shared" si="19"/>
        <v>18990000000</v>
      </c>
      <c r="I225" s="8">
        <v>8088000000</v>
      </c>
      <c r="J225" s="8">
        <v>10611000000</v>
      </c>
      <c r="K225" s="8">
        <v>291000000</v>
      </c>
      <c r="L225" s="16">
        <f t="shared" si="20"/>
        <v>31521000000</v>
      </c>
      <c r="M225" s="7">
        <f t="shared" si="21"/>
        <v>0.5980306594824315</v>
      </c>
      <c r="N225" s="20">
        <f t="shared" si="22"/>
        <v>12531000000</v>
      </c>
      <c r="O225" s="7">
        <f t="shared" si="23"/>
        <v>0.23774379600819609</v>
      </c>
      <c r="P225" t="s">
        <v>22</v>
      </c>
      <c r="Q225" t="s">
        <v>34</v>
      </c>
    </row>
    <row r="226" spans="1:17" x14ac:dyDescent="0.25">
      <c r="A226">
        <v>840</v>
      </c>
      <c r="B226" t="s">
        <v>319</v>
      </c>
      <c r="C226" t="s">
        <v>15</v>
      </c>
      <c r="D226" s="1">
        <v>42000</v>
      </c>
      <c r="E226" s="24">
        <f t="shared" si="18"/>
        <v>2014</v>
      </c>
      <c r="F226" s="8">
        <v>55870000000</v>
      </c>
      <c r="G226" s="8">
        <v>20261000000</v>
      </c>
      <c r="H226" s="11">
        <f t="shared" si="19"/>
        <v>19967000000</v>
      </c>
      <c r="I226" s="8">
        <v>8136000000</v>
      </c>
      <c r="J226" s="8">
        <v>11537000000</v>
      </c>
      <c r="K226" s="8">
        <v>294000000</v>
      </c>
      <c r="L226" s="12">
        <f t="shared" si="20"/>
        <v>35609000000</v>
      </c>
      <c r="M226" s="6">
        <f t="shared" si="21"/>
        <v>0.6373545731161625</v>
      </c>
      <c r="N226" s="18">
        <f t="shared" si="22"/>
        <v>15642000000</v>
      </c>
      <c r="O226" s="6">
        <f t="shared" si="23"/>
        <v>0.27997136209056739</v>
      </c>
      <c r="P226" t="s">
        <v>22</v>
      </c>
      <c r="Q226" t="s">
        <v>34</v>
      </c>
    </row>
    <row r="227" spans="1:17" x14ac:dyDescent="0.25">
      <c r="A227">
        <v>841</v>
      </c>
      <c r="B227" t="s">
        <v>319</v>
      </c>
      <c r="C227" t="s">
        <v>16</v>
      </c>
      <c r="D227" s="1">
        <v>42364</v>
      </c>
      <c r="E227" s="24">
        <f t="shared" si="18"/>
        <v>2015</v>
      </c>
      <c r="F227" s="8">
        <v>55355000000</v>
      </c>
      <c r="G227" s="8">
        <v>20676000000</v>
      </c>
      <c r="H227" s="13">
        <f t="shared" si="19"/>
        <v>20323000000</v>
      </c>
      <c r="I227" s="8">
        <v>7930000000</v>
      </c>
      <c r="J227" s="8">
        <v>12128000000</v>
      </c>
      <c r="K227" s="8">
        <v>265000000</v>
      </c>
      <c r="L227" s="14">
        <f t="shared" si="20"/>
        <v>34679000000</v>
      </c>
      <c r="M227" s="5">
        <f t="shared" si="21"/>
        <v>0.62648360581699936</v>
      </c>
      <c r="N227" s="19">
        <f t="shared" si="22"/>
        <v>14356000000</v>
      </c>
      <c r="O227" s="5">
        <f t="shared" si="23"/>
        <v>0.2593442326799747</v>
      </c>
      <c r="P227" t="s">
        <v>22</v>
      </c>
      <c r="Q227" t="s">
        <v>34</v>
      </c>
    </row>
    <row r="228" spans="1:17" x14ac:dyDescent="0.25">
      <c r="A228">
        <v>842</v>
      </c>
      <c r="B228" t="s">
        <v>319</v>
      </c>
      <c r="C228" t="s">
        <v>17</v>
      </c>
      <c r="D228" s="1">
        <v>42735</v>
      </c>
      <c r="E228" s="24">
        <f t="shared" si="18"/>
        <v>2016</v>
      </c>
      <c r="F228" s="8">
        <v>59387000000</v>
      </c>
      <c r="G228" s="8">
        <v>23196000000</v>
      </c>
      <c r="H228" s="13">
        <f t="shared" si="19"/>
        <v>21431000000</v>
      </c>
      <c r="I228" s="8">
        <v>8397000000</v>
      </c>
      <c r="J228" s="8">
        <v>12740000000</v>
      </c>
      <c r="K228" s="8">
        <v>294000000</v>
      </c>
      <c r="L228" s="14">
        <f t="shared" si="20"/>
        <v>36191000000</v>
      </c>
      <c r="M228" s="5">
        <f t="shared" si="21"/>
        <v>0.60940946671830543</v>
      </c>
      <c r="N228" s="19">
        <f t="shared" si="22"/>
        <v>14760000000</v>
      </c>
      <c r="O228" s="5">
        <f t="shared" si="23"/>
        <v>0.24853924259518076</v>
      </c>
      <c r="P228" t="s">
        <v>22</v>
      </c>
      <c r="Q228" t="s">
        <v>34</v>
      </c>
    </row>
    <row r="229" spans="1:17" ht="15.75" thickBot="1" x14ac:dyDescent="0.3">
      <c r="A229">
        <v>843</v>
      </c>
      <c r="B229" t="s">
        <v>320</v>
      </c>
      <c r="C229" t="s">
        <v>11</v>
      </c>
      <c r="D229" s="1">
        <v>41486</v>
      </c>
      <c r="E229" s="24">
        <f t="shared" si="18"/>
        <v>2013</v>
      </c>
      <c r="F229" s="8">
        <v>3946000000</v>
      </c>
      <c r="G229" s="8">
        <v>527000000</v>
      </c>
      <c r="H229" s="15">
        <f t="shared" si="19"/>
        <v>2211000000</v>
      </c>
      <c r="I229" s="8">
        <v>1534000000</v>
      </c>
      <c r="J229" s="8">
        <v>647000000</v>
      </c>
      <c r="K229" s="8">
        <v>30000000</v>
      </c>
      <c r="L229" s="16">
        <f t="shared" si="20"/>
        <v>3419000000</v>
      </c>
      <c r="M229" s="7">
        <f t="shared" si="21"/>
        <v>0.86644703497212361</v>
      </c>
      <c r="N229" s="20">
        <f t="shared" si="22"/>
        <v>1208000000</v>
      </c>
      <c r="O229" s="7">
        <f t="shared" si="23"/>
        <v>0.30613279270146987</v>
      </c>
      <c r="P229" t="s">
        <v>22</v>
      </c>
      <c r="Q229" t="s">
        <v>57</v>
      </c>
    </row>
    <row r="230" spans="1:17" x14ac:dyDescent="0.25">
      <c r="A230">
        <v>844</v>
      </c>
      <c r="B230" t="s">
        <v>320</v>
      </c>
      <c r="C230" t="s">
        <v>15</v>
      </c>
      <c r="D230" s="1">
        <v>41851</v>
      </c>
      <c r="E230" s="24">
        <f t="shared" si="18"/>
        <v>2014</v>
      </c>
      <c r="F230" s="8">
        <v>4243000000</v>
      </c>
      <c r="G230" s="8">
        <v>603000000</v>
      </c>
      <c r="H230" s="11">
        <f t="shared" si="19"/>
        <v>2340000000</v>
      </c>
      <c r="I230" s="8">
        <v>1601000000</v>
      </c>
      <c r="J230" s="8">
        <v>714000000</v>
      </c>
      <c r="K230" s="8">
        <v>25000000</v>
      </c>
      <c r="L230" s="12">
        <f t="shared" si="20"/>
        <v>3640000000</v>
      </c>
      <c r="M230" s="6">
        <f t="shared" si="21"/>
        <v>0.8578835729436719</v>
      </c>
      <c r="N230" s="18">
        <f t="shared" si="22"/>
        <v>1300000000</v>
      </c>
      <c r="O230" s="6">
        <f t="shared" si="23"/>
        <v>0.30638699033702571</v>
      </c>
      <c r="P230" t="s">
        <v>22</v>
      </c>
      <c r="Q230" t="s">
        <v>57</v>
      </c>
    </row>
    <row r="231" spans="1:17" x14ac:dyDescent="0.25">
      <c r="A231">
        <v>845</v>
      </c>
      <c r="B231" t="s">
        <v>320</v>
      </c>
      <c r="C231" t="s">
        <v>16</v>
      </c>
      <c r="D231" s="1">
        <v>42216</v>
      </c>
      <c r="E231" s="24">
        <f t="shared" si="18"/>
        <v>2015</v>
      </c>
      <c r="F231" s="8">
        <v>4192000000</v>
      </c>
      <c r="G231" s="8">
        <v>695000000</v>
      </c>
      <c r="H231" s="13">
        <f t="shared" si="19"/>
        <v>2611000000</v>
      </c>
      <c r="I231" s="8">
        <v>1771000000</v>
      </c>
      <c r="J231" s="8">
        <v>798000000</v>
      </c>
      <c r="K231" s="8">
        <v>42000000</v>
      </c>
      <c r="L231" s="14">
        <f t="shared" si="20"/>
        <v>3497000000</v>
      </c>
      <c r="M231" s="5">
        <f t="shared" si="21"/>
        <v>0.83420801526717558</v>
      </c>
      <c r="N231" s="19">
        <f t="shared" si="22"/>
        <v>886000000</v>
      </c>
      <c r="O231" s="5">
        <f t="shared" si="23"/>
        <v>0.21135496183206107</v>
      </c>
      <c r="P231" t="s">
        <v>22</v>
      </c>
      <c r="Q231" t="s">
        <v>57</v>
      </c>
    </row>
    <row r="232" spans="1:17" x14ac:dyDescent="0.25">
      <c r="A232">
        <v>846</v>
      </c>
      <c r="B232" t="s">
        <v>320</v>
      </c>
      <c r="C232" t="s">
        <v>17</v>
      </c>
      <c r="D232" s="1">
        <v>42582</v>
      </c>
      <c r="E232" s="24">
        <f t="shared" si="18"/>
        <v>2016</v>
      </c>
      <c r="F232" s="8">
        <v>4694000000</v>
      </c>
      <c r="G232" s="8">
        <v>730000000</v>
      </c>
      <c r="H232" s="13">
        <f t="shared" si="19"/>
        <v>2722000000</v>
      </c>
      <c r="I232" s="8">
        <v>1807000000</v>
      </c>
      <c r="J232" s="8">
        <v>881000000</v>
      </c>
      <c r="K232" s="8">
        <v>34000000</v>
      </c>
      <c r="L232" s="14">
        <f t="shared" si="20"/>
        <v>3964000000</v>
      </c>
      <c r="M232" s="5">
        <f t="shared" si="21"/>
        <v>0.84448231785257777</v>
      </c>
      <c r="N232" s="19">
        <f t="shared" si="22"/>
        <v>1242000000</v>
      </c>
      <c r="O232" s="5">
        <f t="shared" si="23"/>
        <v>0.26459309757136773</v>
      </c>
      <c r="P232" t="s">
        <v>22</v>
      </c>
      <c r="Q232" t="s">
        <v>57</v>
      </c>
    </row>
    <row r="233" spans="1:17" ht="15.75" thickBot="1" x14ac:dyDescent="0.3">
      <c r="A233">
        <v>859</v>
      </c>
      <c r="B233" t="s">
        <v>325</v>
      </c>
      <c r="C233" t="s">
        <v>11</v>
      </c>
      <c r="D233" s="1">
        <v>41639</v>
      </c>
      <c r="E233" s="24">
        <f t="shared" si="18"/>
        <v>2013</v>
      </c>
      <c r="F233" s="8">
        <v>2265100000</v>
      </c>
      <c r="G233" s="8">
        <v>670900000</v>
      </c>
      <c r="H233" s="15">
        <f t="shared" si="19"/>
        <v>741700000</v>
      </c>
      <c r="I233" s="8">
        <v>574000000</v>
      </c>
      <c r="J233" s="8">
        <v>167700000</v>
      </c>
      <c r="K233" s="8">
        <v>0</v>
      </c>
      <c r="L233" s="16">
        <f t="shared" si="20"/>
        <v>1594200000</v>
      </c>
      <c r="M233" s="7">
        <f t="shared" si="21"/>
        <v>0.7038099863140701</v>
      </c>
      <c r="N233" s="20">
        <f t="shared" si="22"/>
        <v>852500000</v>
      </c>
      <c r="O233" s="7">
        <f t="shared" si="23"/>
        <v>0.37636307447794798</v>
      </c>
      <c r="P233" t="s">
        <v>25</v>
      </c>
      <c r="Q233" t="s">
        <v>30</v>
      </c>
    </row>
    <row r="234" spans="1:17" x14ac:dyDescent="0.25">
      <c r="A234">
        <v>860</v>
      </c>
      <c r="B234" t="s">
        <v>325</v>
      </c>
      <c r="C234" t="s">
        <v>15</v>
      </c>
      <c r="D234" s="1">
        <v>42004</v>
      </c>
      <c r="E234" s="24">
        <f t="shared" si="18"/>
        <v>2014</v>
      </c>
      <c r="F234" s="8">
        <v>2131700000</v>
      </c>
      <c r="G234" s="8">
        <v>717900000</v>
      </c>
      <c r="H234" s="11">
        <f t="shared" si="19"/>
        <v>869000000</v>
      </c>
      <c r="I234" s="8">
        <v>691000000</v>
      </c>
      <c r="J234" s="8">
        <v>178000000</v>
      </c>
      <c r="K234" s="8">
        <v>0</v>
      </c>
      <c r="L234" s="12">
        <f t="shared" si="20"/>
        <v>1413800000</v>
      </c>
      <c r="M234" s="6">
        <f t="shared" si="21"/>
        <v>0.66322653281418587</v>
      </c>
      <c r="N234" s="18">
        <f t="shared" si="22"/>
        <v>544800000</v>
      </c>
      <c r="O234" s="6">
        <f t="shared" si="23"/>
        <v>0.25557067129521038</v>
      </c>
      <c r="P234" t="s">
        <v>25</v>
      </c>
      <c r="Q234" t="s">
        <v>30</v>
      </c>
    </row>
    <row r="235" spans="1:17" x14ac:dyDescent="0.25">
      <c r="A235">
        <v>861</v>
      </c>
      <c r="B235" t="s">
        <v>325</v>
      </c>
      <c r="C235" t="s">
        <v>16</v>
      </c>
      <c r="D235" s="1">
        <v>42369</v>
      </c>
      <c r="E235" s="24">
        <f t="shared" si="18"/>
        <v>2015</v>
      </c>
      <c r="F235" s="8">
        <v>2384400000</v>
      </c>
      <c r="G235" s="8">
        <v>806500000</v>
      </c>
      <c r="H235" s="13">
        <f t="shared" si="19"/>
        <v>837900000</v>
      </c>
      <c r="I235" s="8">
        <v>640500000</v>
      </c>
      <c r="J235" s="8">
        <v>197400000</v>
      </c>
      <c r="K235" s="8">
        <v>0</v>
      </c>
      <c r="L235" s="14">
        <f t="shared" si="20"/>
        <v>1577900000</v>
      </c>
      <c r="M235" s="5">
        <f t="shared" si="21"/>
        <v>0.66175977185036072</v>
      </c>
      <c r="N235" s="19">
        <f t="shared" si="22"/>
        <v>740000000</v>
      </c>
      <c r="O235" s="5">
        <f t="shared" si="23"/>
        <v>0.31035061231337024</v>
      </c>
      <c r="P235" t="s">
        <v>25</v>
      </c>
      <c r="Q235" t="s">
        <v>30</v>
      </c>
    </row>
    <row r="236" spans="1:17" x14ac:dyDescent="0.25">
      <c r="A236">
        <v>862</v>
      </c>
      <c r="B236" t="s">
        <v>325</v>
      </c>
      <c r="C236" t="s">
        <v>17</v>
      </c>
      <c r="D236" s="1">
        <v>42735</v>
      </c>
      <c r="E236" s="24">
        <f t="shared" si="18"/>
        <v>2016</v>
      </c>
      <c r="F236" s="8">
        <v>2704400000</v>
      </c>
      <c r="G236" s="8">
        <v>814300000</v>
      </c>
      <c r="H236" s="13">
        <f t="shared" si="19"/>
        <v>944900000</v>
      </c>
      <c r="I236" s="8">
        <v>705300000</v>
      </c>
      <c r="J236" s="8">
        <v>239600000</v>
      </c>
      <c r="K236" s="8">
        <v>0</v>
      </c>
      <c r="L236" s="14">
        <f t="shared" si="20"/>
        <v>1890100000</v>
      </c>
      <c r="M236" s="5">
        <f t="shared" si="21"/>
        <v>0.69889809199822506</v>
      </c>
      <c r="N236" s="19">
        <f t="shared" si="22"/>
        <v>945200000</v>
      </c>
      <c r="O236" s="5">
        <f t="shared" si="23"/>
        <v>0.34950451116698711</v>
      </c>
      <c r="P236" t="s">
        <v>25</v>
      </c>
      <c r="Q236" t="s">
        <v>30</v>
      </c>
    </row>
    <row r="237" spans="1:17" ht="15.75" thickBot="1" x14ac:dyDescent="0.3">
      <c r="A237">
        <v>879</v>
      </c>
      <c r="B237" t="s">
        <v>331</v>
      </c>
      <c r="C237" t="s">
        <v>11</v>
      </c>
      <c r="D237" s="1">
        <v>41274</v>
      </c>
      <c r="E237" s="24">
        <f t="shared" si="18"/>
        <v>2012</v>
      </c>
      <c r="F237" s="8">
        <v>4365400000</v>
      </c>
      <c r="G237" s="8">
        <v>1656600000</v>
      </c>
      <c r="H237" s="15">
        <f t="shared" si="19"/>
        <v>2353900000</v>
      </c>
      <c r="I237" s="8">
        <v>1252300000</v>
      </c>
      <c r="J237" s="8">
        <v>1101600000</v>
      </c>
      <c r="K237" s="8">
        <v>0</v>
      </c>
      <c r="L237" s="16">
        <f t="shared" si="20"/>
        <v>2708800000</v>
      </c>
      <c r="M237" s="7">
        <f t="shared" si="21"/>
        <v>0.62051587483392123</v>
      </c>
      <c r="N237" s="20">
        <f t="shared" si="22"/>
        <v>354900000</v>
      </c>
      <c r="O237" s="7">
        <f t="shared" si="23"/>
        <v>8.1298391899940439E-2</v>
      </c>
      <c r="P237" t="s">
        <v>22</v>
      </c>
      <c r="Q237" t="s">
        <v>174</v>
      </c>
    </row>
    <row r="238" spans="1:17" x14ac:dyDescent="0.25">
      <c r="A238">
        <v>880</v>
      </c>
      <c r="B238" t="s">
        <v>331</v>
      </c>
      <c r="C238" t="s">
        <v>15</v>
      </c>
      <c r="D238" s="1">
        <v>41639</v>
      </c>
      <c r="E238" s="24">
        <f t="shared" si="18"/>
        <v>2013</v>
      </c>
      <c r="F238" s="8">
        <v>4669100000</v>
      </c>
      <c r="G238" s="8">
        <v>1727700000</v>
      </c>
      <c r="H238" s="11">
        <f t="shared" si="19"/>
        <v>2336400000</v>
      </c>
      <c r="I238" s="8">
        <v>1293200000</v>
      </c>
      <c r="J238" s="8">
        <v>1043200000</v>
      </c>
      <c r="K238" s="8">
        <v>0</v>
      </c>
      <c r="L238" s="12">
        <f t="shared" si="20"/>
        <v>2941400000</v>
      </c>
      <c r="M238" s="6">
        <f t="shared" si="21"/>
        <v>0.62997151485296954</v>
      </c>
      <c r="N238" s="18">
        <f t="shared" si="22"/>
        <v>605000000</v>
      </c>
      <c r="O238" s="6">
        <f t="shared" si="23"/>
        <v>0.12957529288299671</v>
      </c>
      <c r="P238" t="s">
        <v>22</v>
      </c>
      <c r="Q238" t="s">
        <v>174</v>
      </c>
    </row>
    <row r="239" spans="1:17" x14ac:dyDescent="0.25">
      <c r="A239">
        <v>881</v>
      </c>
      <c r="B239" t="s">
        <v>331</v>
      </c>
      <c r="C239" t="s">
        <v>16</v>
      </c>
      <c r="D239" s="1">
        <v>42004</v>
      </c>
      <c r="E239" s="24">
        <f t="shared" si="18"/>
        <v>2014</v>
      </c>
      <c r="F239" s="8">
        <v>4627100000</v>
      </c>
      <c r="G239" s="8">
        <v>1768900000</v>
      </c>
      <c r="H239" s="13">
        <f t="shared" si="19"/>
        <v>2260900000</v>
      </c>
      <c r="I239" s="8">
        <v>1254700000</v>
      </c>
      <c r="J239" s="8">
        <v>1006200000</v>
      </c>
      <c r="K239" s="8">
        <v>0</v>
      </c>
      <c r="L239" s="14">
        <f t="shared" si="20"/>
        <v>2858200000</v>
      </c>
      <c r="M239" s="5">
        <f t="shared" si="21"/>
        <v>0.61770871604244559</v>
      </c>
      <c r="N239" s="19">
        <f t="shared" si="22"/>
        <v>597300000</v>
      </c>
      <c r="O239" s="5">
        <f t="shared" si="23"/>
        <v>0.12908733331892547</v>
      </c>
      <c r="P239" t="s">
        <v>22</v>
      </c>
      <c r="Q239" t="s">
        <v>174</v>
      </c>
    </row>
    <row r="240" spans="1:17" x14ac:dyDescent="0.25">
      <c r="A240">
        <v>882</v>
      </c>
      <c r="B240" t="s">
        <v>331</v>
      </c>
      <c r="C240" t="s">
        <v>17</v>
      </c>
      <c r="D240" s="1">
        <v>42369</v>
      </c>
      <c r="E240" s="24">
        <f t="shared" si="18"/>
        <v>2015</v>
      </c>
      <c r="F240" s="8">
        <v>4857800000</v>
      </c>
      <c r="G240" s="8">
        <v>1779200000</v>
      </c>
      <c r="H240" s="13">
        <f t="shared" si="19"/>
        <v>2167200000</v>
      </c>
      <c r="I240" s="8">
        <v>1172700000</v>
      </c>
      <c r="J240" s="8">
        <v>994500000</v>
      </c>
      <c r="K240" s="8">
        <v>0</v>
      </c>
      <c r="L240" s="14">
        <f t="shared" si="20"/>
        <v>3078600000</v>
      </c>
      <c r="M240" s="5">
        <f t="shared" si="21"/>
        <v>0.6337436699740624</v>
      </c>
      <c r="N240" s="19">
        <f t="shared" si="22"/>
        <v>911400000</v>
      </c>
      <c r="O240" s="5">
        <f t="shared" si="23"/>
        <v>0.18761579315739635</v>
      </c>
      <c r="P240" t="s">
        <v>22</v>
      </c>
      <c r="Q240" t="s">
        <v>174</v>
      </c>
    </row>
    <row r="241" spans="1:17" ht="15.75" thickBot="1" x14ac:dyDescent="0.3">
      <c r="A241">
        <v>903</v>
      </c>
      <c r="B241" t="s">
        <v>338</v>
      </c>
      <c r="C241" t="s">
        <v>11</v>
      </c>
      <c r="D241" s="1">
        <v>41455</v>
      </c>
      <c r="E241" s="24">
        <f t="shared" si="18"/>
        <v>2013</v>
      </c>
      <c r="F241" s="8">
        <v>2842781000</v>
      </c>
      <c r="G241" s="8">
        <v>1237452000</v>
      </c>
      <c r="H241" s="15">
        <f t="shared" si="19"/>
        <v>875644000</v>
      </c>
      <c r="I241" s="8">
        <v>387812000</v>
      </c>
      <c r="J241" s="8">
        <v>487832000</v>
      </c>
      <c r="K241" s="8">
        <v>0</v>
      </c>
      <c r="L241" s="16">
        <f t="shared" si="20"/>
        <v>1605329000</v>
      </c>
      <c r="M241" s="7">
        <f t="shared" si="21"/>
        <v>0.56470371794380214</v>
      </c>
      <c r="N241" s="20">
        <f t="shared" si="22"/>
        <v>729685000</v>
      </c>
      <c r="O241" s="7">
        <f t="shared" si="23"/>
        <v>0.25667999047411671</v>
      </c>
      <c r="P241" t="s">
        <v>22</v>
      </c>
      <c r="Q241" t="s">
        <v>68</v>
      </c>
    </row>
    <row r="242" spans="1:17" x14ac:dyDescent="0.25">
      <c r="A242">
        <v>904</v>
      </c>
      <c r="B242" t="s">
        <v>338</v>
      </c>
      <c r="C242" t="s">
        <v>15</v>
      </c>
      <c r="D242" s="1">
        <v>41820</v>
      </c>
      <c r="E242" s="24">
        <f t="shared" si="18"/>
        <v>2014</v>
      </c>
      <c r="F242" s="8">
        <v>2929408000</v>
      </c>
      <c r="G242" s="8">
        <v>1232962000</v>
      </c>
      <c r="H242" s="11">
        <f t="shared" si="19"/>
        <v>924376000</v>
      </c>
      <c r="I242" s="8">
        <v>384907000</v>
      </c>
      <c r="J242" s="8">
        <v>539469000</v>
      </c>
      <c r="K242" s="8">
        <v>0</v>
      </c>
      <c r="L242" s="12">
        <f t="shared" si="20"/>
        <v>1696446000</v>
      </c>
      <c r="M242" s="6">
        <f t="shared" si="21"/>
        <v>0.5791088165253867</v>
      </c>
      <c r="N242" s="18">
        <f t="shared" si="22"/>
        <v>772070000</v>
      </c>
      <c r="O242" s="6">
        <f t="shared" si="23"/>
        <v>0.26355837083806694</v>
      </c>
      <c r="P242" t="s">
        <v>22</v>
      </c>
      <c r="Q242" t="s">
        <v>68</v>
      </c>
    </row>
    <row r="243" spans="1:17" x14ac:dyDescent="0.25">
      <c r="A243">
        <v>905</v>
      </c>
      <c r="B243" t="s">
        <v>338</v>
      </c>
      <c r="C243" t="s">
        <v>16</v>
      </c>
      <c r="D243" s="1">
        <v>42185</v>
      </c>
      <c r="E243" s="24">
        <f t="shared" si="18"/>
        <v>2015</v>
      </c>
      <c r="F243" s="8">
        <v>2814049000</v>
      </c>
      <c r="G243" s="8">
        <v>1215229000</v>
      </c>
      <c r="H243" s="13">
        <f t="shared" si="19"/>
        <v>937480000</v>
      </c>
      <c r="I243" s="8">
        <v>406864000</v>
      </c>
      <c r="J243" s="8">
        <v>530616000</v>
      </c>
      <c r="K243" s="8">
        <v>0</v>
      </c>
      <c r="L243" s="14">
        <f t="shared" si="20"/>
        <v>1598820000</v>
      </c>
      <c r="M243" s="5">
        <f t="shared" si="21"/>
        <v>0.56815641802967898</v>
      </c>
      <c r="N243" s="19">
        <f t="shared" si="22"/>
        <v>661340000</v>
      </c>
      <c r="O243" s="5">
        <f t="shared" si="23"/>
        <v>0.2350136760234097</v>
      </c>
      <c r="P243" t="s">
        <v>22</v>
      </c>
      <c r="Q243" t="s">
        <v>68</v>
      </c>
    </row>
    <row r="244" spans="1:17" x14ac:dyDescent="0.25">
      <c r="A244">
        <v>906</v>
      </c>
      <c r="B244" t="s">
        <v>338</v>
      </c>
      <c r="C244" t="s">
        <v>17</v>
      </c>
      <c r="D244" s="1">
        <v>42551</v>
      </c>
      <c r="E244" s="24">
        <f t="shared" si="18"/>
        <v>2016</v>
      </c>
      <c r="F244" s="8">
        <v>2984493000</v>
      </c>
      <c r="G244" s="8">
        <v>1163391000</v>
      </c>
      <c r="H244" s="13">
        <f t="shared" si="19"/>
        <v>860657000</v>
      </c>
      <c r="I244" s="8">
        <v>379399000</v>
      </c>
      <c r="J244" s="8">
        <v>481258000</v>
      </c>
      <c r="K244" s="8">
        <v>0</v>
      </c>
      <c r="L244" s="14">
        <f t="shared" si="20"/>
        <v>1821102000</v>
      </c>
      <c r="M244" s="5">
        <f t="shared" si="21"/>
        <v>0.61018806209295851</v>
      </c>
      <c r="N244" s="19">
        <f t="shared" si="22"/>
        <v>960445000</v>
      </c>
      <c r="O244" s="5">
        <f t="shared" si="23"/>
        <v>0.32181177841596548</v>
      </c>
      <c r="P244" t="s">
        <v>22</v>
      </c>
      <c r="Q244" t="s">
        <v>68</v>
      </c>
    </row>
    <row r="245" spans="1:17" ht="15.75" thickBot="1" x14ac:dyDescent="0.3">
      <c r="A245">
        <v>951</v>
      </c>
      <c r="B245" t="s">
        <v>352</v>
      </c>
      <c r="C245" t="s">
        <v>11</v>
      </c>
      <c r="D245" s="1">
        <v>41274</v>
      </c>
      <c r="E245" s="24">
        <f t="shared" si="18"/>
        <v>2012</v>
      </c>
      <c r="F245" s="8">
        <v>5671400000</v>
      </c>
      <c r="G245" s="8">
        <v>3421700000</v>
      </c>
      <c r="H245" s="15">
        <f t="shared" si="19"/>
        <v>1200900000</v>
      </c>
      <c r="I245" s="8">
        <v>1114600000</v>
      </c>
      <c r="J245" s="8">
        <v>0</v>
      </c>
      <c r="K245" s="8">
        <v>86300000</v>
      </c>
      <c r="L245" s="16">
        <f t="shared" si="20"/>
        <v>2249700000</v>
      </c>
      <c r="M245" s="7">
        <f t="shared" si="21"/>
        <v>0.39667454244101985</v>
      </c>
      <c r="N245" s="20">
        <f t="shared" si="22"/>
        <v>1048800000</v>
      </c>
      <c r="O245" s="7">
        <f t="shared" si="23"/>
        <v>0.18492788376767641</v>
      </c>
      <c r="P245" t="s">
        <v>25</v>
      </c>
      <c r="Q245" t="s">
        <v>199</v>
      </c>
    </row>
    <row r="246" spans="1:17" x14ac:dyDescent="0.25">
      <c r="A246">
        <v>952</v>
      </c>
      <c r="B246" t="s">
        <v>352</v>
      </c>
      <c r="C246" t="s">
        <v>15</v>
      </c>
      <c r="D246" s="1">
        <v>41639</v>
      </c>
      <c r="E246" s="24">
        <f t="shared" si="18"/>
        <v>2013</v>
      </c>
      <c r="F246" s="8">
        <v>5808300000</v>
      </c>
      <c r="G246" s="8">
        <v>3585100000</v>
      </c>
      <c r="H246" s="11">
        <f t="shared" si="19"/>
        <v>1210500000</v>
      </c>
      <c r="I246" s="8">
        <v>1128800000</v>
      </c>
      <c r="J246" s="8">
        <v>0</v>
      </c>
      <c r="K246" s="8">
        <v>81700000</v>
      </c>
      <c r="L246" s="12">
        <f t="shared" si="20"/>
        <v>2223200000</v>
      </c>
      <c r="M246" s="6">
        <f t="shared" si="21"/>
        <v>0.3827625983506362</v>
      </c>
      <c r="N246" s="18">
        <f t="shared" si="22"/>
        <v>1012700000</v>
      </c>
      <c r="O246" s="6">
        <f t="shared" si="23"/>
        <v>0.17435394177298005</v>
      </c>
      <c r="P246" t="s">
        <v>25</v>
      </c>
      <c r="Q246" t="s">
        <v>199</v>
      </c>
    </row>
    <row r="247" spans="1:17" x14ac:dyDescent="0.25">
      <c r="A247">
        <v>953</v>
      </c>
      <c r="B247" t="s">
        <v>352</v>
      </c>
      <c r="C247" t="s">
        <v>16</v>
      </c>
      <c r="D247" s="1">
        <v>42004</v>
      </c>
      <c r="E247" s="24">
        <f t="shared" si="18"/>
        <v>2014</v>
      </c>
      <c r="F247" s="8">
        <v>6011600000</v>
      </c>
      <c r="G247" s="8">
        <v>3808500000</v>
      </c>
      <c r="H247" s="13">
        <f t="shared" si="19"/>
        <v>1274900000</v>
      </c>
      <c r="I247" s="8">
        <v>1198200000</v>
      </c>
      <c r="J247" s="8">
        <v>0</v>
      </c>
      <c r="K247" s="8">
        <v>76700000</v>
      </c>
      <c r="L247" s="14">
        <f t="shared" si="20"/>
        <v>2203100000</v>
      </c>
      <c r="M247" s="5">
        <f t="shared" si="21"/>
        <v>0.36647481535697646</v>
      </c>
      <c r="N247" s="19">
        <f t="shared" si="22"/>
        <v>928200000</v>
      </c>
      <c r="O247" s="5">
        <f t="shared" si="23"/>
        <v>0.15440149045179319</v>
      </c>
      <c r="P247" t="s">
        <v>25</v>
      </c>
      <c r="Q247" t="s">
        <v>199</v>
      </c>
    </row>
    <row r="248" spans="1:17" x14ac:dyDescent="0.25">
      <c r="A248">
        <v>954</v>
      </c>
      <c r="B248" t="s">
        <v>352</v>
      </c>
      <c r="C248" t="s">
        <v>17</v>
      </c>
      <c r="D248" s="1">
        <v>42369</v>
      </c>
      <c r="E248" s="24">
        <f t="shared" si="18"/>
        <v>2015</v>
      </c>
      <c r="F248" s="8">
        <v>8680100000</v>
      </c>
      <c r="G248" s="8">
        <v>5776800000</v>
      </c>
      <c r="H248" s="13">
        <f t="shared" si="19"/>
        <v>1786500000</v>
      </c>
      <c r="I248" s="8">
        <v>1622000000</v>
      </c>
      <c r="J248" s="8">
        <v>0</v>
      </c>
      <c r="K248" s="8">
        <v>164500000</v>
      </c>
      <c r="L248" s="14">
        <f t="shared" si="20"/>
        <v>2903300000</v>
      </c>
      <c r="M248" s="5">
        <f t="shared" si="21"/>
        <v>0.33447771339039878</v>
      </c>
      <c r="N248" s="19">
        <f t="shared" si="22"/>
        <v>1116800000</v>
      </c>
      <c r="O248" s="5">
        <f t="shared" si="23"/>
        <v>0.12866211218764761</v>
      </c>
      <c r="P248" t="s">
        <v>25</v>
      </c>
      <c r="Q248" t="s">
        <v>199</v>
      </c>
    </row>
    <row r="249" spans="1:17" ht="15.75" thickBot="1" x14ac:dyDescent="0.3">
      <c r="A249">
        <v>963</v>
      </c>
      <c r="B249" t="s">
        <v>356</v>
      </c>
      <c r="C249" t="s">
        <v>11</v>
      </c>
      <c r="D249" s="1">
        <v>41455</v>
      </c>
      <c r="E249" s="24">
        <f t="shared" si="18"/>
        <v>2013</v>
      </c>
      <c r="F249" s="8">
        <v>1282236000</v>
      </c>
      <c r="G249" s="8">
        <v>322516000</v>
      </c>
      <c r="H249" s="15">
        <f t="shared" si="19"/>
        <v>386566000</v>
      </c>
      <c r="I249" s="8">
        <v>151382000</v>
      </c>
      <c r="J249" s="8">
        <v>235184000</v>
      </c>
      <c r="K249" s="8">
        <v>0</v>
      </c>
      <c r="L249" s="16">
        <f t="shared" si="20"/>
        <v>959720000</v>
      </c>
      <c r="M249" s="7">
        <f t="shared" si="21"/>
        <v>0.74847375990067344</v>
      </c>
      <c r="N249" s="20">
        <f t="shared" si="22"/>
        <v>573154000</v>
      </c>
      <c r="O249" s="7">
        <f t="shared" si="23"/>
        <v>0.4469957168571152</v>
      </c>
      <c r="P249" t="s">
        <v>22</v>
      </c>
      <c r="Q249" t="s">
        <v>34</v>
      </c>
    </row>
    <row r="250" spans="1:17" x14ac:dyDescent="0.25">
      <c r="A250">
        <v>964</v>
      </c>
      <c r="B250" t="s">
        <v>356</v>
      </c>
      <c r="C250" t="s">
        <v>15</v>
      </c>
      <c r="D250" s="1">
        <v>41819</v>
      </c>
      <c r="E250" s="24">
        <f t="shared" si="18"/>
        <v>2014</v>
      </c>
      <c r="F250" s="8">
        <v>1388386000</v>
      </c>
      <c r="G250" s="8">
        <v>338580000</v>
      </c>
      <c r="H250" s="11">
        <f t="shared" si="19"/>
        <v>410076000</v>
      </c>
      <c r="I250" s="8">
        <v>159642000</v>
      </c>
      <c r="J250" s="8">
        <v>250434000</v>
      </c>
      <c r="K250" s="8">
        <v>0</v>
      </c>
      <c r="L250" s="12">
        <f t="shared" si="20"/>
        <v>1049806000</v>
      </c>
      <c r="M250" s="6">
        <f t="shared" si="21"/>
        <v>0.75613410103530287</v>
      </c>
      <c r="N250" s="18">
        <f t="shared" si="22"/>
        <v>639730000</v>
      </c>
      <c r="O250" s="6">
        <f t="shared" si="23"/>
        <v>0.46077243648380206</v>
      </c>
      <c r="P250" t="s">
        <v>22</v>
      </c>
      <c r="Q250" t="s">
        <v>34</v>
      </c>
    </row>
    <row r="251" spans="1:17" x14ac:dyDescent="0.25">
      <c r="A251">
        <v>965</v>
      </c>
      <c r="B251" t="s">
        <v>356</v>
      </c>
      <c r="C251" t="s">
        <v>16</v>
      </c>
      <c r="D251" s="1">
        <v>42183</v>
      </c>
      <c r="E251" s="24">
        <f t="shared" si="18"/>
        <v>2015</v>
      </c>
      <c r="F251" s="8">
        <v>1475139000</v>
      </c>
      <c r="G251" s="8">
        <v>355727000</v>
      </c>
      <c r="H251" s="13">
        <f t="shared" si="19"/>
        <v>436713000</v>
      </c>
      <c r="I251" s="8">
        <v>169952000</v>
      </c>
      <c r="J251" s="8">
        <v>266761000</v>
      </c>
      <c r="K251" s="8">
        <v>0</v>
      </c>
      <c r="L251" s="14">
        <f t="shared" si="20"/>
        <v>1119412000</v>
      </c>
      <c r="M251" s="5">
        <f t="shared" si="21"/>
        <v>0.75885187768745865</v>
      </c>
      <c r="N251" s="19">
        <f t="shared" si="22"/>
        <v>682699000</v>
      </c>
      <c r="O251" s="5">
        <f t="shared" si="23"/>
        <v>0.46280316634567997</v>
      </c>
      <c r="P251" t="s">
        <v>22</v>
      </c>
      <c r="Q251" t="s">
        <v>34</v>
      </c>
    </row>
    <row r="252" spans="1:17" x14ac:dyDescent="0.25">
      <c r="A252">
        <v>966</v>
      </c>
      <c r="B252" t="s">
        <v>356</v>
      </c>
      <c r="C252" t="s">
        <v>17</v>
      </c>
      <c r="D252" s="1">
        <v>42554</v>
      </c>
      <c r="E252" s="24">
        <f t="shared" si="18"/>
        <v>2016</v>
      </c>
      <c r="F252" s="8">
        <v>1423936000</v>
      </c>
      <c r="G252" s="8">
        <v>343801000</v>
      </c>
      <c r="H252" s="13">
        <f t="shared" si="19"/>
        <v>446582000</v>
      </c>
      <c r="I252" s="8">
        <v>170120000</v>
      </c>
      <c r="J252" s="8">
        <v>276462000</v>
      </c>
      <c r="K252" s="8">
        <v>0</v>
      </c>
      <c r="L252" s="14">
        <f t="shared" si="20"/>
        <v>1080135000</v>
      </c>
      <c r="M252" s="5">
        <f t="shared" si="21"/>
        <v>0.75855586206121628</v>
      </c>
      <c r="N252" s="19">
        <f t="shared" si="22"/>
        <v>633553000</v>
      </c>
      <c r="O252" s="5">
        <f t="shared" si="23"/>
        <v>0.44493081149714592</v>
      </c>
      <c r="P252" t="s">
        <v>22</v>
      </c>
      <c r="Q252" t="s">
        <v>34</v>
      </c>
    </row>
    <row r="253" spans="1:17" ht="15.75" thickBot="1" x14ac:dyDescent="0.3">
      <c r="A253">
        <v>967</v>
      </c>
      <c r="B253" t="s">
        <v>357</v>
      </c>
      <c r="C253" t="s">
        <v>11</v>
      </c>
      <c r="D253" s="1">
        <v>41274</v>
      </c>
      <c r="E253" s="24">
        <f t="shared" si="18"/>
        <v>2012</v>
      </c>
      <c r="F253" s="8">
        <v>22603400000</v>
      </c>
      <c r="G253" s="8">
        <v>4796500000</v>
      </c>
      <c r="H253" s="15">
        <f t="shared" si="19"/>
        <v>12117600000</v>
      </c>
      <c r="I253" s="8">
        <v>6839500000</v>
      </c>
      <c r="J253" s="8">
        <v>5278100000</v>
      </c>
      <c r="K253" s="8">
        <v>0</v>
      </c>
      <c r="L253" s="16">
        <f t="shared" si="20"/>
        <v>17806900000</v>
      </c>
      <c r="M253" s="7">
        <f t="shared" si="21"/>
        <v>0.78779741100896328</v>
      </c>
      <c r="N253" s="20">
        <f t="shared" si="22"/>
        <v>5689300000</v>
      </c>
      <c r="O253" s="7">
        <f t="shared" si="23"/>
        <v>0.25170107152021376</v>
      </c>
      <c r="P253" t="s">
        <v>25</v>
      </c>
      <c r="Q253" t="s">
        <v>26</v>
      </c>
    </row>
    <row r="254" spans="1:17" x14ac:dyDescent="0.25">
      <c r="A254">
        <v>968</v>
      </c>
      <c r="B254" t="s">
        <v>357</v>
      </c>
      <c r="C254" t="s">
        <v>15</v>
      </c>
      <c r="D254" s="1">
        <v>41639</v>
      </c>
      <c r="E254" s="24">
        <f t="shared" si="18"/>
        <v>2013</v>
      </c>
      <c r="F254" s="8">
        <v>23113100000</v>
      </c>
      <c r="G254" s="8">
        <v>4908100000</v>
      </c>
      <c r="H254" s="11">
        <f t="shared" si="19"/>
        <v>12138000000</v>
      </c>
      <c r="I254" s="8">
        <v>6606700000</v>
      </c>
      <c r="J254" s="8">
        <v>5531300000</v>
      </c>
      <c r="K254" s="8">
        <v>0</v>
      </c>
      <c r="L254" s="12">
        <f t="shared" si="20"/>
        <v>18205000000</v>
      </c>
      <c r="M254" s="6">
        <f t="shared" si="21"/>
        <v>0.78764856293617036</v>
      </c>
      <c r="N254" s="18">
        <f t="shared" si="22"/>
        <v>6067000000</v>
      </c>
      <c r="O254" s="6">
        <f t="shared" si="23"/>
        <v>0.26249183363547079</v>
      </c>
      <c r="P254" t="s">
        <v>25</v>
      </c>
      <c r="Q254" t="s">
        <v>26</v>
      </c>
    </row>
    <row r="255" spans="1:17" x14ac:dyDescent="0.25">
      <c r="A255">
        <v>969</v>
      </c>
      <c r="B255" t="s">
        <v>357</v>
      </c>
      <c r="C255" t="s">
        <v>16</v>
      </c>
      <c r="D255" s="1">
        <v>42004</v>
      </c>
      <c r="E255" s="24">
        <f t="shared" si="18"/>
        <v>2014</v>
      </c>
      <c r="F255" s="8">
        <v>19615600000</v>
      </c>
      <c r="G255" s="8">
        <v>4932500000</v>
      </c>
      <c r="H255" s="13">
        <f t="shared" si="19"/>
        <v>11013900000</v>
      </c>
      <c r="I255" s="8">
        <v>6280300000</v>
      </c>
      <c r="J255" s="8">
        <v>4733600000</v>
      </c>
      <c r="K255" s="8">
        <v>0</v>
      </c>
      <c r="L255" s="14">
        <f t="shared" si="20"/>
        <v>14683100000</v>
      </c>
      <c r="M255" s="5">
        <f t="shared" si="21"/>
        <v>0.74854197679398027</v>
      </c>
      <c r="N255" s="19">
        <f t="shared" si="22"/>
        <v>3669200000</v>
      </c>
      <c r="O255" s="5">
        <f t="shared" si="23"/>
        <v>0.18705520096249922</v>
      </c>
      <c r="P255" t="s">
        <v>25</v>
      </c>
      <c r="Q255" t="s">
        <v>26</v>
      </c>
    </row>
    <row r="256" spans="1:17" x14ac:dyDescent="0.25">
      <c r="A256">
        <v>970</v>
      </c>
      <c r="B256" t="s">
        <v>357</v>
      </c>
      <c r="C256" t="s">
        <v>17</v>
      </c>
      <c r="D256" s="1">
        <v>42369</v>
      </c>
      <c r="E256" s="24">
        <f t="shared" si="18"/>
        <v>2015</v>
      </c>
      <c r="F256" s="8">
        <v>19958700000</v>
      </c>
      <c r="G256" s="8">
        <v>5037200000</v>
      </c>
      <c r="H256" s="13">
        <f t="shared" si="19"/>
        <v>11228800000</v>
      </c>
      <c r="I256" s="8">
        <v>6432400000</v>
      </c>
      <c r="J256" s="8">
        <v>4796400000</v>
      </c>
      <c r="K256" s="8">
        <v>0</v>
      </c>
      <c r="L256" s="14">
        <f t="shared" si="20"/>
        <v>14921500000</v>
      </c>
      <c r="M256" s="5">
        <f t="shared" si="21"/>
        <v>0.74761883288991771</v>
      </c>
      <c r="N256" s="19">
        <f t="shared" si="22"/>
        <v>3692700000</v>
      </c>
      <c r="O256" s="5">
        <f t="shared" si="23"/>
        <v>0.18501706022937367</v>
      </c>
      <c r="P256" t="s">
        <v>25</v>
      </c>
      <c r="Q256" t="s">
        <v>26</v>
      </c>
    </row>
    <row r="257" spans="1:17" ht="15.75" thickBot="1" x14ac:dyDescent="0.3">
      <c r="A257">
        <v>983</v>
      </c>
      <c r="B257" t="s">
        <v>361</v>
      </c>
      <c r="C257" t="s">
        <v>11</v>
      </c>
      <c r="D257" s="1">
        <v>41455</v>
      </c>
      <c r="E257" s="24">
        <f t="shared" si="18"/>
        <v>2013</v>
      </c>
      <c r="F257" s="8">
        <v>3598916000</v>
      </c>
      <c r="G257" s="8">
        <v>2195857000</v>
      </c>
      <c r="H257" s="15">
        <f t="shared" si="19"/>
        <v>1284988000</v>
      </c>
      <c r="I257" s="8">
        <v>601300000</v>
      </c>
      <c r="J257" s="8">
        <v>683688000</v>
      </c>
      <c r="K257" s="8">
        <v>0</v>
      </c>
      <c r="L257" s="16">
        <f t="shared" si="20"/>
        <v>1403059000</v>
      </c>
      <c r="M257" s="7">
        <f t="shared" si="21"/>
        <v>0.38985600108477103</v>
      </c>
      <c r="N257" s="20">
        <f t="shared" si="22"/>
        <v>118071000</v>
      </c>
      <c r="O257" s="7">
        <f t="shared" si="23"/>
        <v>3.2807378666242837E-2</v>
      </c>
      <c r="P257" t="s">
        <v>22</v>
      </c>
      <c r="Q257" t="s">
        <v>68</v>
      </c>
    </row>
    <row r="258" spans="1:17" x14ac:dyDescent="0.25">
      <c r="A258">
        <v>984</v>
      </c>
      <c r="B258" t="s">
        <v>361</v>
      </c>
      <c r="C258" t="s">
        <v>15</v>
      </c>
      <c r="D258" s="1">
        <v>41819</v>
      </c>
      <c r="E258" s="24">
        <f t="shared" ref="E258:E321" si="24">YEAR(D258)</f>
        <v>2014</v>
      </c>
      <c r="F258" s="8">
        <v>4607309000</v>
      </c>
      <c r="G258" s="8">
        <v>2599828000</v>
      </c>
      <c r="H258" s="11">
        <f t="shared" ref="H258:H321" si="25">SUM(I258:K258)</f>
        <v>1329812000</v>
      </c>
      <c r="I258" s="8">
        <v>613341000</v>
      </c>
      <c r="J258" s="8">
        <v>716471000</v>
      </c>
      <c r="K258" s="8">
        <v>0</v>
      </c>
      <c r="L258" s="12">
        <f t="shared" ref="L258:L321" si="26">F258-G258</f>
        <v>2007481000</v>
      </c>
      <c r="M258" s="6">
        <f t="shared" ref="M258:M321" si="27">1-(G258/F258)</f>
        <v>0.43571659725883372</v>
      </c>
      <c r="N258" s="18">
        <f t="shared" ref="N258:N321" si="28">L258-H258</f>
        <v>677669000</v>
      </c>
      <c r="O258" s="6">
        <f t="shared" ref="O258:O321" si="29">N258/F258</f>
        <v>0.1470856415317488</v>
      </c>
      <c r="P258" t="s">
        <v>22</v>
      </c>
      <c r="Q258" t="s">
        <v>68</v>
      </c>
    </row>
    <row r="259" spans="1:17" x14ac:dyDescent="0.25">
      <c r="A259">
        <v>985</v>
      </c>
      <c r="B259" t="s">
        <v>361</v>
      </c>
      <c r="C259" t="s">
        <v>16</v>
      </c>
      <c r="D259" s="1">
        <v>42183</v>
      </c>
      <c r="E259" s="24">
        <f t="shared" si="24"/>
        <v>2015</v>
      </c>
      <c r="F259" s="8">
        <v>5259312000</v>
      </c>
      <c r="G259" s="8">
        <v>2974976000</v>
      </c>
      <c r="H259" s="13">
        <f t="shared" si="25"/>
        <v>1416853000</v>
      </c>
      <c r="I259" s="8">
        <v>591611000</v>
      </c>
      <c r="J259" s="8">
        <v>825242000</v>
      </c>
      <c r="K259" s="8">
        <v>0</v>
      </c>
      <c r="L259" s="14">
        <f t="shared" si="26"/>
        <v>2284336000</v>
      </c>
      <c r="M259" s="5">
        <f t="shared" si="27"/>
        <v>0.43434122181760659</v>
      </c>
      <c r="N259" s="19">
        <f t="shared" si="28"/>
        <v>867483000</v>
      </c>
      <c r="O259" s="5">
        <f t="shared" si="29"/>
        <v>0.16494229663499713</v>
      </c>
      <c r="P259" t="s">
        <v>22</v>
      </c>
      <c r="Q259" t="s">
        <v>68</v>
      </c>
    </row>
    <row r="260" spans="1:17" x14ac:dyDescent="0.25">
      <c r="A260">
        <v>986</v>
      </c>
      <c r="B260" t="s">
        <v>361</v>
      </c>
      <c r="C260" t="s">
        <v>17</v>
      </c>
      <c r="D260" s="1">
        <v>42547</v>
      </c>
      <c r="E260" s="24">
        <f t="shared" si="24"/>
        <v>2016</v>
      </c>
      <c r="F260" s="8">
        <v>5885893000</v>
      </c>
      <c r="G260" s="8">
        <v>3266971000</v>
      </c>
      <c r="H260" s="13">
        <f t="shared" si="25"/>
        <v>1544666000</v>
      </c>
      <c r="I260" s="8">
        <v>630954000</v>
      </c>
      <c r="J260" s="8">
        <v>913712000</v>
      </c>
      <c r="K260" s="8">
        <v>0</v>
      </c>
      <c r="L260" s="14">
        <f t="shared" si="26"/>
        <v>2618922000</v>
      </c>
      <c r="M260" s="5">
        <f t="shared" si="27"/>
        <v>0.44494896526321492</v>
      </c>
      <c r="N260" s="19">
        <f t="shared" si="28"/>
        <v>1074256000</v>
      </c>
      <c r="O260" s="5">
        <f t="shared" si="29"/>
        <v>0.18251368144137176</v>
      </c>
      <c r="P260" t="s">
        <v>22</v>
      </c>
      <c r="Q260" t="s">
        <v>68</v>
      </c>
    </row>
    <row r="261" spans="1:17" ht="15.75" thickBot="1" x14ac:dyDescent="0.3">
      <c r="A261">
        <v>1007</v>
      </c>
      <c r="B261" t="s">
        <v>369</v>
      </c>
      <c r="C261" t="s">
        <v>11</v>
      </c>
      <c r="D261" s="1">
        <v>41639</v>
      </c>
      <c r="E261" s="24">
        <f t="shared" si="24"/>
        <v>2013</v>
      </c>
      <c r="F261" s="8">
        <v>8312000000</v>
      </c>
      <c r="G261" s="8">
        <v>0</v>
      </c>
      <c r="H261" s="15">
        <f t="shared" si="25"/>
        <v>3714000000</v>
      </c>
      <c r="I261" s="8">
        <v>3456000000</v>
      </c>
      <c r="J261" s="8">
        <v>0</v>
      </c>
      <c r="K261" s="8">
        <v>258000000</v>
      </c>
      <c r="L261" s="16">
        <f t="shared" si="26"/>
        <v>8312000000</v>
      </c>
      <c r="M261" s="7">
        <f t="shared" si="27"/>
        <v>1</v>
      </c>
      <c r="N261" s="20">
        <f t="shared" si="28"/>
        <v>4598000000</v>
      </c>
      <c r="O261" s="7">
        <f t="shared" si="29"/>
        <v>0.55317613089509143</v>
      </c>
      <c r="P261" t="s">
        <v>22</v>
      </c>
      <c r="Q261" t="s">
        <v>57</v>
      </c>
    </row>
    <row r="262" spans="1:17" x14ac:dyDescent="0.25">
      <c r="A262">
        <v>1008</v>
      </c>
      <c r="B262" t="s">
        <v>369</v>
      </c>
      <c r="C262" t="s">
        <v>15</v>
      </c>
      <c r="D262" s="1">
        <v>42004</v>
      </c>
      <c r="E262" s="24">
        <f t="shared" si="24"/>
        <v>2014</v>
      </c>
      <c r="F262" s="8">
        <v>9441000000</v>
      </c>
      <c r="G262" s="8">
        <v>0</v>
      </c>
      <c r="H262" s="11">
        <f t="shared" si="25"/>
        <v>4335000000</v>
      </c>
      <c r="I262" s="8">
        <v>4014000000</v>
      </c>
      <c r="J262" s="8">
        <v>0</v>
      </c>
      <c r="K262" s="8">
        <v>321000000</v>
      </c>
      <c r="L262" s="12">
        <f t="shared" si="26"/>
        <v>9441000000</v>
      </c>
      <c r="M262" s="6">
        <f t="shared" si="27"/>
        <v>1</v>
      </c>
      <c r="N262" s="18">
        <f t="shared" si="28"/>
        <v>5106000000</v>
      </c>
      <c r="O262" s="6">
        <f t="shared" si="29"/>
        <v>0.54083253892596128</v>
      </c>
      <c r="P262" t="s">
        <v>22</v>
      </c>
      <c r="Q262" t="s">
        <v>57</v>
      </c>
    </row>
    <row r="263" spans="1:17" x14ac:dyDescent="0.25">
      <c r="A263">
        <v>1009</v>
      </c>
      <c r="B263" t="s">
        <v>369</v>
      </c>
      <c r="C263" t="s">
        <v>16</v>
      </c>
      <c r="D263" s="1">
        <v>42369</v>
      </c>
      <c r="E263" s="24">
        <f t="shared" si="24"/>
        <v>2015</v>
      </c>
      <c r="F263" s="8">
        <v>9667000000</v>
      </c>
      <c r="G263" s="8">
        <v>0</v>
      </c>
      <c r="H263" s="13">
        <f t="shared" si="25"/>
        <v>4528000000</v>
      </c>
      <c r="I263" s="8">
        <v>4162000000</v>
      </c>
      <c r="J263" s="8">
        <v>0</v>
      </c>
      <c r="K263" s="8">
        <v>366000000</v>
      </c>
      <c r="L263" s="14">
        <f t="shared" si="26"/>
        <v>9667000000</v>
      </c>
      <c r="M263" s="5">
        <f t="shared" si="27"/>
        <v>1</v>
      </c>
      <c r="N263" s="19">
        <f t="shared" si="28"/>
        <v>5139000000</v>
      </c>
      <c r="O263" s="5">
        <f t="shared" si="29"/>
        <v>0.53160235853936066</v>
      </c>
      <c r="P263" t="s">
        <v>22</v>
      </c>
      <c r="Q263" t="s">
        <v>57</v>
      </c>
    </row>
    <row r="264" spans="1:17" x14ac:dyDescent="0.25">
      <c r="A264">
        <v>1010</v>
      </c>
      <c r="B264" t="s">
        <v>369</v>
      </c>
      <c r="C264" t="s">
        <v>17</v>
      </c>
      <c r="D264" s="1">
        <v>42735</v>
      </c>
      <c r="E264" s="24">
        <f t="shared" si="24"/>
        <v>2016</v>
      </c>
      <c r="F264" s="8">
        <v>10776000000</v>
      </c>
      <c r="G264" s="8">
        <v>0</v>
      </c>
      <c r="H264" s="13">
        <f t="shared" si="25"/>
        <v>4898000000</v>
      </c>
      <c r="I264" s="8">
        <v>4525000000</v>
      </c>
      <c r="J264" s="8">
        <v>0</v>
      </c>
      <c r="K264" s="8">
        <v>373000000</v>
      </c>
      <c r="L264" s="14">
        <f t="shared" si="26"/>
        <v>10776000000</v>
      </c>
      <c r="M264" s="5">
        <f t="shared" si="27"/>
        <v>1</v>
      </c>
      <c r="N264" s="19">
        <f t="shared" si="28"/>
        <v>5878000000</v>
      </c>
      <c r="O264" s="5">
        <f t="shared" si="29"/>
        <v>0.54547141796585008</v>
      </c>
      <c r="P264" t="s">
        <v>22</v>
      </c>
      <c r="Q264" t="s">
        <v>57</v>
      </c>
    </row>
    <row r="265" spans="1:17" ht="15.75" thickBot="1" x14ac:dyDescent="0.3">
      <c r="A265">
        <v>1035</v>
      </c>
      <c r="B265" t="s">
        <v>376</v>
      </c>
      <c r="C265" t="s">
        <v>11</v>
      </c>
      <c r="D265" s="1">
        <v>41364</v>
      </c>
      <c r="E265" s="24">
        <f t="shared" si="24"/>
        <v>2013</v>
      </c>
      <c r="F265" s="8">
        <v>1581623000</v>
      </c>
      <c r="G265" s="8">
        <v>743164000</v>
      </c>
      <c r="H265" s="15">
        <f t="shared" si="25"/>
        <v>627731000</v>
      </c>
      <c r="I265" s="8">
        <v>261471000</v>
      </c>
      <c r="J265" s="8">
        <v>254723000</v>
      </c>
      <c r="K265" s="8">
        <v>111537000</v>
      </c>
      <c r="L265" s="16">
        <f t="shared" si="26"/>
        <v>838459000</v>
      </c>
      <c r="M265" s="7">
        <f t="shared" si="27"/>
        <v>0.53012569999298187</v>
      </c>
      <c r="N265" s="20">
        <f t="shared" si="28"/>
        <v>210728000</v>
      </c>
      <c r="O265" s="7">
        <f t="shared" si="29"/>
        <v>0.13323529058441866</v>
      </c>
      <c r="P265" t="s">
        <v>22</v>
      </c>
      <c r="Q265" t="s">
        <v>34</v>
      </c>
    </row>
    <row r="266" spans="1:17" x14ac:dyDescent="0.25">
      <c r="A266">
        <v>1036</v>
      </c>
      <c r="B266" t="s">
        <v>376</v>
      </c>
      <c r="C266" t="s">
        <v>15</v>
      </c>
      <c r="D266" s="1">
        <v>41729</v>
      </c>
      <c r="E266" s="24">
        <f t="shared" si="24"/>
        <v>2014</v>
      </c>
      <c r="F266" s="8">
        <v>1931217000</v>
      </c>
      <c r="G266" s="8">
        <v>802474000</v>
      </c>
      <c r="H266" s="11">
        <f t="shared" si="25"/>
        <v>666855000</v>
      </c>
      <c r="I266" s="8">
        <v>267278000</v>
      </c>
      <c r="J266" s="8">
        <v>305043000</v>
      </c>
      <c r="K266" s="8">
        <v>94534000</v>
      </c>
      <c r="L266" s="12">
        <f t="shared" si="26"/>
        <v>1128743000</v>
      </c>
      <c r="M266" s="6">
        <f t="shared" si="27"/>
        <v>0.58447238192290141</v>
      </c>
      <c r="N266" s="18">
        <f t="shared" si="28"/>
        <v>461888000</v>
      </c>
      <c r="O266" s="6">
        <f t="shared" si="29"/>
        <v>0.23916939422136405</v>
      </c>
      <c r="P266" t="s">
        <v>22</v>
      </c>
      <c r="Q266" t="s">
        <v>34</v>
      </c>
    </row>
    <row r="267" spans="1:17" x14ac:dyDescent="0.25">
      <c r="A267">
        <v>1037</v>
      </c>
      <c r="B267" t="s">
        <v>376</v>
      </c>
      <c r="C267" t="s">
        <v>16</v>
      </c>
      <c r="D267" s="1">
        <v>42094</v>
      </c>
      <c r="E267" s="24">
        <f t="shared" si="24"/>
        <v>2015</v>
      </c>
      <c r="F267" s="8">
        <v>2147036000</v>
      </c>
      <c r="G267" s="8">
        <v>917472000</v>
      </c>
      <c r="H267" s="13">
        <f t="shared" si="25"/>
        <v>801104000</v>
      </c>
      <c r="I267" s="8">
        <v>274815000</v>
      </c>
      <c r="J267" s="8">
        <v>349543000</v>
      </c>
      <c r="K267" s="8">
        <v>176746000</v>
      </c>
      <c r="L267" s="14">
        <f t="shared" si="26"/>
        <v>1229564000</v>
      </c>
      <c r="M267" s="5">
        <f t="shared" si="27"/>
        <v>0.57267973149961149</v>
      </c>
      <c r="N267" s="19">
        <f t="shared" si="28"/>
        <v>428460000</v>
      </c>
      <c r="O267" s="5">
        <f t="shared" si="29"/>
        <v>0.19955883366650581</v>
      </c>
      <c r="P267" t="s">
        <v>22</v>
      </c>
      <c r="Q267" t="s">
        <v>34</v>
      </c>
    </row>
    <row r="268" spans="1:17" x14ac:dyDescent="0.25">
      <c r="A268">
        <v>1038</v>
      </c>
      <c r="B268" t="s">
        <v>376</v>
      </c>
      <c r="C268" t="s">
        <v>17</v>
      </c>
      <c r="D268" s="1">
        <v>42460</v>
      </c>
      <c r="E268" s="24">
        <f t="shared" si="24"/>
        <v>2016</v>
      </c>
      <c r="F268" s="8">
        <v>2173334000</v>
      </c>
      <c r="G268" s="8">
        <v>967870000</v>
      </c>
      <c r="H268" s="13">
        <f t="shared" si="25"/>
        <v>849162000</v>
      </c>
      <c r="I268" s="8">
        <v>301670000</v>
      </c>
      <c r="J268" s="8">
        <v>372596000</v>
      </c>
      <c r="K268" s="8">
        <v>174896000</v>
      </c>
      <c r="L268" s="14">
        <f t="shared" si="26"/>
        <v>1205464000</v>
      </c>
      <c r="M268" s="5">
        <f t="shared" si="27"/>
        <v>0.5546611795517854</v>
      </c>
      <c r="N268" s="19">
        <f t="shared" si="28"/>
        <v>356302000</v>
      </c>
      <c r="O268" s="5">
        <f t="shared" si="29"/>
        <v>0.16394258774767248</v>
      </c>
      <c r="P268" t="s">
        <v>22</v>
      </c>
      <c r="Q268" t="s">
        <v>34</v>
      </c>
    </row>
    <row r="269" spans="1:17" ht="15.75" thickBot="1" x14ac:dyDescent="0.3">
      <c r="A269">
        <v>1039</v>
      </c>
      <c r="B269" t="s">
        <v>377</v>
      </c>
      <c r="C269" t="s">
        <v>11</v>
      </c>
      <c r="D269" s="1">
        <v>41364</v>
      </c>
      <c r="E269" s="24">
        <f t="shared" si="24"/>
        <v>2013</v>
      </c>
      <c r="F269" s="8">
        <v>122196000000</v>
      </c>
      <c r="G269" s="8">
        <v>115315000000</v>
      </c>
      <c r="H269" s="15">
        <f t="shared" si="25"/>
        <v>4543000000</v>
      </c>
      <c r="I269" s="8">
        <v>4110000000</v>
      </c>
      <c r="J269" s="8">
        <v>433000000</v>
      </c>
      <c r="K269" s="8">
        <v>0</v>
      </c>
      <c r="L269" s="16">
        <f t="shared" si="26"/>
        <v>6881000000</v>
      </c>
      <c r="M269" s="7">
        <f t="shared" si="27"/>
        <v>5.6311172215129823E-2</v>
      </c>
      <c r="N269" s="20">
        <f t="shared" si="28"/>
        <v>2338000000</v>
      </c>
      <c r="O269" s="7">
        <f t="shared" si="29"/>
        <v>1.9133195849291303E-2</v>
      </c>
      <c r="P269" t="s">
        <v>25</v>
      </c>
      <c r="Q269" t="s">
        <v>28</v>
      </c>
    </row>
    <row r="270" spans="1:17" x14ac:dyDescent="0.25">
      <c r="A270">
        <v>1040</v>
      </c>
      <c r="B270" t="s">
        <v>377</v>
      </c>
      <c r="C270" t="s">
        <v>15</v>
      </c>
      <c r="D270" s="1">
        <v>41729</v>
      </c>
      <c r="E270" s="24">
        <f t="shared" si="24"/>
        <v>2014</v>
      </c>
      <c r="F270" s="8">
        <v>137392000000</v>
      </c>
      <c r="G270" s="8">
        <v>129040000000</v>
      </c>
      <c r="H270" s="11">
        <f t="shared" si="25"/>
        <v>5845000000</v>
      </c>
      <c r="I270" s="8">
        <v>5388000000</v>
      </c>
      <c r="J270" s="8">
        <v>457000000</v>
      </c>
      <c r="K270" s="8">
        <v>0</v>
      </c>
      <c r="L270" s="12">
        <f t="shared" si="26"/>
        <v>8352000000</v>
      </c>
      <c r="M270" s="6">
        <f t="shared" si="27"/>
        <v>6.0789565622452524E-2</v>
      </c>
      <c r="N270" s="18">
        <f t="shared" si="28"/>
        <v>2507000000</v>
      </c>
      <c r="O270" s="6">
        <f t="shared" si="29"/>
        <v>1.8247059508559451E-2</v>
      </c>
      <c r="P270" t="s">
        <v>25</v>
      </c>
      <c r="Q270" t="s">
        <v>28</v>
      </c>
    </row>
    <row r="271" spans="1:17" x14ac:dyDescent="0.25">
      <c r="A271">
        <v>1041</v>
      </c>
      <c r="B271" t="s">
        <v>377</v>
      </c>
      <c r="C271" t="s">
        <v>16</v>
      </c>
      <c r="D271" s="1">
        <v>42094</v>
      </c>
      <c r="E271" s="24">
        <f t="shared" si="24"/>
        <v>2015</v>
      </c>
      <c r="F271" s="8">
        <v>179045000000</v>
      </c>
      <c r="G271" s="8">
        <v>167634000000</v>
      </c>
      <c r="H271" s="13">
        <f t="shared" si="25"/>
        <v>8293000000</v>
      </c>
      <c r="I271" s="8">
        <v>7901000000</v>
      </c>
      <c r="J271" s="8">
        <v>392000000</v>
      </c>
      <c r="K271" s="8">
        <v>0</v>
      </c>
      <c r="L271" s="14">
        <f t="shared" si="26"/>
        <v>11411000000</v>
      </c>
      <c r="M271" s="5">
        <f t="shared" si="27"/>
        <v>6.3732581194671734E-2</v>
      </c>
      <c r="N271" s="19">
        <f t="shared" si="28"/>
        <v>3118000000</v>
      </c>
      <c r="O271" s="5">
        <f t="shared" si="29"/>
        <v>1.7414616437208524E-2</v>
      </c>
      <c r="P271" t="s">
        <v>25</v>
      </c>
      <c r="Q271" t="s">
        <v>28</v>
      </c>
    </row>
    <row r="272" spans="1:17" x14ac:dyDescent="0.25">
      <c r="A272">
        <v>1042</v>
      </c>
      <c r="B272" t="s">
        <v>377</v>
      </c>
      <c r="C272" t="s">
        <v>17</v>
      </c>
      <c r="D272" s="1">
        <v>42460</v>
      </c>
      <c r="E272" s="24">
        <f t="shared" si="24"/>
        <v>2016</v>
      </c>
      <c r="F272" s="8">
        <v>190884000000</v>
      </c>
      <c r="G272" s="8">
        <v>179468000000</v>
      </c>
      <c r="H272" s="13">
        <f t="shared" si="25"/>
        <v>7668000000</v>
      </c>
      <c r="I272" s="8">
        <v>7276000000</v>
      </c>
      <c r="J272" s="8">
        <v>392000000</v>
      </c>
      <c r="K272" s="8">
        <v>0</v>
      </c>
      <c r="L272" s="14">
        <f t="shared" si="26"/>
        <v>11416000000</v>
      </c>
      <c r="M272" s="5">
        <f t="shared" si="27"/>
        <v>5.980595544938283E-2</v>
      </c>
      <c r="N272" s="19">
        <f t="shared" si="28"/>
        <v>3748000000</v>
      </c>
      <c r="O272" s="5">
        <f t="shared" si="29"/>
        <v>1.9634961547327173E-2</v>
      </c>
      <c r="P272" t="s">
        <v>25</v>
      </c>
      <c r="Q272" t="s">
        <v>28</v>
      </c>
    </row>
    <row r="273" spans="1:17" ht="15.75" thickBot="1" x14ac:dyDescent="0.3">
      <c r="A273">
        <v>1099</v>
      </c>
      <c r="B273" t="s">
        <v>397</v>
      </c>
      <c r="C273" t="s">
        <v>11</v>
      </c>
      <c r="D273" s="1">
        <v>41274</v>
      </c>
      <c r="E273" s="24">
        <f t="shared" si="24"/>
        <v>2012</v>
      </c>
      <c r="F273" s="8">
        <v>47267000000</v>
      </c>
      <c r="G273" s="8">
        <v>16446000000</v>
      </c>
      <c r="H273" s="15">
        <f t="shared" si="25"/>
        <v>20944000000</v>
      </c>
      <c r="I273" s="8">
        <v>12776000000</v>
      </c>
      <c r="J273" s="8">
        <v>8168000000</v>
      </c>
      <c r="K273" s="8">
        <v>0</v>
      </c>
      <c r="L273" s="16">
        <f t="shared" si="26"/>
        <v>30821000000</v>
      </c>
      <c r="M273" s="7">
        <f t="shared" si="27"/>
        <v>0.65206169208961851</v>
      </c>
      <c r="N273" s="20">
        <f t="shared" si="28"/>
        <v>9877000000</v>
      </c>
      <c r="O273" s="7">
        <f t="shared" si="29"/>
        <v>0.20896185499397044</v>
      </c>
      <c r="P273" t="s">
        <v>25</v>
      </c>
      <c r="Q273" t="s">
        <v>26</v>
      </c>
    </row>
    <row r="274" spans="1:17" x14ac:dyDescent="0.25">
      <c r="A274">
        <v>1100</v>
      </c>
      <c r="B274" t="s">
        <v>397</v>
      </c>
      <c r="C274" t="s">
        <v>15</v>
      </c>
      <c r="D274" s="1">
        <v>41639</v>
      </c>
      <c r="E274" s="24">
        <f t="shared" si="24"/>
        <v>2013</v>
      </c>
      <c r="F274" s="8">
        <v>44033000000</v>
      </c>
      <c r="G274" s="8">
        <v>16954000000</v>
      </c>
      <c r="H274" s="11">
        <f t="shared" si="25"/>
        <v>19414000000</v>
      </c>
      <c r="I274" s="8">
        <v>11911000000</v>
      </c>
      <c r="J274" s="8">
        <v>7503000000</v>
      </c>
      <c r="K274" s="8">
        <v>0</v>
      </c>
      <c r="L274" s="12">
        <f t="shared" si="26"/>
        <v>27079000000</v>
      </c>
      <c r="M274" s="6">
        <f t="shared" si="27"/>
        <v>0.6149705902391388</v>
      </c>
      <c r="N274" s="18">
        <f t="shared" si="28"/>
        <v>7665000000</v>
      </c>
      <c r="O274" s="6">
        <f t="shared" si="29"/>
        <v>0.17407398996207391</v>
      </c>
      <c r="P274" t="s">
        <v>25</v>
      </c>
      <c r="Q274" t="s">
        <v>26</v>
      </c>
    </row>
    <row r="275" spans="1:17" x14ac:dyDescent="0.25">
      <c r="A275">
        <v>1101</v>
      </c>
      <c r="B275" t="s">
        <v>397</v>
      </c>
      <c r="C275" t="s">
        <v>16</v>
      </c>
      <c r="D275" s="1">
        <v>42004</v>
      </c>
      <c r="E275" s="24">
        <f t="shared" si="24"/>
        <v>2014</v>
      </c>
      <c r="F275" s="8">
        <v>42237000000</v>
      </c>
      <c r="G275" s="8">
        <v>16768000000</v>
      </c>
      <c r="H275" s="13">
        <f t="shared" si="25"/>
        <v>18786000000</v>
      </c>
      <c r="I275" s="8">
        <v>11606000000</v>
      </c>
      <c r="J275" s="8">
        <v>7180000000</v>
      </c>
      <c r="K275" s="8">
        <v>0</v>
      </c>
      <c r="L275" s="14">
        <f t="shared" si="26"/>
        <v>25469000000</v>
      </c>
      <c r="M275" s="5">
        <f t="shared" si="27"/>
        <v>0.60300210715723179</v>
      </c>
      <c r="N275" s="19">
        <f t="shared" si="28"/>
        <v>6683000000</v>
      </c>
      <c r="O275" s="5">
        <f t="shared" si="29"/>
        <v>0.15822619977744631</v>
      </c>
      <c r="P275" t="s">
        <v>25</v>
      </c>
      <c r="Q275" t="s">
        <v>26</v>
      </c>
    </row>
    <row r="276" spans="1:17" x14ac:dyDescent="0.25">
      <c r="A276">
        <v>1102</v>
      </c>
      <c r="B276" t="s">
        <v>397</v>
      </c>
      <c r="C276" t="s">
        <v>17</v>
      </c>
      <c r="D276" s="1">
        <v>42369</v>
      </c>
      <c r="E276" s="24">
        <f t="shared" si="24"/>
        <v>2015</v>
      </c>
      <c r="F276" s="8">
        <v>39498000000</v>
      </c>
      <c r="G276" s="8">
        <v>14934000000</v>
      </c>
      <c r="H276" s="13">
        <f t="shared" si="25"/>
        <v>17017000000</v>
      </c>
      <c r="I276" s="8">
        <v>10313000000</v>
      </c>
      <c r="J276" s="8">
        <v>6704000000</v>
      </c>
      <c r="K276" s="8">
        <v>0</v>
      </c>
      <c r="L276" s="14">
        <f t="shared" si="26"/>
        <v>24564000000</v>
      </c>
      <c r="M276" s="5">
        <f t="shared" si="27"/>
        <v>0.62190490657754816</v>
      </c>
      <c r="N276" s="19">
        <f t="shared" si="28"/>
        <v>7547000000</v>
      </c>
      <c r="O276" s="5">
        <f t="shared" si="29"/>
        <v>0.19107296571978327</v>
      </c>
      <c r="P276" t="s">
        <v>25</v>
      </c>
      <c r="Q276" t="s">
        <v>26</v>
      </c>
    </row>
    <row r="277" spans="1:17" ht="15.75" thickBot="1" x14ac:dyDescent="0.3">
      <c r="A277">
        <v>1107</v>
      </c>
      <c r="B277" t="s">
        <v>399</v>
      </c>
      <c r="C277" t="s">
        <v>11</v>
      </c>
      <c r="D277" s="1">
        <v>41455</v>
      </c>
      <c r="E277" s="24">
        <f t="shared" si="24"/>
        <v>2013</v>
      </c>
      <c r="F277" s="8">
        <v>77849000000</v>
      </c>
      <c r="G277" s="8">
        <v>20385000000</v>
      </c>
      <c r="H277" s="15">
        <f t="shared" si="25"/>
        <v>30700000000</v>
      </c>
      <c r="I277" s="8">
        <v>20289000000</v>
      </c>
      <c r="J277" s="8">
        <v>10411000000</v>
      </c>
      <c r="K277" s="8">
        <v>0</v>
      </c>
      <c r="L277" s="16">
        <f t="shared" si="26"/>
        <v>57464000000</v>
      </c>
      <c r="M277" s="7">
        <f t="shared" si="27"/>
        <v>0.73814692545825888</v>
      </c>
      <c r="N277" s="20">
        <f t="shared" si="28"/>
        <v>26764000000</v>
      </c>
      <c r="O277" s="7">
        <f t="shared" si="29"/>
        <v>0.34379375457616668</v>
      </c>
      <c r="P277" t="s">
        <v>22</v>
      </c>
      <c r="Q277" t="s">
        <v>400</v>
      </c>
    </row>
    <row r="278" spans="1:17" x14ac:dyDescent="0.25">
      <c r="A278">
        <v>1108</v>
      </c>
      <c r="B278" t="s">
        <v>399</v>
      </c>
      <c r="C278" t="s">
        <v>15</v>
      </c>
      <c r="D278" s="1">
        <v>41820</v>
      </c>
      <c r="E278" s="24">
        <f t="shared" si="24"/>
        <v>2014</v>
      </c>
      <c r="F278" s="8">
        <v>86833000000</v>
      </c>
      <c r="G278" s="8">
        <v>27078000000</v>
      </c>
      <c r="H278" s="11">
        <f t="shared" si="25"/>
        <v>31869000000</v>
      </c>
      <c r="I278" s="8">
        <v>20488000000</v>
      </c>
      <c r="J278" s="8">
        <v>11381000000</v>
      </c>
      <c r="K278" s="8">
        <v>0</v>
      </c>
      <c r="L278" s="12">
        <f t="shared" si="26"/>
        <v>59755000000</v>
      </c>
      <c r="M278" s="6">
        <f t="shared" si="27"/>
        <v>0.68816003132449644</v>
      </c>
      <c r="N278" s="18">
        <f t="shared" si="28"/>
        <v>27886000000</v>
      </c>
      <c r="O278" s="6">
        <f t="shared" si="29"/>
        <v>0.32114518673776099</v>
      </c>
      <c r="P278" t="s">
        <v>22</v>
      </c>
      <c r="Q278" t="s">
        <v>400</v>
      </c>
    </row>
    <row r="279" spans="1:17" x14ac:dyDescent="0.25">
      <c r="A279">
        <v>1109</v>
      </c>
      <c r="B279" t="s">
        <v>399</v>
      </c>
      <c r="C279" t="s">
        <v>16</v>
      </c>
      <c r="D279" s="1">
        <v>42185</v>
      </c>
      <c r="E279" s="24">
        <f t="shared" si="24"/>
        <v>2015</v>
      </c>
      <c r="F279" s="8">
        <v>93580000000</v>
      </c>
      <c r="G279" s="8">
        <v>33038000000</v>
      </c>
      <c r="H279" s="13">
        <f t="shared" si="25"/>
        <v>32370000000</v>
      </c>
      <c r="I279" s="8">
        <v>20324000000</v>
      </c>
      <c r="J279" s="8">
        <v>12046000000</v>
      </c>
      <c r="K279" s="8">
        <v>0</v>
      </c>
      <c r="L279" s="14">
        <f t="shared" si="26"/>
        <v>60542000000</v>
      </c>
      <c r="M279" s="5">
        <f t="shared" si="27"/>
        <v>0.64695447745244716</v>
      </c>
      <c r="N279" s="19">
        <f t="shared" si="28"/>
        <v>28172000000</v>
      </c>
      <c r="O279" s="5">
        <f t="shared" si="29"/>
        <v>0.30104723231459712</v>
      </c>
      <c r="P279" t="s">
        <v>22</v>
      </c>
      <c r="Q279" t="s">
        <v>400</v>
      </c>
    </row>
    <row r="280" spans="1:17" x14ac:dyDescent="0.25">
      <c r="A280">
        <v>1110</v>
      </c>
      <c r="B280" t="s">
        <v>399</v>
      </c>
      <c r="C280" t="s">
        <v>17</v>
      </c>
      <c r="D280" s="1">
        <v>42551</v>
      </c>
      <c r="E280" s="24">
        <f t="shared" si="24"/>
        <v>2016</v>
      </c>
      <c r="F280" s="8">
        <v>85320000000</v>
      </c>
      <c r="G280" s="8">
        <v>32780000000</v>
      </c>
      <c r="H280" s="13">
        <f t="shared" si="25"/>
        <v>31248000000</v>
      </c>
      <c r="I280" s="8">
        <v>19260000000</v>
      </c>
      <c r="J280" s="8">
        <v>11988000000</v>
      </c>
      <c r="K280" s="8">
        <v>0</v>
      </c>
      <c r="L280" s="14">
        <f t="shared" si="26"/>
        <v>52540000000</v>
      </c>
      <c r="M280" s="5">
        <f t="shared" si="27"/>
        <v>0.61579934364744493</v>
      </c>
      <c r="N280" s="19">
        <f t="shared" si="28"/>
        <v>21292000000</v>
      </c>
      <c r="O280" s="5">
        <f t="shared" si="29"/>
        <v>0.24955461790904829</v>
      </c>
      <c r="P280" t="s">
        <v>22</v>
      </c>
      <c r="Q280" t="s">
        <v>400</v>
      </c>
    </row>
    <row r="281" spans="1:17" ht="15.75" thickBot="1" x14ac:dyDescent="0.3">
      <c r="A281">
        <v>1115</v>
      </c>
      <c r="B281" t="s">
        <v>402</v>
      </c>
      <c r="C281" t="s">
        <v>11</v>
      </c>
      <c r="D281" s="1">
        <v>41639</v>
      </c>
      <c r="E281" s="24">
        <f t="shared" si="24"/>
        <v>2013</v>
      </c>
      <c r="F281" s="8">
        <v>2378972000</v>
      </c>
      <c r="G281" s="8">
        <v>1097041000</v>
      </c>
      <c r="H281" s="15">
        <f t="shared" si="25"/>
        <v>833578000</v>
      </c>
      <c r="I281" s="8">
        <v>692693000</v>
      </c>
      <c r="J281" s="8">
        <v>116346000</v>
      </c>
      <c r="K281" s="8">
        <v>24539000</v>
      </c>
      <c r="L281" s="16">
        <f t="shared" si="26"/>
        <v>1281931000</v>
      </c>
      <c r="M281" s="7">
        <f t="shared" si="27"/>
        <v>0.53885922154611321</v>
      </c>
      <c r="N281" s="20">
        <f t="shared" si="28"/>
        <v>448353000</v>
      </c>
      <c r="O281" s="7">
        <f t="shared" si="29"/>
        <v>0.18846501766309146</v>
      </c>
      <c r="P281" t="s">
        <v>25</v>
      </c>
      <c r="Q281" t="s">
        <v>318</v>
      </c>
    </row>
    <row r="282" spans="1:17" x14ac:dyDescent="0.25">
      <c r="A282">
        <v>1116</v>
      </c>
      <c r="B282" t="s">
        <v>402</v>
      </c>
      <c r="C282" t="s">
        <v>15</v>
      </c>
      <c r="D282" s="1">
        <v>42004</v>
      </c>
      <c r="E282" s="24">
        <f t="shared" si="24"/>
        <v>2014</v>
      </c>
      <c r="F282" s="8">
        <v>2485983000</v>
      </c>
      <c r="G282" s="8">
        <v>1127233000</v>
      </c>
      <c r="H282" s="11">
        <f t="shared" si="25"/>
        <v>881064000</v>
      </c>
      <c r="I282" s="8">
        <v>728582000</v>
      </c>
      <c r="J282" s="8">
        <v>123297000</v>
      </c>
      <c r="K282" s="8">
        <v>29185000</v>
      </c>
      <c r="L282" s="12">
        <f t="shared" si="26"/>
        <v>1358750000</v>
      </c>
      <c r="M282" s="6">
        <f t="shared" si="27"/>
        <v>0.54656447771364491</v>
      </c>
      <c r="N282" s="18">
        <f t="shared" si="28"/>
        <v>477686000</v>
      </c>
      <c r="O282" s="6">
        <f t="shared" si="29"/>
        <v>0.19215175646816571</v>
      </c>
      <c r="P282" t="s">
        <v>25</v>
      </c>
      <c r="Q282" t="s">
        <v>318</v>
      </c>
    </row>
    <row r="283" spans="1:17" x14ac:dyDescent="0.25">
      <c r="A283">
        <v>1117</v>
      </c>
      <c r="B283" t="s">
        <v>402</v>
      </c>
      <c r="C283" t="s">
        <v>16</v>
      </c>
      <c r="D283" s="1">
        <v>42369</v>
      </c>
      <c r="E283" s="24">
        <f t="shared" si="24"/>
        <v>2015</v>
      </c>
      <c r="F283" s="8">
        <v>2395447000</v>
      </c>
      <c r="G283" s="8">
        <v>1043454000</v>
      </c>
      <c r="H283" s="13">
        <f t="shared" si="25"/>
        <v>850837000</v>
      </c>
      <c r="I283" s="8">
        <v>700810000</v>
      </c>
      <c r="J283" s="8">
        <v>119076000</v>
      </c>
      <c r="K283" s="8">
        <v>30951000</v>
      </c>
      <c r="L283" s="14">
        <f t="shared" si="26"/>
        <v>1351993000</v>
      </c>
      <c r="M283" s="5">
        <f t="shared" si="27"/>
        <v>0.56440113264872904</v>
      </c>
      <c r="N283" s="19">
        <f t="shared" si="28"/>
        <v>501156000</v>
      </c>
      <c r="O283" s="5">
        <f t="shared" si="29"/>
        <v>0.20921189239419616</v>
      </c>
      <c r="P283" t="s">
        <v>25</v>
      </c>
      <c r="Q283" t="s">
        <v>318</v>
      </c>
    </row>
    <row r="284" spans="1:17" x14ac:dyDescent="0.25">
      <c r="A284">
        <v>1118</v>
      </c>
      <c r="B284" t="s">
        <v>402</v>
      </c>
      <c r="C284" t="s">
        <v>17</v>
      </c>
      <c r="D284" s="1">
        <v>42735</v>
      </c>
      <c r="E284" s="24">
        <f t="shared" si="24"/>
        <v>2016</v>
      </c>
      <c r="F284" s="8">
        <v>2508257000</v>
      </c>
      <c r="G284" s="8">
        <v>1072670000</v>
      </c>
      <c r="H284" s="13">
        <f t="shared" si="25"/>
        <v>888642000</v>
      </c>
      <c r="I284" s="8">
        <v>732622000</v>
      </c>
      <c r="J284" s="8">
        <v>119968000</v>
      </c>
      <c r="K284" s="8">
        <v>36052000</v>
      </c>
      <c r="L284" s="14">
        <f t="shared" si="26"/>
        <v>1435587000</v>
      </c>
      <c r="M284" s="5">
        <f t="shared" si="27"/>
        <v>0.57234446071514999</v>
      </c>
      <c r="N284" s="19">
        <f t="shared" si="28"/>
        <v>546945000</v>
      </c>
      <c r="O284" s="5">
        <f t="shared" si="29"/>
        <v>0.21805779870244557</v>
      </c>
      <c r="P284" t="s">
        <v>25</v>
      </c>
      <c r="Q284" t="s">
        <v>318</v>
      </c>
    </row>
    <row r="285" spans="1:17" ht="15.75" thickBot="1" x14ac:dyDescent="0.3">
      <c r="A285">
        <v>1119</v>
      </c>
      <c r="B285" t="s">
        <v>403</v>
      </c>
      <c r="C285" t="s">
        <v>11</v>
      </c>
      <c r="D285" s="1">
        <v>41515</v>
      </c>
      <c r="E285" s="24">
        <f t="shared" si="24"/>
        <v>2013</v>
      </c>
      <c r="F285" s="8">
        <v>9073000000</v>
      </c>
      <c r="G285" s="8">
        <v>7226000000</v>
      </c>
      <c r="H285" s="15">
        <f t="shared" si="25"/>
        <v>1485000000</v>
      </c>
      <c r="I285" s="8">
        <v>554000000</v>
      </c>
      <c r="J285" s="8">
        <v>931000000</v>
      </c>
      <c r="K285" s="8">
        <v>0</v>
      </c>
      <c r="L285" s="16">
        <f t="shared" si="26"/>
        <v>1847000000</v>
      </c>
      <c r="M285" s="7">
        <f t="shared" si="27"/>
        <v>0.20357103493882944</v>
      </c>
      <c r="N285" s="20">
        <f t="shared" si="28"/>
        <v>362000000</v>
      </c>
      <c r="O285" s="7">
        <f t="shared" si="29"/>
        <v>3.9898600242477683E-2</v>
      </c>
      <c r="P285" t="s">
        <v>22</v>
      </c>
      <c r="Q285" t="s">
        <v>34</v>
      </c>
    </row>
    <row r="286" spans="1:17" x14ac:dyDescent="0.25">
      <c r="A286">
        <v>1120</v>
      </c>
      <c r="B286" t="s">
        <v>403</v>
      </c>
      <c r="C286" t="s">
        <v>15</v>
      </c>
      <c r="D286" s="1">
        <v>41879</v>
      </c>
      <c r="E286" s="24">
        <f t="shared" si="24"/>
        <v>2014</v>
      </c>
      <c r="F286" s="8">
        <v>16358000000</v>
      </c>
      <c r="G286" s="8">
        <v>10921000000</v>
      </c>
      <c r="H286" s="11">
        <f t="shared" si="25"/>
        <v>2310000000</v>
      </c>
      <c r="I286" s="8">
        <v>939000000</v>
      </c>
      <c r="J286" s="8">
        <v>1371000000</v>
      </c>
      <c r="K286" s="8">
        <v>0</v>
      </c>
      <c r="L286" s="12">
        <f t="shared" si="26"/>
        <v>5437000000</v>
      </c>
      <c r="M286" s="6">
        <f t="shared" si="27"/>
        <v>0.33237559603863553</v>
      </c>
      <c r="N286" s="18">
        <f t="shared" si="28"/>
        <v>3127000000</v>
      </c>
      <c r="O286" s="6">
        <f t="shared" si="29"/>
        <v>0.19116028854383177</v>
      </c>
      <c r="P286" t="s">
        <v>22</v>
      </c>
      <c r="Q286" t="s">
        <v>34</v>
      </c>
    </row>
    <row r="287" spans="1:17" x14ac:dyDescent="0.25">
      <c r="A287">
        <v>1121</v>
      </c>
      <c r="B287" t="s">
        <v>403</v>
      </c>
      <c r="C287" t="s">
        <v>16</v>
      </c>
      <c r="D287" s="1">
        <v>42250</v>
      </c>
      <c r="E287" s="24">
        <f t="shared" si="24"/>
        <v>2015</v>
      </c>
      <c r="F287" s="8">
        <v>16192000000</v>
      </c>
      <c r="G287" s="8">
        <v>10977000000</v>
      </c>
      <c r="H287" s="13">
        <f t="shared" si="25"/>
        <v>2214000000</v>
      </c>
      <c r="I287" s="8">
        <v>674000000</v>
      </c>
      <c r="J287" s="8">
        <v>1540000000</v>
      </c>
      <c r="K287" s="8">
        <v>0</v>
      </c>
      <c r="L287" s="14">
        <f t="shared" si="26"/>
        <v>5215000000</v>
      </c>
      <c r="M287" s="5">
        <f t="shared" si="27"/>
        <v>0.32207262845849804</v>
      </c>
      <c r="N287" s="19">
        <f t="shared" si="28"/>
        <v>3001000000</v>
      </c>
      <c r="O287" s="5">
        <f t="shared" si="29"/>
        <v>0.18533843873517786</v>
      </c>
      <c r="P287" t="s">
        <v>22</v>
      </c>
      <c r="Q287" t="s">
        <v>34</v>
      </c>
    </row>
    <row r="288" spans="1:17" x14ac:dyDescent="0.25">
      <c r="A288">
        <v>1122</v>
      </c>
      <c r="B288" t="s">
        <v>403</v>
      </c>
      <c r="C288" t="s">
        <v>17</v>
      </c>
      <c r="D288" s="1">
        <v>42614</v>
      </c>
      <c r="E288" s="24">
        <f t="shared" si="24"/>
        <v>2016</v>
      </c>
      <c r="F288" s="8">
        <v>12399000000</v>
      </c>
      <c r="G288" s="8">
        <v>9894000000</v>
      </c>
      <c r="H288" s="13">
        <f t="shared" si="25"/>
        <v>2270000000</v>
      </c>
      <c r="I288" s="8">
        <v>653000000</v>
      </c>
      <c r="J288" s="8">
        <v>1617000000</v>
      </c>
      <c r="K288" s="8">
        <v>0</v>
      </c>
      <c r="L288" s="14">
        <f t="shared" si="26"/>
        <v>2505000000</v>
      </c>
      <c r="M288" s="5">
        <f t="shared" si="27"/>
        <v>0.20203242196951365</v>
      </c>
      <c r="N288" s="19">
        <f t="shared" si="28"/>
        <v>235000000</v>
      </c>
      <c r="O288" s="5">
        <f t="shared" si="29"/>
        <v>1.8953141382369545E-2</v>
      </c>
      <c r="P288" t="s">
        <v>22</v>
      </c>
      <c r="Q288" t="s">
        <v>34</v>
      </c>
    </row>
    <row r="289" spans="1:17" ht="15.75" thickBot="1" x14ac:dyDescent="0.3">
      <c r="A289">
        <v>1127</v>
      </c>
      <c r="B289" t="s">
        <v>405</v>
      </c>
      <c r="C289" t="s">
        <v>11</v>
      </c>
      <c r="D289" s="1">
        <v>42004</v>
      </c>
      <c r="E289" s="24">
        <f t="shared" si="24"/>
        <v>2014</v>
      </c>
      <c r="F289" s="8">
        <v>7719600000</v>
      </c>
      <c r="G289" s="8">
        <v>4191600000</v>
      </c>
      <c r="H289" s="15">
        <f t="shared" si="25"/>
        <v>2127500000</v>
      </c>
      <c r="I289" s="8">
        <v>1545700000</v>
      </c>
      <c r="J289" s="8">
        <v>581800000</v>
      </c>
      <c r="K289" s="8">
        <v>0</v>
      </c>
      <c r="L289" s="16">
        <f t="shared" si="26"/>
        <v>3528000000</v>
      </c>
      <c r="M289" s="7">
        <f t="shared" si="27"/>
        <v>0.45701849836779107</v>
      </c>
      <c r="N289" s="20">
        <f t="shared" si="28"/>
        <v>1400500000</v>
      </c>
      <c r="O289" s="7">
        <f t="shared" si="29"/>
        <v>0.18142131716669258</v>
      </c>
      <c r="P289" t="s">
        <v>25</v>
      </c>
      <c r="Q289" t="s">
        <v>26</v>
      </c>
    </row>
    <row r="290" spans="1:17" x14ac:dyDescent="0.25">
      <c r="A290">
        <v>1128</v>
      </c>
      <c r="B290" t="s">
        <v>405</v>
      </c>
      <c r="C290" t="s">
        <v>15</v>
      </c>
      <c r="D290" s="1">
        <v>42369</v>
      </c>
      <c r="E290" s="24">
        <f t="shared" si="24"/>
        <v>2015</v>
      </c>
      <c r="F290" s="8">
        <v>9429300000</v>
      </c>
      <c r="G290" s="8">
        <v>5213200000</v>
      </c>
      <c r="H290" s="11">
        <f t="shared" si="25"/>
        <v>2852600000</v>
      </c>
      <c r="I290" s="8">
        <v>2180700000</v>
      </c>
      <c r="J290" s="8">
        <v>671900000</v>
      </c>
      <c r="K290" s="8">
        <v>0</v>
      </c>
      <c r="L290" s="12">
        <f t="shared" si="26"/>
        <v>4216100000</v>
      </c>
      <c r="M290" s="6">
        <f t="shared" si="27"/>
        <v>0.44712757044531404</v>
      </c>
      <c r="N290" s="18">
        <f t="shared" si="28"/>
        <v>1363500000</v>
      </c>
      <c r="O290" s="6">
        <f t="shared" si="29"/>
        <v>0.14460246253698578</v>
      </c>
      <c r="P290" t="s">
        <v>25</v>
      </c>
      <c r="Q290" t="s">
        <v>26</v>
      </c>
    </row>
    <row r="291" spans="1:17" x14ac:dyDescent="0.25">
      <c r="A291">
        <v>1148</v>
      </c>
      <c r="B291" t="s">
        <v>411</v>
      </c>
      <c r="C291" t="s">
        <v>11</v>
      </c>
      <c r="D291" s="1">
        <v>41639</v>
      </c>
      <c r="E291" s="24">
        <f t="shared" si="24"/>
        <v>2013</v>
      </c>
      <c r="F291" s="8">
        <v>4374562000</v>
      </c>
      <c r="G291" s="8">
        <v>3117203000</v>
      </c>
      <c r="H291" s="13">
        <f t="shared" si="25"/>
        <v>1029012000</v>
      </c>
      <c r="I291" s="8">
        <v>650243000</v>
      </c>
      <c r="J291" s="8">
        <v>378769000</v>
      </c>
      <c r="K291" s="8">
        <v>0</v>
      </c>
      <c r="L291" s="14">
        <f t="shared" si="26"/>
        <v>1257359000</v>
      </c>
      <c r="M291" s="5">
        <f t="shared" si="27"/>
        <v>0.28742511821754957</v>
      </c>
      <c r="N291" s="19">
        <f t="shared" si="28"/>
        <v>228347000</v>
      </c>
      <c r="O291" s="5">
        <f t="shared" si="29"/>
        <v>5.2198825848164911E-2</v>
      </c>
      <c r="P291" t="s">
        <v>22</v>
      </c>
      <c r="Q291" t="s">
        <v>57</v>
      </c>
    </row>
    <row r="292" spans="1:17" x14ac:dyDescent="0.25">
      <c r="A292">
        <v>1149</v>
      </c>
      <c r="B292" t="s">
        <v>411</v>
      </c>
      <c r="C292" t="s">
        <v>15</v>
      </c>
      <c r="D292" s="1">
        <v>42004</v>
      </c>
      <c r="E292" s="24">
        <f t="shared" si="24"/>
        <v>2014</v>
      </c>
      <c r="F292" s="8">
        <v>5504656000</v>
      </c>
      <c r="G292" s="8">
        <v>3752760000</v>
      </c>
      <c r="H292" s="13">
        <f t="shared" si="25"/>
        <v>1349248000</v>
      </c>
      <c r="I292" s="8">
        <v>876927000</v>
      </c>
      <c r="J292" s="8">
        <v>472321000</v>
      </c>
      <c r="K292" s="8">
        <v>0</v>
      </c>
      <c r="L292" s="14">
        <f t="shared" si="26"/>
        <v>1751896000</v>
      </c>
      <c r="M292" s="5">
        <f t="shared" si="27"/>
        <v>0.31825712633087333</v>
      </c>
      <c r="N292" s="19">
        <f t="shared" si="28"/>
        <v>402648000</v>
      </c>
      <c r="O292" s="5">
        <f t="shared" si="29"/>
        <v>7.3146805177289914E-2</v>
      </c>
      <c r="P292" t="s">
        <v>22</v>
      </c>
      <c r="Q292" t="s">
        <v>57</v>
      </c>
    </row>
    <row r="293" spans="1:17" ht="15.75" thickBot="1" x14ac:dyDescent="0.3">
      <c r="A293">
        <v>1150</v>
      </c>
      <c r="B293" t="s">
        <v>411</v>
      </c>
      <c r="C293" t="s">
        <v>16</v>
      </c>
      <c r="D293" s="1">
        <v>42369</v>
      </c>
      <c r="E293" s="24">
        <f t="shared" si="24"/>
        <v>2015</v>
      </c>
      <c r="F293" s="8">
        <v>6779511000</v>
      </c>
      <c r="G293" s="8">
        <v>4591476000</v>
      </c>
      <c r="H293" s="15">
        <f t="shared" si="25"/>
        <v>1882209000</v>
      </c>
      <c r="I293" s="8">
        <v>1231421000</v>
      </c>
      <c r="J293" s="8">
        <v>650788000</v>
      </c>
      <c r="K293" s="8">
        <v>0</v>
      </c>
      <c r="L293" s="16">
        <f t="shared" si="26"/>
        <v>2188035000</v>
      </c>
      <c r="M293" s="7">
        <f t="shared" si="27"/>
        <v>0.32274230398033132</v>
      </c>
      <c r="N293" s="20">
        <f t="shared" si="28"/>
        <v>305826000</v>
      </c>
      <c r="O293" s="7">
        <f t="shared" si="29"/>
        <v>4.5110333178897413E-2</v>
      </c>
      <c r="P293" t="s">
        <v>22</v>
      </c>
      <c r="Q293" t="s">
        <v>57</v>
      </c>
    </row>
    <row r="294" spans="1:17" x14ac:dyDescent="0.25">
      <c r="A294">
        <v>1151</v>
      </c>
      <c r="B294" t="s">
        <v>411</v>
      </c>
      <c r="C294" t="s">
        <v>17</v>
      </c>
      <c r="D294" s="1">
        <v>42735</v>
      </c>
      <c r="E294" s="24">
        <f t="shared" si="24"/>
        <v>2016</v>
      </c>
      <c r="F294" s="8">
        <v>8830669000</v>
      </c>
      <c r="G294" s="8">
        <v>6029901000</v>
      </c>
      <c r="H294" s="11">
        <f t="shared" si="25"/>
        <v>2420975000</v>
      </c>
      <c r="I294" s="8">
        <v>1568877000</v>
      </c>
      <c r="J294" s="8">
        <v>852098000</v>
      </c>
      <c r="K294" s="8">
        <v>0</v>
      </c>
      <c r="L294" s="12">
        <f t="shared" si="26"/>
        <v>2800768000</v>
      </c>
      <c r="M294" s="6">
        <f t="shared" si="27"/>
        <v>0.31716373923651764</v>
      </c>
      <c r="N294" s="18">
        <f t="shared" si="28"/>
        <v>379793000</v>
      </c>
      <c r="O294" s="6">
        <f t="shared" si="29"/>
        <v>4.3008406271370835E-2</v>
      </c>
      <c r="P294" t="s">
        <v>22</v>
      </c>
      <c r="Q294" t="s">
        <v>57</v>
      </c>
    </row>
    <row r="295" spans="1:17" x14ac:dyDescent="0.25">
      <c r="A295">
        <v>1172</v>
      </c>
      <c r="B295" t="s">
        <v>417</v>
      </c>
      <c r="C295" t="s">
        <v>11</v>
      </c>
      <c r="D295" s="1">
        <v>41390</v>
      </c>
      <c r="E295" s="24">
        <f t="shared" si="24"/>
        <v>2013</v>
      </c>
      <c r="F295" s="8">
        <v>6332400000</v>
      </c>
      <c r="G295" s="8">
        <v>2571300000</v>
      </c>
      <c r="H295" s="13">
        <f t="shared" si="25"/>
        <v>3151600000</v>
      </c>
      <c r="I295" s="8">
        <v>2247400000</v>
      </c>
      <c r="J295" s="8">
        <v>904200000</v>
      </c>
      <c r="K295" s="8">
        <v>0</v>
      </c>
      <c r="L295" s="14">
        <f t="shared" si="26"/>
        <v>3761100000</v>
      </c>
      <c r="M295" s="5">
        <f t="shared" si="27"/>
        <v>0.59394542353610014</v>
      </c>
      <c r="N295" s="19">
        <f t="shared" si="28"/>
        <v>609500000</v>
      </c>
      <c r="O295" s="5">
        <f t="shared" si="29"/>
        <v>9.6251026467058298E-2</v>
      </c>
      <c r="P295" t="s">
        <v>22</v>
      </c>
      <c r="Q295" t="s">
        <v>57</v>
      </c>
    </row>
    <row r="296" spans="1:17" x14ac:dyDescent="0.25">
      <c r="A296">
        <v>1173</v>
      </c>
      <c r="B296" t="s">
        <v>417</v>
      </c>
      <c r="C296" t="s">
        <v>15</v>
      </c>
      <c r="D296" s="1">
        <v>41754</v>
      </c>
      <c r="E296" s="24">
        <f t="shared" si="24"/>
        <v>2014</v>
      </c>
      <c r="F296" s="8">
        <v>6325000000</v>
      </c>
      <c r="G296" s="8">
        <v>2406000000</v>
      </c>
      <c r="H296" s="13">
        <f t="shared" si="25"/>
        <v>3097000000</v>
      </c>
      <c r="I296" s="8">
        <v>2179000000</v>
      </c>
      <c r="J296" s="8">
        <v>918000000</v>
      </c>
      <c r="K296" s="8">
        <v>0</v>
      </c>
      <c r="L296" s="14">
        <f t="shared" si="26"/>
        <v>3919000000</v>
      </c>
      <c r="M296" s="5">
        <f t="shared" si="27"/>
        <v>0.61960474308300395</v>
      </c>
      <c r="N296" s="19">
        <f t="shared" si="28"/>
        <v>822000000</v>
      </c>
      <c r="O296" s="5">
        <f t="shared" si="29"/>
        <v>0.12996047430830041</v>
      </c>
      <c r="P296" t="s">
        <v>22</v>
      </c>
      <c r="Q296" t="s">
        <v>57</v>
      </c>
    </row>
    <row r="297" spans="1:17" ht="15.75" thickBot="1" x14ac:dyDescent="0.3">
      <c r="A297">
        <v>1174</v>
      </c>
      <c r="B297" t="s">
        <v>417</v>
      </c>
      <c r="C297" t="s">
        <v>16</v>
      </c>
      <c r="D297" s="1">
        <v>42118</v>
      </c>
      <c r="E297" s="24">
        <f t="shared" si="24"/>
        <v>2015</v>
      </c>
      <c r="F297" s="8">
        <v>6123000000</v>
      </c>
      <c r="G297" s="8">
        <v>2290000000</v>
      </c>
      <c r="H297" s="15">
        <f t="shared" si="25"/>
        <v>3117000000</v>
      </c>
      <c r="I297" s="8">
        <v>2197000000</v>
      </c>
      <c r="J297" s="8">
        <v>920000000</v>
      </c>
      <c r="K297" s="8">
        <v>0</v>
      </c>
      <c r="L297" s="16">
        <f t="shared" si="26"/>
        <v>3833000000</v>
      </c>
      <c r="M297" s="7">
        <f t="shared" si="27"/>
        <v>0.62600032663726934</v>
      </c>
      <c r="N297" s="20">
        <f t="shared" si="28"/>
        <v>716000000</v>
      </c>
      <c r="O297" s="7">
        <f t="shared" si="29"/>
        <v>0.11693614241384942</v>
      </c>
      <c r="P297" t="s">
        <v>22</v>
      </c>
      <c r="Q297" t="s">
        <v>57</v>
      </c>
    </row>
    <row r="298" spans="1:17" x14ac:dyDescent="0.25">
      <c r="A298">
        <v>1175</v>
      </c>
      <c r="B298" t="s">
        <v>417</v>
      </c>
      <c r="C298" t="s">
        <v>17</v>
      </c>
      <c r="D298" s="1">
        <v>42489</v>
      </c>
      <c r="E298" s="24">
        <f t="shared" si="24"/>
        <v>2016</v>
      </c>
      <c r="F298" s="8">
        <v>5546000000</v>
      </c>
      <c r="G298" s="8">
        <v>2173000000</v>
      </c>
      <c r="H298" s="11">
        <f t="shared" si="25"/>
        <v>2960000000</v>
      </c>
      <c r="I298" s="8">
        <v>2099000000</v>
      </c>
      <c r="J298" s="8">
        <v>861000000</v>
      </c>
      <c r="K298" s="8">
        <v>0</v>
      </c>
      <c r="L298" s="12">
        <f t="shared" si="26"/>
        <v>3373000000</v>
      </c>
      <c r="M298" s="6">
        <f t="shared" si="27"/>
        <v>0.60818608005769925</v>
      </c>
      <c r="N298" s="18">
        <f t="shared" si="28"/>
        <v>413000000</v>
      </c>
      <c r="O298" s="6">
        <f t="shared" si="29"/>
        <v>7.4468085106382975E-2</v>
      </c>
      <c r="P298" t="s">
        <v>22</v>
      </c>
      <c r="Q298" t="s">
        <v>57</v>
      </c>
    </row>
    <row r="299" spans="1:17" x14ac:dyDescent="0.25">
      <c r="A299">
        <v>1184</v>
      </c>
      <c r="B299" t="s">
        <v>420</v>
      </c>
      <c r="C299" t="s">
        <v>11</v>
      </c>
      <c r="D299" s="1">
        <v>41301</v>
      </c>
      <c r="E299" s="24">
        <f t="shared" si="24"/>
        <v>2013</v>
      </c>
      <c r="F299" s="8">
        <v>4280159000</v>
      </c>
      <c r="G299" s="8">
        <v>2053816000</v>
      </c>
      <c r="H299" s="13">
        <f t="shared" si="25"/>
        <v>1578104000</v>
      </c>
      <c r="I299" s="8">
        <v>430822000</v>
      </c>
      <c r="J299" s="8">
        <v>1147282000</v>
      </c>
      <c r="K299" s="8">
        <v>0</v>
      </c>
      <c r="L299" s="14">
        <f t="shared" si="26"/>
        <v>2226343000</v>
      </c>
      <c r="M299" s="5">
        <f t="shared" si="27"/>
        <v>0.52015427464260089</v>
      </c>
      <c r="N299" s="19">
        <f t="shared" si="28"/>
        <v>648239000</v>
      </c>
      <c r="O299" s="5">
        <f t="shared" si="29"/>
        <v>0.15145208390622872</v>
      </c>
      <c r="P299" t="s">
        <v>22</v>
      </c>
      <c r="Q299" t="s">
        <v>34</v>
      </c>
    </row>
    <row r="300" spans="1:17" x14ac:dyDescent="0.25">
      <c r="A300">
        <v>1185</v>
      </c>
      <c r="B300" t="s">
        <v>420</v>
      </c>
      <c r="C300" t="s">
        <v>15</v>
      </c>
      <c r="D300" s="1">
        <v>41665</v>
      </c>
      <c r="E300" s="24">
        <f t="shared" si="24"/>
        <v>2014</v>
      </c>
      <c r="F300" s="8">
        <v>4130000000</v>
      </c>
      <c r="G300" s="8">
        <v>1862000000</v>
      </c>
      <c r="H300" s="13">
        <f t="shared" si="25"/>
        <v>1772000000</v>
      </c>
      <c r="I300" s="8">
        <v>436000000</v>
      </c>
      <c r="J300" s="8">
        <v>1336000000</v>
      </c>
      <c r="K300" s="8">
        <v>0</v>
      </c>
      <c r="L300" s="14">
        <f t="shared" si="26"/>
        <v>2268000000</v>
      </c>
      <c r="M300" s="5">
        <f t="shared" si="27"/>
        <v>0.54915254237288136</v>
      </c>
      <c r="N300" s="19">
        <f t="shared" si="28"/>
        <v>496000000</v>
      </c>
      <c r="O300" s="5">
        <f t="shared" si="29"/>
        <v>0.12009685230024213</v>
      </c>
      <c r="P300" t="s">
        <v>22</v>
      </c>
      <c r="Q300" t="s">
        <v>34</v>
      </c>
    </row>
    <row r="301" spans="1:17" ht="15.75" thickBot="1" x14ac:dyDescent="0.3">
      <c r="A301">
        <v>1186</v>
      </c>
      <c r="B301" t="s">
        <v>420</v>
      </c>
      <c r="C301" t="s">
        <v>16</v>
      </c>
      <c r="D301" s="1">
        <v>42029</v>
      </c>
      <c r="E301" s="24">
        <f t="shared" si="24"/>
        <v>2015</v>
      </c>
      <c r="F301" s="8">
        <v>4682000000</v>
      </c>
      <c r="G301" s="8">
        <v>2083000000</v>
      </c>
      <c r="H301" s="15">
        <f t="shared" si="25"/>
        <v>1840000000</v>
      </c>
      <c r="I301" s="8">
        <v>480000000</v>
      </c>
      <c r="J301" s="8">
        <v>1360000000</v>
      </c>
      <c r="K301" s="8">
        <v>0</v>
      </c>
      <c r="L301" s="16">
        <f t="shared" si="26"/>
        <v>2599000000</v>
      </c>
      <c r="M301" s="7">
        <f t="shared" si="27"/>
        <v>0.55510465612985904</v>
      </c>
      <c r="N301" s="20">
        <f t="shared" si="28"/>
        <v>759000000</v>
      </c>
      <c r="O301" s="7">
        <f t="shared" si="29"/>
        <v>0.16211020931225972</v>
      </c>
      <c r="P301" t="s">
        <v>22</v>
      </c>
      <c r="Q301" t="s">
        <v>34</v>
      </c>
    </row>
    <row r="302" spans="1:17" x14ac:dyDescent="0.25">
      <c r="A302">
        <v>1187</v>
      </c>
      <c r="B302" t="s">
        <v>420</v>
      </c>
      <c r="C302" t="s">
        <v>17</v>
      </c>
      <c r="D302" s="1">
        <v>42400</v>
      </c>
      <c r="E302" s="24">
        <f t="shared" si="24"/>
        <v>2016</v>
      </c>
      <c r="F302" s="8">
        <v>5010000000</v>
      </c>
      <c r="G302" s="8">
        <v>2199000000</v>
      </c>
      <c r="H302" s="11">
        <f t="shared" si="25"/>
        <v>1933000000</v>
      </c>
      <c r="I302" s="8">
        <v>602000000</v>
      </c>
      <c r="J302" s="8">
        <v>1331000000</v>
      </c>
      <c r="K302" s="8">
        <v>0</v>
      </c>
      <c r="L302" s="12">
        <f t="shared" si="26"/>
        <v>2811000000</v>
      </c>
      <c r="M302" s="6">
        <f t="shared" si="27"/>
        <v>0.56107784431137731</v>
      </c>
      <c r="N302" s="18">
        <f t="shared" si="28"/>
        <v>878000000</v>
      </c>
      <c r="O302" s="6">
        <f t="shared" si="29"/>
        <v>0.17524950099800399</v>
      </c>
      <c r="P302" t="s">
        <v>22</v>
      </c>
      <c r="Q302" t="s">
        <v>34</v>
      </c>
    </row>
    <row r="303" spans="1:17" x14ac:dyDescent="0.25">
      <c r="A303">
        <v>1244</v>
      </c>
      <c r="B303" t="s">
        <v>435</v>
      </c>
      <c r="C303" t="s">
        <v>11</v>
      </c>
      <c r="D303" s="1">
        <v>41391</v>
      </c>
      <c r="E303" s="24">
        <f t="shared" si="24"/>
        <v>2013</v>
      </c>
      <c r="F303" s="8">
        <v>3637212000</v>
      </c>
      <c r="G303" s="8">
        <v>2446443000</v>
      </c>
      <c r="H303" s="13">
        <f t="shared" si="25"/>
        <v>0</v>
      </c>
      <c r="I303" s="8">
        <v>0</v>
      </c>
      <c r="J303" s="8">
        <v>0</v>
      </c>
      <c r="K303" s="8">
        <v>0</v>
      </c>
      <c r="L303" s="14">
        <f t="shared" si="26"/>
        <v>1190769000</v>
      </c>
      <c r="M303" s="5">
        <f t="shared" si="27"/>
        <v>0.32738509605708987</v>
      </c>
      <c r="N303" s="19">
        <f t="shared" si="28"/>
        <v>1190769000</v>
      </c>
      <c r="O303" s="5">
        <f t="shared" si="29"/>
        <v>0.32738509605708987</v>
      </c>
      <c r="P303" t="s">
        <v>25</v>
      </c>
      <c r="Q303" t="s">
        <v>166</v>
      </c>
    </row>
    <row r="304" spans="1:17" x14ac:dyDescent="0.25">
      <c r="A304">
        <v>1245</v>
      </c>
      <c r="B304" t="s">
        <v>435</v>
      </c>
      <c r="C304" t="s">
        <v>15</v>
      </c>
      <c r="D304" s="1">
        <v>41755</v>
      </c>
      <c r="E304" s="24">
        <f t="shared" si="24"/>
        <v>2014</v>
      </c>
      <c r="F304" s="8">
        <v>3585141000</v>
      </c>
      <c r="G304" s="8">
        <v>2566444000</v>
      </c>
      <c r="H304" s="13">
        <f t="shared" si="25"/>
        <v>0</v>
      </c>
      <c r="I304" s="8">
        <v>0</v>
      </c>
      <c r="J304" s="8">
        <v>0</v>
      </c>
      <c r="K304" s="8">
        <v>0</v>
      </c>
      <c r="L304" s="14">
        <f t="shared" si="26"/>
        <v>1018697000</v>
      </c>
      <c r="M304" s="5">
        <f t="shared" si="27"/>
        <v>0.2841441940498296</v>
      </c>
      <c r="N304" s="19">
        <f t="shared" si="28"/>
        <v>1018697000</v>
      </c>
      <c r="O304" s="5">
        <f t="shared" si="29"/>
        <v>0.28414419404982955</v>
      </c>
      <c r="P304" t="s">
        <v>25</v>
      </c>
      <c r="Q304" t="s">
        <v>166</v>
      </c>
    </row>
    <row r="305" spans="1:17" ht="15.75" thickBot="1" x14ac:dyDescent="0.3">
      <c r="A305">
        <v>1246</v>
      </c>
      <c r="B305" t="s">
        <v>435</v>
      </c>
      <c r="C305" t="s">
        <v>16</v>
      </c>
      <c r="D305" s="1">
        <v>42119</v>
      </c>
      <c r="E305" s="24">
        <f t="shared" si="24"/>
        <v>2015</v>
      </c>
      <c r="F305" s="8">
        <v>3910865000</v>
      </c>
      <c r="G305" s="8">
        <v>2850316000</v>
      </c>
      <c r="H305" s="15">
        <f t="shared" si="25"/>
        <v>0</v>
      </c>
      <c r="I305" s="8">
        <v>0</v>
      </c>
      <c r="J305" s="8">
        <v>0</v>
      </c>
      <c r="K305" s="8">
        <v>0</v>
      </c>
      <c r="L305" s="16">
        <f t="shared" si="26"/>
        <v>1060549000</v>
      </c>
      <c r="M305" s="7">
        <f t="shared" si="27"/>
        <v>0.27118016091069364</v>
      </c>
      <c r="N305" s="20">
        <f t="shared" si="28"/>
        <v>1060549000</v>
      </c>
      <c r="O305" s="7">
        <f t="shared" si="29"/>
        <v>0.27118016091069369</v>
      </c>
      <c r="P305" t="s">
        <v>25</v>
      </c>
      <c r="Q305" t="s">
        <v>166</v>
      </c>
    </row>
    <row r="306" spans="1:17" x14ac:dyDescent="0.25">
      <c r="A306">
        <v>1247</v>
      </c>
      <c r="B306" t="s">
        <v>435</v>
      </c>
      <c r="C306" t="s">
        <v>17</v>
      </c>
      <c r="D306" s="1">
        <v>42490</v>
      </c>
      <c r="E306" s="24">
        <f t="shared" si="24"/>
        <v>2016</v>
      </c>
      <c r="F306" s="8">
        <v>5386703000</v>
      </c>
      <c r="G306" s="8">
        <v>4063955000</v>
      </c>
      <c r="H306" s="11">
        <f t="shared" si="25"/>
        <v>0</v>
      </c>
      <c r="I306" s="8">
        <v>0</v>
      </c>
      <c r="J306" s="8">
        <v>0</v>
      </c>
      <c r="K306" s="8">
        <v>0</v>
      </c>
      <c r="L306" s="12">
        <f t="shared" si="26"/>
        <v>1322748000</v>
      </c>
      <c r="M306" s="6">
        <f t="shared" si="27"/>
        <v>0.24555799716449933</v>
      </c>
      <c r="N306" s="18">
        <f t="shared" si="28"/>
        <v>1322748000</v>
      </c>
      <c r="O306" s="6">
        <f t="shared" si="29"/>
        <v>0.24555799716449933</v>
      </c>
      <c r="P306" t="s">
        <v>25</v>
      </c>
      <c r="Q306" t="s">
        <v>166</v>
      </c>
    </row>
    <row r="307" spans="1:17" x14ac:dyDescent="0.25">
      <c r="A307">
        <v>1256</v>
      </c>
      <c r="B307" t="s">
        <v>438</v>
      </c>
      <c r="C307" t="s">
        <v>11</v>
      </c>
      <c r="D307" s="1">
        <v>41274</v>
      </c>
      <c r="E307" s="24">
        <f t="shared" si="24"/>
        <v>2012</v>
      </c>
      <c r="F307" s="8">
        <v>54657000000</v>
      </c>
      <c r="G307" s="8">
        <v>9821000000</v>
      </c>
      <c r="H307" s="13">
        <f t="shared" si="25"/>
        <v>27762000000</v>
      </c>
      <c r="I307" s="8">
        <v>15171000000</v>
      </c>
      <c r="J307" s="8">
        <v>7482000000</v>
      </c>
      <c r="K307" s="8">
        <v>5109000000</v>
      </c>
      <c r="L307" s="14">
        <f t="shared" si="26"/>
        <v>44836000000</v>
      </c>
      <c r="M307" s="5">
        <f t="shared" si="27"/>
        <v>0.8203157875477981</v>
      </c>
      <c r="N307" s="19">
        <f t="shared" si="28"/>
        <v>17074000000</v>
      </c>
      <c r="O307" s="5">
        <f t="shared" si="29"/>
        <v>0.31238450701648462</v>
      </c>
      <c r="P307" t="s">
        <v>25</v>
      </c>
      <c r="Q307" t="s">
        <v>26</v>
      </c>
    </row>
    <row r="308" spans="1:17" x14ac:dyDescent="0.25">
      <c r="A308">
        <v>1257</v>
      </c>
      <c r="B308" t="s">
        <v>438</v>
      </c>
      <c r="C308" t="s">
        <v>15</v>
      </c>
      <c r="D308" s="1">
        <v>41639</v>
      </c>
      <c r="E308" s="24">
        <f t="shared" si="24"/>
        <v>2013</v>
      </c>
      <c r="F308" s="8">
        <v>51584000000</v>
      </c>
      <c r="G308" s="8">
        <v>9586000000</v>
      </c>
      <c r="H308" s="13">
        <f t="shared" si="25"/>
        <v>25632000000</v>
      </c>
      <c r="I308" s="8">
        <v>14355000000</v>
      </c>
      <c r="J308" s="8">
        <v>6678000000</v>
      </c>
      <c r="K308" s="8">
        <v>4599000000</v>
      </c>
      <c r="L308" s="14">
        <f t="shared" si="26"/>
        <v>41998000000</v>
      </c>
      <c r="M308" s="5">
        <f t="shared" si="27"/>
        <v>0.81416718362282881</v>
      </c>
      <c r="N308" s="19">
        <f t="shared" si="28"/>
        <v>16366000000</v>
      </c>
      <c r="O308" s="5">
        <f t="shared" si="29"/>
        <v>0.31726892059553352</v>
      </c>
      <c r="P308" t="s">
        <v>25</v>
      </c>
      <c r="Q308" t="s">
        <v>26</v>
      </c>
    </row>
    <row r="309" spans="1:17" ht="15.75" thickBot="1" x14ac:dyDescent="0.3">
      <c r="A309">
        <v>1258</v>
      </c>
      <c r="B309" t="s">
        <v>438</v>
      </c>
      <c r="C309" t="s">
        <v>16</v>
      </c>
      <c r="D309" s="1">
        <v>42004</v>
      </c>
      <c r="E309" s="24">
        <f t="shared" si="24"/>
        <v>2014</v>
      </c>
      <c r="F309" s="8">
        <v>49605000000</v>
      </c>
      <c r="G309" s="8">
        <v>9577000000</v>
      </c>
      <c r="H309" s="15">
        <f t="shared" si="25"/>
        <v>26529000000</v>
      </c>
      <c r="I309" s="8">
        <v>14097000000</v>
      </c>
      <c r="J309" s="8">
        <v>8393000000</v>
      </c>
      <c r="K309" s="8">
        <v>4039000000</v>
      </c>
      <c r="L309" s="16">
        <f t="shared" si="26"/>
        <v>40028000000</v>
      </c>
      <c r="M309" s="7">
        <f t="shared" si="27"/>
        <v>0.80693478479991931</v>
      </c>
      <c r="N309" s="20">
        <f t="shared" si="28"/>
        <v>13499000000</v>
      </c>
      <c r="O309" s="7">
        <f t="shared" si="29"/>
        <v>0.27212982562241711</v>
      </c>
      <c r="P309" t="s">
        <v>25</v>
      </c>
      <c r="Q309" t="s">
        <v>26</v>
      </c>
    </row>
    <row r="310" spans="1:17" x14ac:dyDescent="0.25">
      <c r="A310">
        <v>1259</v>
      </c>
      <c r="B310" t="s">
        <v>438</v>
      </c>
      <c r="C310" t="s">
        <v>17</v>
      </c>
      <c r="D310" s="1">
        <v>42369</v>
      </c>
      <c r="E310" s="24">
        <f t="shared" si="24"/>
        <v>2015</v>
      </c>
      <c r="F310" s="8">
        <v>48851000000</v>
      </c>
      <c r="G310" s="8">
        <v>9648000000</v>
      </c>
      <c r="H310" s="11">
        <f t="shared" si="25"/>
        <v>26227000000</v>
      </c>
      <c r="I310" s="8">
        <v>14809000000</v>
      </c>
      <c r="J310" s="8">
        <v>7690000000</v>
      </c>
      <c r="K310" s="8">
        <v>3728000000</v>
      </c>
      <c r="L310" s="12">
        <f t="shared" si="26"/>
        <v>39203000000</v>
      </c>
      <c r="M310" s="6">
        <f t="shared" si="27"/>
        <v>0.80250148410472666</v>
      </c>
      <c r="N310" s="18">
        <f t="shared" si="28"/>
        <v>12976000000</v>
      </c>
      <c r="O310" s="6">
        <f t="shared" si="29"/>
        <v>0.2656240404495302</v>
      </c>
      <c r="P310" t="s">
        <v>25</v>
      </c>
      <c r="Q310" t="s">
        <v>26</v>
      </c>
    </row>
    <row r="311" spans="1:17" x14ac:dyDescent="0.25">
      <c r="A311">
        <v>1280</v>
      </c>
      <c r="B311" t="s">
        <v>444</v>
      </c>
      <c r="C311" t="s">
        <v>11</v>
      </c>
      <c r="D311" s="1">
        <v>41273</v>
      </c>
      <c r="E311" s="24">
        <f t="shared" si="24"/>
        <v>2012</v>
      </c>
      <c r="F311" s="8">
        <v>2105188000</v>
      </c>
      <c r="G311" s="8">
        <v>1143659000</v>
      </c>
      <c r="H311" s="13">
        <f t="shared" si="25"/>
        <v>759205000</v>
      </c>
      <c r="I311" s="8">
        <v>627370000</v>
      </c>
      <c r="J311" s="8">
        <v>131835000</v>
      </c>
      <c r="K311" s="8">
        <v>0</v>
      </c>
      <c r="L311" s="14">
        <f t="shared" si="26"/>
        <v>961529000</v>
      </c>
      <c r="M311" s="5">
        <f t="shared" si="27"/>
        <v>0.4567425807101313</v>
      </c>
      <c r="N311" s="19">
        <f t="shared" si="28"/>
        <v>202324000</v>
      </c>
      <c r="O311" s="5">
        <f t="shared" si="29"/>
        <v>9.6107331031717827E-2</v>
      </c>
      <c r="P311" t="s">
        <v>25</v>
      </c>
      <c r="Q311" t="s">
        <v>30</v>
      </c>
    </row>
    <row r="312" spans="1:17" x14ac:dyDescent="0.25">
      <c r="A312">
        <v>1281</v>
      </c>
      <c r="B312" t="s">
        <v>444</v>
      </c>
      <c r="C312" t="s">
        <v>15</v>
      </c>
      <c r="D312" s="1">
        <v>41637</v>
      </c>
      <c r="E312" s="24">
        <f t="shared" si="24"/>
        <v>2013</v>
      </c>
      <c r="F312" s="8">
        <v>2157586000</v>
      </c>
      <c r="G312" s="8">
        <v>1181444000</v>
      </c>
      <c r="H312" s="13">
        <f t="shared" si="25"/>
        <v>714298000</v>
      </c>
      <c r="I312" s="8">
        <v>581898000</v>
      </c>
      <c r="J312" s="8">
        <v>132400000</v>
      </c>
      <c r="K312" s="8">
        <v>0</v>
      </c>
      <c r="L312" s="14">
        <f t="shared" si="26"/>
        <v>976142000</v>
      </c>
      <c r="M312" s="5">
        <f t="shared" si="27"/>
        <v>0.45242321742910829</v>
      </c>
      <c r="N312" s="19">
        <f t="shared" si="28"/>
        <v>261844000</v>
      </c>
      <c r="O312" s="5">
        <f t="shared" si="29"/>
        <v>0.12135970478117675</v>
      </c>
      <c r="P312" t="s">
        <v>25</v>
      </c>
      <c r="Q312" t="s">
        <v>30</v>
      </c>
    </row>
    <row r="313" spans="1:17" ht="15.75" thickBot="1" x14ac:dyDescent="0.3">
      <c r="A313">
        <v>1282</v>
      </c>
      <c r="B313" t="s">
        <v>444</v>
      </c>
      <c r="C313" t="s">
        <v>16</v>
      </c>
      <c r="D313" s="1">
        <v>42001</v>
      </c>
      <c r="E313" s="24">
        <f t="shared" si="24"/>
        <v>2014</v>
      </c>
      <c r="F313" s="8">
        <v>2237219000</v>
      </c>
      <c r="G313" s="8">
        <v>1232611000</v>
      </c>
      <c r="H313" s="15">
        <f t="shared" si="25"/>
        <v>780476000</v>
      </c>
      <c r="I313" s="8">
        <v>659335000</v>
      </c>
      <c r="J313" s="8">
        <v>121141000</v>
      </c>
      <c r="K313" s="8">
        <v>0</v>
      </c>
      <c r="L313" s="16">
        <f t="shared" si="26"/>
        <v>1004608000</v>
      </c>
      <c r="M313" s="7">
        <f t="shared" si="27"/>
        <v>0.44904320944887377</v>
      </c>
      <c r="N313" s="20">
        <f t="shared" si="28"/>
        <v>224132000</v>
      </c>
      <c r="O313" s="7">
        <f t="shared" si="29"/>
        <v>0.10018330793722027</v>
      </c>
      <c r="P313" t="s">
        <v>25</v>
      </c>
      <c r="Q313" t="s">
        <v>30</v>
      </c>
    </row>
    <row r="314" spans="1:17" x14ac:dyDescent="0.25">
      <c r="A314">
        <v>1283</v>
      </c>
      <c r="B314" t="s">
        <v>444</v>
      </c>
      <c r="C314" t="s">
        <v>17</v>
      </c>
      <c r="D314" s="1">
        <v>42372</v>
      </c>
      <c r="E314" s="24">
        <f t="shared" si="24"/>
        <v>2016</v>
      </c>
      <c r="F314" s="8">
        <v>2262359000</v>
      </c>
      <c r="G314" s="8">
        <v>1237859000</v>
      </c>
      <c r="H314" s="11">
        <f t="shared" si="25"/>
        <v>724776000</v>
      </c>
      <c r="I314" s="8">
        <v>598848000</v>
      </c>
      <c r="J314" s="8">
        <v>125928000</v>
      </c>
      <c r="K314" s="8">
        <v>0</v>
      </c>
      <c r="L314" s="12">
        <f t="shared" si="26"/>
        <v>1024500000</v>
      </c>
      <c r="M314" s="6">
        <f t="shared" si="27"/>
        <v>0.45284590111472145</v>
      </c>
      <c r="N314" s="18">
        <f t="shared" si="28"/>
        <v>299724000</v>
      </c>
      <c r="O314" s="6">
        <f t="shared" si="29"/>
        <v>0.13248295252875428</v>
      </c>
      <c r="P314" t="s">
        <v>25</v>
      </c>
      <c r="Q314" t="s">
        <v>30</v>
      </c>
    </row>
    <row r="315" spans="1:17" x14ac:dyDescent="0.25">
      <c r="A315">
        <v>1331</v>
      </c>
      <c r="B315" t="s">
        <v>456</v>
      </c>
      <c r="C315" t="s">
        <v>11</v>
      </c>
      <c r="D315" s="1">
        <v>41546</v>
      </c>
      <c r="E315" s="24">
        <f t="shared" si="24"/>
        <v>2013</v>
      </c>
      <c r="F315" s="8">
        <v>24866000000</v>
      </c>
      <c r="G315" s="8">
        <v>9820000000</v>
      </c>
      <c r="H315" s="13">
        <f t="shared" si="25"/>
        <v>7816000000</v>
      </c>
      <c r="I315" s="8">
        <v>2849000000</v>
      </c>
      <c r="J315" s="8">
        <v>4967000000</v>
      </c>
      <c r="K315" s="8">
        <v>0</v>
      </c>
      <c r="L315" s="14">
        <f t="shared" si="26"/>
        <v>15046000000</v>
      </c>
      <c r="M315" s="5">
        <f t="shared" si="27"/>
        <v>0.60508324619963005</v>
      </c>
      <c r="N315" s="19">
        <f t="shared" si="28"/>
        <v>7230000000</v>
      </c>
      <c r="O315" s="5">
        <f t="shared" si="29"/>
        <v>0.2907584653744068</v>
      </c>
      <c r="P315" t="s">
        <v>22</v>
      </c>
      <c r="Q315" t="s">
        <v>34</v>
      </c>
    </row>
    <row r="316" spans="1:17" x14ac:dyDescent="0.25">
      <c r="A316">
        <v>1332</v>
      </c>
      <c r="B316" t="s">
        <v>456</v>
      </c>
      <c r="C316" t="s">
        <v>15</v>
      </c>
      <c r="D316" s="1">
        <v>41910</v>
      </c>
      <c r="E316" s="24">
        <f t="shared" si="24"/>
        <v>2014</v>
      </c>
      <c r="F316" s="8">
        <v>26487000000</v>
      </c>
      <c r="G316" s="8">
        <v>10686000000</v>
      </c>
      <c r="H316" s="13">
        <f t="shared" si="25"/>
        <v>8251000000</v>
      </c>
      <c r="I316" s="8">
        <v>2774000000</v>
      </c>
      <c r="J316" s="8">
        <v>5477000000</v>
      </c>
      <c r="K316" s="8">
        <v>0</v>
      </c>
      <c r="L316" s="14">
        <f t="shared" si="26"/>
        <v>15801000000</v>
      </c>
      <c r="M316" s="5">
        <f t="shared" si="27"/>
        <v>0.59655680144976775</v>
      </c>
      <c r="N316" s="19">
        <f t="shared" si="28"/>
        <v>7550000000</v>
      </c>
      <c r="O316" s="5">
        <f t="shared" si="29"/>
        <v>0.28504549401593232</v>
      </c>
      <c r="P316" t="s">
        <v>22</v>
      </c>
      <c r="Q316" t="s">
        <v>34</v>
      </c>
    </row>
    <row r="317" spans="1:17" ht="15.75" thickBot="1" x14ac:dyDescent="0.3">
      <c r="A317">
        <v>1333</v>
      </c>
      <c r="B317" t="s">
        <v>456</v>
      </c>
      <c r="C317" t="s">
        <v>16</v>
      </c>
      <c r="D317" s="1">
        <v>42274</v>
      </c>
      <c r="E317" s="24">
        <f t="shared" si="24"/>
        <v>2015</v>
      </c>
      <c r="F317" s="8">
        <v>25281000000</v>
      </c>
      <c r="G317" s="8">
        <v>10378000000</v>
      </c>
      <c r="H317" s="15">
        <f t="shared" si="25"/>
        <v>9127000000</v>
      </c>
      <c r="I317" s="8">
        <v>3637000000</v>
      </c>
      <c r="J317" s="8">
        <v>5490000000</v>
      </c>
      <c r="K317" s="8">
        <v>0</v>
      </c>
      <c r="L317" s="16">
        <f t="shared" si="26"/>
        <v>14903000000</v>
      </c>
      <c r="M317" s="7">
        <f t="shared" si="27"/>
        <v>0.58949408646809864</v>
      </c>
      <c r="N317" s="20">
        <f t="shared" si="28"/>
        <v>5776000000</v>
      </c>
      <c r="O317" s="7">
        <f t="shared" si="29"/>
        <v>0.2284719750009889</v>
      </c>
      <c r="P317" t="s">
        <v>22</v>
      </c>
      <c r="Q317" t="s">
        <v>34</v>
      </c>
    </row>
    <row r="318" spans="1:17" x14ac:dyDescent="0.25">
      <c r="A318">
        <v>1334</v>
      </c>
      <c r="B318" t="s">
        <v>456</v>
      </c>
      <c r="C318" t="s">
        <v>17</v>
      </c>
      <c r="D318" s="1">
        <v>42638</v>
      </c>
      <c r="E318" s="24">
        <f t="shared" si="24"/>
        <v>2016</v>
      </c>
      <c r="F318" s="8">
        <v>23554000000</v>
      </c>
      <c r="G318" s="8">
        <v>9749000000</v>
      </c>
      <c r="H318" s="11">
        <f t="shared" si="25"/>
        <v>7310000000</v>
      </c>
      <c r="I318" s="8">
        <v>2159000000</v>
      </c>
      <c r="J318" s="8">
        <v>5151000000</v>
      </c>
      <c r="K318" s="8">
        <v>0</v>
      </c>
      <c r="L318" s="12">
        <f t="shared" si="26"/>
        <v>13805000000</v>
      </c>
      <c r="M318" s="6">
        <f t="shared" si="27"/>
        <v>0.58610002547338036</v>
      </c>
      <c r="N318" s="18">
        <f t="shared" si="28"/>
        <v>6495000000</v>
      </c>
      <c r="O318" s="6">
        <f t="shared" si="29"/>
        <v>0.27574934193767514</v>
      </c>
      <c r="P318" t="s">
        <v>22</v>
      </c>
      <c r="Q318" t="s">
        <v>34</v>
      </c>
    </row>
    <row r="319" spans="1:17" x14ac:dyDescent="0.25">
      <c r="A319">
        <v>1335</v>
      </c>
      <c r="B319" t="s">
        <v>457</v>
      </c>
      <c r="C319" t="s">
        <v>11</v>
      </c>
      <c r="D319" s="1">
        <v>41727</v>
      </c>
      <c r="E319" s="24">
        <f t="shared" si="24"/>
        <v>2014</v>
      </c>
      <c r="F319" s="8">
        <v>1148231000</v>
      </c>
      <c r="G319" s="8">
        <v>743304000</v>
      </c>
      <c r="H319" s="13">
        <f t="shared" si="25"/>
        <v>377586000</v>
      </c>
      <c r="I319" s="8">
        <v>180317000</v>
      </c>
      <c r="J319" s="8">
        <v>197269000</v>
      </c>
      <c r="K319" s="8">
        <v>0</v>
      </c>
      <c r="L319" s="14">
        <f t="shared" si="26"/>
        <v>404927000</v>
      </c>
      <c r="M319" s="5">
        <f t="shared" si="27"/>
        <v>0.35265290694990814</v>
      </c>
      <c r="N319" s="19">
        <f t="shared" si="28"/>
        <v>27341000</v>
      </c>
      <c r="O319" s="5">
        <f t="shared" si="29"/>
        <v>2.3811410770132491E-2</v>
      </c>
      <c r="P319" t="s">
        <v>22</v>
      </c>
      <c r="Q319" t="s">
        <v>34</v>
      </c>
    </row>
    <row r="320" spans="1:17" x14ac:dyDescent="0.25">
      <c r="A320">
        <v>1336</v>
      </c>
      <c r="B320" t="s">
        <v>457</v>
      </c>
      <c r="C320" t="s">
        <v>15</v>
      </c>
      <c r="D320" s="1">
        <v>42091</v>
      </c>
      <c r="E320" s="24">
        <f t="shared" si="24"/>
        <v>2015</v>
      </c>
      <c r="F320" s="8">
        <v>1710966000</v>
      </c>
      <c r="G320" s="8">
        <v>1021658000</v>
      </c>
      <c r="H320" s="13">
        <f t="shared" si="25"/>
        <v>566842000</v>
      </c>
      <c r="I320" s="8">
        <v>309348000</v>
      </c>
      <c r="J320" s="8">
        <v>257494000</v>
      </c>
      <c r="K320" s="8">
        <v>0</v>
      </c>
      <c r="L320" s="14">
        <f t="shared" si="26"/>
        <v>689308000</v>
      </c>
      <c r="M320" s="5">
        <f t="shared" si="27"/>
        <v>0.40287650368271488</v>
      </c>
      <c r="N320" s="19">
        <f t="shared" si="28"/>
        <v>122466000</v>
      </c>
      <c r="O320" s="5">
        <f t="shared" si="29"/>
        <v>7.1577109071717382E-2</v>
      </c>
      <c r="P320" t="s">
        <v>22</v>
      </c>
      <c r="Q320" t="s">
        <v>34</v>
      </c>
    </row>
    <row r="321" spans="1:17" ht="15.75" thickBot="1" x14ac:dyDescent="0.3">
      <c r="A321">
        <v>1337</v>
      </c>
      <c r="B321" t="s">
        <v>457</v>
      </c>
      <c r="C321" t="s">
        <v>16</v>
      </c>
      <c r="D321" s="1">
        <v>42462</v>
      </c>
      <c r="E321" s="24">
        <f t="shared" si="24"/>
        <v>2016</v>
      </c>
      <c r="F321" s="8">
        <v>2610726000</v>
      </c>
      <c r="G321" s="8">
        <v>1561173000</v>
      </c>
      <c r="H321" s="15">
        <f t="shared" si="25"/>
        <v>1037585000</v>
      </c>
      <c r="I321" s="8">
        <v>588822000</v>
      </c>
      <c r="J321" s="8">
        <v>448763000</v>
      </c>
      <c r="K321" s="8">
        <v>0</v>
      </c>
      <c r="L321" s="16">
        <f t="shared" si="26"/>
        <v>1049553000</v>
      </c>
      <c r="M321" s="7">
        <f t="shared" si="27"/>
        <v>0.40201576113311011</v>
      </c>
      <c r="N321" s="20">
        <f t="shared" si="28"/>
        <v>11968000</v>
      </c>
      <c r="O321" s="7">
        <f t="shared" si="29"/>
        <v>4.5841654773423179E-3</v>
      </c>
      <c r="P321" t="s">
        <v>22</v>
      </c>
      <c r="Q321" t="s">
        <v>34</v>
      </c>
    </row>
    <row r="322" spans="1:17" x14ac:dyDescent="0.25">
      <c r="A322">
        <v>1346</v>
      </c>
      <c r="B322" t="s">
        <v>460</v>
      </c>
      <c r="C322" t="s">
        <v>11</v>
      </c>
      <c r="D322" s="1">
        <v>41639</v>
      </c>
      <c r="E322" s="24">
        <f t="shared" ref="E322:E385" si="30">YEAR(D322)</f>
        <v>2013</v>
      </c>
      <c r="F322" s="8">
        <v>2104745000</v>
      </c>
      <c r="G322" s="8">
        <v>155355000</v>
      </c>
      <c r="H322" s="11">
        <f t="shared" ref="H322:H385" si="31">SUM(I322:K322)</f>
        <v>1206340000</v>
      </c>
      <c r="I322" s="8">
        <v>346393000</v>
      </c>
      <c r="J322" s="8">
        <v>859947000</v>
      </c>
      <c r="K322" s="8">
        <v>0</v>
      </c>
      <c r="L322" s="12">
        <f t="shared" ref="L322:L385" si="32">F322-G322</f>
        <v>1949390000</v>
      </c>
      <c r="M322" s="6">
        <f t="shared" ref="M322:M385" si="33">1-(G322/F322)</f>
        <v>0.92618820807271185</v>
      </c>
      <c r="N322" s="18">
        <f t="shared" ref="N322:N385" si="34">L322-H322</f>
        <v>743050000</v>
      </c>
      <c r="O322" s="6">
        <f t="shared" ref="O322:O385" si="35">N322/F322</f>
        <v>0.35303564089711581</v>
      </c>
      <c r="P322" t="s">
        <v>25</v>
      </c>
      <c r="Q322" t="s">
        <v>66</v>
      </c>
    </row>
    <row r="323" spans="1:17" x14ac:dyDescent="0.25">
      <c r="A323">
        <v>1347</v>
      </c>
      <c r="B323" t="s">
        <v>460</v>
      </c>
      <c r="C323" t="s">
        <v>15</v>
      </c>
      <c r="D323" s="1">
        <v>42004</v>
      </c>
      <c r="E323" s="24">
        <f t="shared" si="30"/>
        <v>2014</v>
      </c>
      <c r="F323" s="8">
        <v>2819557000</v>
      </c>
      <c r="G323" s="8">
        <v>205018000</v>
      </c>
      <c r="H323" s="13">
        <f t="shared" si="31"/>
        <v>1790620000</v>
      </c>
      <c r="I323" s="8">
        <v>519267000</v>
      </c>
      <c r="J323" s="8">
        <v>1271353000</v>
      </c>
      <c r="K323" s="8">
        <v>0</v>
      </c>
      <c r="L323" s="14">
        <f t="shared" si="32"/>
        <v>2614539000</v>
      </c>
      <c r="M323" s="5">
        <f t="shared" si="33"/>
        <v>0.92728715894021652</v>
      </c>
      <c r="N323" s="19">
        <f t="shared" si="34"/>
        <v>823919000</v>
      </c>
      <c r="O323" s="5">
        <f t="shared" si="35"/>
        <v>0.29221576297269392</v>
      </c>
      <c r="P323" t="s">
        <v>25</v>
      </c>
      <c r="Q323" t="s">
        <v>66</v>
      </c>
    </row>
    <row r="324" spans="1:17" x14ac:dyDescent="0.25">
      <c r="A324">
        <v>1348</v>
      </c>
      <c r="B324" t="s">
        <v>460</v>
      </c>
      <c r="C324" t="s">
        <v>16</v>
      </c>
      <c r="D324" s="1">
        <v>42369</v>
      </c>
      <c r="E324" s="24">
        <f t="shared" si="30"/>
        <v>2015</v>
      </c>
      <c r="F324" s="8">
        <v>4103728000</v>
      </c>
      <c r="G324" s="8">
        <v>392709000</v>
      </c>
      <c r="H324" s="13">
        <f t="shared" si="31"/>
        <v>2459103000</v>
      </c>
      <c r="I324" s="8">
        <v>838526000</v>
      </c>
      <c r="J324" s="8">
        <v>1620577000</v>
      </c>
      <c r="K324" s="8">
        <v>0</v>
      </c>
      <c r="L324" s="14">
        <f t="shared" si="32"/>
        <v>3711019000</v>
      </c>
      <c r="M324" s="5">
        <f t="shared" si="33"/>
        <v>0.90430433011154732</v>
      </c>
      <c r="N324" s="19">
        <f t="shared" si="34"/>
        <v>1251916000</v>
      </c>
      <c r="O324" s="5">
        <f t="shared" si="35"/>
        <v>0.30506797721486412</v>
      </c>
      <c r="P324" t="s">
        <v>25</v>
      </c>
      <c r="Q324" t="s">
        <v>66</v>
      </c>
    </row>
    <row r="325" spans="1:17" ht="15.75" thickBot="1" x14ac:dyDescent="0.3">
      <c r="A325">
        <v>1349</v>
      </c>
      <c r="B325" t="s">
        <v>460</v>
      </c>
      <c r="C325" t="s">
        <v>17</v>
      </c>
      <c r="D325" s="1">
        <v>42735</v>
      </c>
      <c r="E325" s="24">
        <f t="shared" si="30"/>
        <v>2016</v>
      </c>
      <c r="F325" s="8">
        <v>4860427000</v>
      </c>
      <c r="G325" s="8">
        <v>299694000</v>
      </c>
      <c r="H325" s="15">
        <f t="shared" si="31"/>
        <v>3229992000</v>
      </c>
      <c r="I325" s="8">
        <v>1177697000</v>
      </c>
      <c r="J325" s="8">
        <v>2052295000</v>
      </c>
      <c r="K325" s="8">
        <v>0</v>
      </c>
      <c r="L325" s="16">
        <f t="shared" si="32"/>
        <v>4560733000</v>
      </c>
      <c r="M325" s="7">
        <f t="shared" si="33"/>
        <v>0.93833998535519614</v>
      </c>
      <c r="N325" s="20">
        <f t="shared" si="34"/>
        <v>1330741000</v>
      </c>
      <c r="O325" s="7">
        <f t="shared" si="35"/>
        <v>0.27379096527938801</v>
      </c>
      <c r="P325" t="s">
        <v>25</v>
      </c>
      <c r="Q325" t="s">
        <v>66</v>
      </c>
    </row>
    <row r="326" spans="1:17" x14ac:dyDescent="0.25">
      <c r="A326">
        <v>1354</v>
      </c>
      <c r="B326" t="s">
        <v>463</v>
      </c>
      <c r="C326" t="s">
        <v>11</v>
      </c>
      <c r="D326" s="1">
        <v>41333</v>
      </c>
      <c r="E326" s="24">
        <f t="shared" si="30"/>
        <v>2013</v>
      </c>
      <c r="F326" s="8">
        <v>1328817000</v>
      </c>
      <c r="G326" s="8">
        <v>200600000</v>
      </c>
      <c r="H326" s="11">
        <f t="shared" si="31"/>
        <v>924037000</v>
      </c>
      <c r="I326" s="8">
        <v>660887000</v>
      </c>
      <c r="J326" s="8">
        <v>263150000</v>
      </c>
      <c r="K326" s="8">
        <v>0</v>
      </c>
      <c r="L326" s="12">
        <f t="shared" si="32"/>
        <v>1128217000</v>
      </c>
      <c r="M326" s="6">
        <f t="shared" si="33"/>
        <v>0.84903865618817342</v>
      </c>
      <c r="N326" s="18">
        <f t="shared" si="34"/>
        <v>204180000</v>
      </c>
      <c r="O326" s="6">
        <f t="shared" si="35"/>
        <v>0.1536554694890267</v>
      </c>
      <c r="P326" t="s">
        <v>22</v>
      </c>
      <c r="Q326" t="s">
        <v>400</v>
      </c>
    </row>
    <row r="327" spans="1:17" x14ac:dyDescent="0.25">
      <c r="A327">
        <v>1355</v>
      </c>
      <c r="B327" t="s">
        <v>463</v>
      </c>
      <c r="C327" t="s">
        <v>15</v>
      </c>
      <c r="D327" s="1">
        <v>41698</v>
      </c>
      <c r="E327" s="24">
        <f t="shared" si="30"/>
        <v>2014</v>
      </c>
      <c r="F327" s="8">
        <v>1534615000</v>
      </c>
      <c r="G327" s="8">
        <v>232600000</v>
      </c>
      <c r="H327" s="13">
        <f t="shared" si="31"/>
        <v>1067555000</v>
      </c>
      <c r="I327" s="8">
        <v>750292000</v>
      </c>
      <c r="J327" s="8">
        <v>317263000</v>
      </c>
      <c r="K327" s="8">
        <v>0</v>
      </c>
      <c r="L327" s="14">
        <f t="shared" si="32"/>
        <v>1302015000</v>
      </c>
      <c r="M327" s="5">
        <f t="shared" si="33"/>
        <v>0.84843103970702749</v>
      </c>
      <c r="N327" s="19">
        <f t="shared" si="34"/>
        <v>234460000</v>
      </c>
      <c r="O327" s="5">
        <f t="shared" si="35"/>
        <v>0.15278099067192749</v>
      </c>
      <c r="P327" t="s">
        <v>22</v>
      </c>
      <c r="Q327" t="s">
        <v>400</v>
      </c>
    </row>
    <row r="328" spans="1:17" x14ac:dyDescent="0.25">
      <c r="A328">
        <v>1356</v>
      </c>
      <c r="B328" t="s">
        <v>463</v>
      </c>
      <c r="C328" t="s">
        <v>16</v>
      </c>
      <c r="D328" s="1">
        <v>42063</v>
      </c>
      <c r="E328" s="24">
        <f t="shared" si="30"/>
        <v>2015</v>
      </c>
      <c r="F328" s="8">
        <v>1789489000</v>
      </c>
      <c r="G328" s="8">
        <v>273199000</v>
      </c>
      <c r="H328" s="13">
        <f t="shared" si="31"/>
        <v>1266296000</v>
      </c>
      <c r="I328" s="8">
        <v>898440000</v>
      </c>
      <c r="J328" s="8">
        <v>367856000</v>
      </c>
      <c r="K328" s="8">
        <v>0</v>
      </c>
      <c r="L328" s="14">
        <f t="shared" si="32"/>
        <v>1516290000</v>
      </c>
      <c r="M328" s="5">
        <f t="shared" si="33"/>
        <v>0.84733127725289181</v>
      </c>
      <c r="N328" s="19">
        <f t="shared" si="34"/>
        <v>249994000</v>
      </c>
      <c r="O328" s="5">
        <f t="shared" si="35"/>
        <v>0.13970133373270247</v>
      </c>
      <c r="P328" t="s">
        <v>22</v>
      </c>
      <c r="Q328" t="s">
        <v>400</v>
      </c>
    </row>
    <row r="329" spans="1:17" ht="15.75" thickBot="1" x14ac:dyDescent="0.3">
      <c r="A329">
        <v>1357</v>
      </c>
      <c r="B329" t="s">
        <v>463</v>
      </c>
      <c r="C329" t="s">
        <v>17</v>
      </c>
      <c r="D329" s="1">
        <v>42429</v>
      </c>
      <c r="E329" s="24">
        <f t="shared" si="30"/>
        <v>2016</v>
      </c>
      <c r="F329" s="8">
        <v>2052230000</v>
      </c>
      <c r="G329" s="8">
        <v>309629000</v>
      </c>
      <c r="H329" s="15">
        <f t="shared" si="31"/>
        <v>1454553000</v>
      </c>
      <c r="I329" s="8">
        <v>1041231000</v>
      </c>
      <c r="J329" s="8">
        <v>413322000</v>
      </c>
      <c r="K329" s="8">
        <v>0</v>
      </c>
      <c r="L329" s="16">
        <f t="shared" si="32"/>
        <v>1742601000</v>
      </c>
      <c r="M329" s="7">
        <f t="shared" si="33"/>
        <v>0.84912558533887528</v>
      </c>
      <c r="N329" s="20">
        <f t="shared" si="34"/>
        <v>288048000</v>
      </c>
      <c r="O329" s="7">
        <f t="shared" si="35"/>
        <v>0.14035853681117613</v>
      </c>
      <c r="P329" t="s">
        <v>22</v>
      </c>
      <c r="Q329" t="s">
        <v>400</v>
      </c>
    </row>
    <row r="330" spans="1:17" x14ac:dyDescent="0.25">
      <c r="A330">
        <v>1458</v>
      </c>
      <c r="B330" t="s">
        <v>488</v>
      </c>
      <c r="C330" t="s">
        <v>11</v>
      </c>
      <c r="D330" s="1">
        <v>41453</v>
      </c>
      <c r="E330" s="24">
        <f t="shared" si="30"/>
        <v>2013</v>
      </c>
      <c r="F330" s="8">
        <v>14351000000</v>
      </c>
      <c r="G330" s="8">
        <v>10411000000</v>
      </c>
      <c r="H330" s="11">
        <f t="shared" si="31"/>
        <v>1847000000</v>
      </c>
      <c r="I330" s="8">
        <v>635000000</v>
      </c>
      <c r="J330" s="8">
        <v>1133000000</v>
      </c>
      <c r="K330" s="8">
        <v>79000000</v>
      </c>
      <c r="L330" s="12">
        <f t="shared" si="32"/>
        <v>3940000000</v>
      </c>
      <c r="M330" s="6">
        <f t="shared" si="33"/>
        <v>0.2745453278517177</v>
      </c>
      <c r="N330" s="18">
        <f t="shared" si="34"/>
        <v>2093000000</v>
      </c>
      <c r="O330" s="6">
        <f t="shared" si="35"/>
        <v>0.14584349522681347</v>
      </c>
      <c r="P330" t="s">
        <v>22</v>
      </c>
      <c r="Q330" t="s">
        <v>489</v>
      </c>
    </row>
    <row r="331" spans="1:17" x14ac:dyDescent="0.25">
      <c r="A331">
        <v>1459</v>
      </c>
      <c r="B331" t="s">
        <v>488</v>
      </c>
      <c r="C331" t="s">
        <v>15</v>
      </c>
      <c r="D331" s="1">
        <v>41817</v>
      </c>
      <c r="E331" s="24">
        <f t="shared" si="30"/>
        <v>2014</v>
      </c>
      <c r="F331" s="8">
        <v>13724000000</v>
      </c>
      <c r="G331" s="8">
        <v>9878000000</v>
      </c>
      <c r="H331" s="13">
        <f t="shared" si="31"/>
        <v>2046000000</v>
      </c>
      <c r="I331" s="8">
        <v>722000000</v>
      </c>
      <c r="J331" s="8">
        <v>1226000000</v>
      </c>
      <c r="K331" s="8">
        <v>98000000</v>
      </c>
      <c r="L331" s="14">
        <f t="shared" si="32"/>
        <v>3846000000</v>
      </c>
      <c r="M331" s="5">
        <f t="shared" si="33"/>
        <v>0.28023899737685809</v>
      </c>
      <c r="N331" s="19">
        <f t="shared" si="34"/>
        <v>1800000000</v>
      </c>
      <c r="O331" s="5">
        <f t="shared" si="35"/>
        <v>0.13115709705625181</v>
      </c>
      <c r="P331" t="s">
        <v>22</v>
      </c>
      <c r="Q331" t="s">
        <v>489</v>
      </c>
    </row>
    <row r="332" spans="1:17" x14ac:dyDescent="0.25">
      <c r="A332">
        <v>1460</v>
      </c>
      <c r="B332" t="s">
        <v>488</v>
      </c>
      <c r="C332" t="s">
        <v>16</v>
      </c>
      <c r="D332" s="1">
        <v>42188</v>
      </c>
      <c r="E332" s="24">
        <f t="shared" si="30"/>
        <v>2015</v>
      </c>
      <c r="F332" s="8">
        <v>13739000000</v>
      </c>
      <c r="G332" s="8">
        <v>9930000000</v>
      </c>
      <c r="H332" s="13">
        <f t="shared" si="31"/>
        <v>1719000000</v>
      </c>
      <c r="I332" s="8">
        <v>237000000</v>
      </c>
      <c r="J332" s="8">
        <v>1353000000</v>
      </c>
      <c r="K332" s="8">
        <v>129000000</v>
      </c>
      <c r="L332" s="14">
        <f t="shared" si="32"/>
        <v>3809000000</v>
      </c>
      <c r="M332" s="5">
        <f t="shared" si="33"/>
        <v>0.27723997379721954</v>
      </c>
      <c r="N332" s="19">
        <f t="shared" si="34"/>
        <v>2090000000</v>
      </c>
      <c r="O332" s="5">
        <f t="shared" si="35"/>
        <v>0.1521216973578863</v>
      </c>
      <c r="P332" t="s">
        <v>22</v>
      </c>
      <c r="Q332" t="s">
        <v>489</v>
      </c>
    </row>
    <row r="333" spans="1:17" ht="15.75" thickBot="1" x14ac:dyDescent="0.3">
      <c r="A333">
        <v>1461</v>
      </c>
      <c r="B333" t="s">
        <v>488</v>
      </c>
      <c r="C333" t="s">
        <v>17</v>
      </c>
      <c r="D333" s="1">
        <v>42552</v>
      </c>
      <c r="E333" s="24">
        <f t="shared" si="30"/>
        <v>2016</v>
      </c>
      <c r="F333" s="8">
        <v>11160000000</v>
      </c>
      <c r="G333" s="8">
        <v>8545000000</v>
      </c>
      <c r="H333" s="15">
        <f t="shared" si="31"/>
        <v>1995000000</v>
      </c>
      <c r="I333" s="8">
        <v>635000000</v>
      </c>
      <c r="J333" s="8">
        <v>1237000000</v>
      </c>
      <c r="K333" s="8">
        <v>123000000</v>
      </c>
      <c r="L333" s="16">
        <f t="shared" si="32"/>
        <v>2615000000</v>
      </c>
      <c r="M333" s="7">
        <f t="shared" si="33"/>
        <v>0.23431899641577059</v>
      </c>
      <c r="N333" s="20">
        <f t="shared" si="34"/>
        <v>620000000</v>
      </c>
      <c r="O333" s="7">
        <f t="shared" si="35"/>
        <v>5.5555555555555552E-2</v>
      </c>
      <c r="P333" t="s">
        <v>22</v>
      </c>
      <c r="Q333" t="s">
        <v>489</v>
      </c>
    </row>
    <row r="334" spans="1:17" x14ac:dyDescent="0.25">
      <c r="A334">
        <v>1470</v>
      </c>
      <c r="B334" t="s">
        <v>493</v>
      </c>
      <c r="C334" t="s">
        <v>11</v>
      </c>
      <c r="D334" s="1">
        <v>41544</v>
      </c>
      <c r="E334" s="24">
        <f t="shared" si="30"/>
        <v>2013</v>
      </c>
      <c r="F334" s="8">
        <v>1792000000</v>
      </c>
      <c r="G334" s="8">
        <v>1025400000</v>
      </c>
      <c r="H334" s="11">
        <f t="shared" si="31"/>
        <v>415100000</v>
      </c>
      <c r="I334" s="8">
        <v>159700000</v>
      </c>
      <c r="J334" s="8">
        <v>226300000</v>
      </c>
      <c r="K334" s="8">
        <v>29100000</v>
      </c>
      <c r="L334" s="12">
        <f t="shared" si="32"/>
        <v>766600000</v>
      </c>
      <c r="M334" s="6">
        <f t="shared" si="33"/>
        <v>0.42779017857142854</v>
      </c>
      <c r="N334" s="18">
        <f t="shared" si="34"/>
        <v>351500000</v>
      </c>
      <c r="O334" s="6">
        <f t="shared" si="35"/>
        <v>0.19614955357142858</v>
      </c>
      <c r="P334" t="s">
        <v>22</v>
      </c>
      <c r="Q334" t="s">
        <v>34</v>
      </c>
    </row>
    <row r="335" spans="1:17" x14ac:dyDescent="0.25">
      <c r="A335">
        <v>1471</v>
      </c>
      <c r="B335" t="s">
        <v>493</v>
      </c>
      <c r="C335" t="s">
        <v>15</v>
      </c>
      <c r="D335" s="1">
        <v>41915</v>
      </c>
      <c r="E335" s="24">
        <f t="shared" si="30"/>
        <v>2014</v>
      </c>
      <c r="F335" s="8">
        <v>2291500000</v>
      </c>
      <c r="G335" s="8">
        <v>1268800000</v>
      </c>
      <c r="H335" s="13">
        <f t="shared" si="31"/>
        <v>457200000</v>
      </c>
      <c r="I335" s="8">
        <v>179100000</v>
      </c>
      <c r="J335" s="8">
        <v>252200000</v>
      </c>
      <c r="K335" s="8">
        <v>25900000</v>
      </c>
      <c r="L335" s="14">
        <f t="shared" si="32"/>
        <v>1022700000</v>
      </c>
      <c r="M335" s="5">
        <f t="shared" si="33"/>
        <v>0.44630154920357845</v>
      </c>
      <c r="N335" s="19">
        <f t="shared" si="34"/>
        <v>565500000</v>
      </c>
      <c r="O335" s="5">
        <f t="shared" si="35"/>
        <v>0.24678158411520837</v>
      </c>
      <c r="P335" t="s">
        <v>22</v>
      </c>
      <c r="Q335" t="s">
        <v>34</v>
      </c>
    </row>
    <row r="336" spans="1:17" x14ac:dyDescent="0.25">
      <c r="A336">
        <v>1472</v>
      </c>
      <c r="B336" t="s">
        <v>493</v>
      </c>
      <c r="C336" t="s">
        <v>16</v>
      </c>
      <c r="D336" s="1">
        <v>42279</v>
      </c>
      <c r="E336" s="24">
        <f t="shared" si="30"/>
        <v>2015</v>
      </c>
      <c r="F336" s="8">
        <v>3258400000</v>
      </c>
      <c r="G336" s="8">
        <v>1703900000</v>
      </c>
      <c r="H336" s="13">
        <f t="shared" si="31"/>
        <v>528000000</v>
      </c>
      <c r="I336" s="8">
        <v>191300000</v>
      </c>
      <c r="J336" s="8">
        <v>303200000</v>
      </c>
      <c r="K336" s="8">
        <v>33500000</v>
      </c>
      <c r="L336" s="14">
        <f t="shared" si="32"/>
        <v>1554500000</v>
      </c>
      <c r="M336" s="5">
        <f t="shared" si="33"/>
        <v>0.47707463785907189</v>
      </c>
      <c r="N336" s="19">
        <f t="shared" si="34"/>
        <v>1026500000</v>
      </c>
      <c r="O336" s="5">
        <f t="shared" si="35"/>
        <v>0.31503191750552417</v>
      </c>
      <c r="P336" t="s">
        <v>22</v>
      </c>
      <c r="Q336" t="s">
        <v>34</v>
      </c>
    </row>
    <row r="337" spans="1:17" ht="15.75" thickBot="1" x14ac:dyDescent="0.3">
      <c r="A337">
        <v>1473</v>
      </c>
      <c r="B337" t="s">
        <v>493</v>
      </c>
      <c r="C337" t="s">
        <v>17</v>
      </c>
      <c r="D337" s="1">
        <v>42643</v>
      </c>
      <c r="E337" s="24">
        <f t="shared" si="30"/>
        <v>2016</v>
      </c>
      <c r="F337" s="8">
        <v>3289000000</v>
      </c>
      <c r="G337" s="8">
        <v>1623800000</v>
      </c>
      <c r="H337" s="15">
        <f t="shared" si="31"/>
        <v>541700000</v>
      </c>
      <c r="I337" s="8">
        <v>195900000</v>
      </c>
      <c r="J337" s="8">
        <v>312400000</v>
      </c>
      <c r="K337" s="8">
        <v>33400000</v>
      </c>
      <c r="L337" s="16">
        <f t="shared" si="32"/>
        <v>1665200000</v>
      </c>
      <c r="M337" s="7">
        <f t="shared" si="33"/>
        <v>0.50629370629370629</v>
      </c>
      <c r="N337" s="20">
        <f t="shared" si="34"/>
        <v>1123500000</v>
      </c>
      <c r="O337" s="7">
        <f t="shared" si="35"/>
        <v>0.34159318941927636</v>
      </c>
      <c r="P337" t="s">
        <v>22</v>
      </c>
      <c r="Q337" t="s">
        <v>34</v>
      </c>
    </row>
    <row r="338" spans="1:17" x14ac:dyDescent="0.25">
      <c r="A338">
        <v>1482</v>
      </c>
      <c r="B338" t="s">
        <v>496</v>
      </c>
      <c r="C338" t="s">
        <v>11</v>
      </c>
      <c r="D338" s="1">
        <v>41639</v>
      </c>
      <c r="E338" s="24">
        <f t="shared" si="30"/>
        <v>2013</v>
      </c>
      <c r="F338" s="8">
        <v>9021000000</v>
      </c>
      <c r="G338" s="8">
        <v>3002000000</v>
      </c>
      <c r="H338" s="11">
        <f t="shared" si="31"/>
        <v>4763000000</v>
      </c>
      <c r="I338" s="8">
        <v>4089000000</v>
      </c>
      <c r="J338" s="8">
        <v>536000000</v>
      </c>
      <c r="K338" s="8">
        <v>138000000</v>
      </c>
      <c r="L338" s="12">
        <f t="shared" si="32"/>
        <v>6019000000</v>
      </c>
      <c r="M338" s="6">
        <f t="shared" si="33"/>
        <v>0.6672209289435761</v>
      </c>
      <c r="N338" s="18">
        <f t="shared" si="34"/>
        <v>1256000000</v>
      </c>
      <c r="O338" s="6">
        <f t="shared" si="35"/>
        <v>0.13923068395964971</v>
      </c>
      <c r="P338" t="s">
        <v>25</v>
      </c>
      <c r="Q338" t="s">
        <v>30</v>
      </c>
    </row>
    <row r="339" spans="1:17" x14ac:dyDescent="0.25">
      <c r="A339">
        <v>1483</v>
      </c>
      <c r="B339" t="s">
        <v>496</v>
      </c>
      <c r="C339" t="s">
        <v>15</v>
      </c>
      <c r="D339" s="1">
        <v>42004</v>
      </c>
      <c r="E339" s="24">
        <f t="shared" si="30"/>
        <v>2014</v>
      </c>
      <c r="F339" s="8">
        <v>9675000000</v>
      </c>
      <c r="G339" s="8">
        <v>3319000000</v>
      </c>
      <c r="H339" s="13">
        <f t="shared" si="31"/>
        <v>5110000000</v>
      </c>
      <c r="I339" s="8">
        <v>4308000000</v>
      </c>
      <c r="J339" s="8">
        <v>614000000</v>
      </c>
      <c r="K339" s="8">
        <v>188000000</v>
      </c>
      <c r="L339" s="14">
        <f t="shared" si="32"/>
        <v>6356000000</v>
      </c>
      <c r="M339" s="5">
        <f t="shared" si="33"/>
        <v>0.65695090439276482</v>
      </c>
      <c r="N339" s="19">
        <f t="shared" si="34"/>
        <v>1246000000</v>
      </c>
      <c r="O339" s="5">
        <f t="shared" si="35"/>
        <v>0.12878552971576226</v>
      </c>
      <c r="P339" t="s">
        <v>25</v>
      </c>
      <c r="Q339" t="s">
        <v>30</v>
      </c>
    </row>
    <row r="340" spans="1:17" x14ac:dyDescent="0.25">
      <c r="A340">
        <v>1484</v>
      </c>
      <c r="B340" t="s">
        <v>496</v>
      </c>
      <c r="C340" t="s">
        <v>16</v>
      </c>
      <c r="D340" s="1">
        <v>42369</v>
      </c>
      <c r="E340" s="24">
        <f t="shared" si="30"/>
        <v>2015</v>
      </c>
      <c r="F340" s="8">
        <v>9946000000</v>
      </c>
      <c r="G340" s="8">
        <v>3344000000</v>
      </c>
      <c r="H340" s="13">
        <f t="shared" si="31"/>
        <v>4741000000</v>
      </c>
      <c r="I340" s="8">
        <v>3906000000</v>
      </c>
      <c r="J340" s="8">
        <v>625000000</v>
      </c>
      <c r="K340" s="8">
        <v>210000000</v>
      </c>
      <c r="L340" s="14">
        <f t="shared" si="32"/>
        <v>6602000000</v>
      </c>
      <c r="M340" s="5">
        <f t="shared" si="33"/>
        <v>0.66378443595415249</v>
      </c>
      <c r="N340" s="19">
        <f t="shared" si="34"/>
        <v>1861000000</v>
      </c>
      <c r="O340" s="5">
        <f t="shared" si="35"/>
        <v>0.18711039613915142</v>
      </c>
      <c r="P340" t="s">
        <v>25</v>
      </c>
      <c r="Q340" t="s">
        <v>30</v>
      </c>
    </row>
    <row r="341" spans="1:17" ht="15.75" thickBot="1" x14ac:dyDescent="0.3">
      <c r="A341">
        <v>1485</v>
      </c>
      <c r="B341" t="s">
        <v>496</v>
      </c>
      <c r="C341" t="s">
        <v>17</v>
      </c>
      <c r="D341" s="1">
        <v>42735</v>
      </c>
      <c r="E341" s="24">
        <f t="shared" si="30"/>
        <v>2016</v>
      </c>
      <c r="F341" s="8">
        <v>11325000000</v>
      </c>
      <c r="G341" s="8">
        <v>3830000000</v>
      </c>
      <c r="H341" s="15">
        <f t="shared" si="31"/>
        <v>5329000000</v>
      </c>
      <c r="I341" s="8">
        <v>4295000000</v>
      </c>
      <c r="J341" s="8">
        <v>715000000</v>
      </c>
      <c r="K341" s="8">
        <v>319000000</v>
      </c>
      <c r="L341" s="16">
        <f t="shared" si="32"/>
        <v>7495000000</v>
      </c>
      <c r="M341" s="7">
        <f t="shared" si="33"/>
        <v>0.66181015452538627</v>
      </c>
      <c r="N341" s="20">
        <f t="shared" si="34"/>
        <v>2166000000</v>
      </c>
      <c r="O341" s="7">
        <f t="shared" si="35"/>
        <v>0.19125827814569538</v>
      </c>
      <c r="P341" t="s">
        <v>25</v>
      </c>
      <c r="Q341" t="s">
        <v>30</v>
      </c>
    </row>
    <row r="342" spans="1:17" x14ac:dyDescent="0.25">
      <c r="A342">
        <v>1486</v>
      </c>
      <c r="B342" t="s">
        <v>497</v>
      </c>
      <c r="C342" t="s">
        <v>11</v>
      </c>
      <c r="D342" s="1">
        <v>41362</v>
      </c>
      <c r="E342" s="24">
        <f t="shared" si="30"/>
        <v>2013</v>
      </c>
      <c r="F342" s="8">
        <v>6906000000</v>
      </c>
      <c r="G342" s="8">
        <v>1175000000</v>
      </c>
      <c r="H342" s="11">
        <f t="shared" si="31"/>
        <v>4548000000</v>
      </c>
      <c r="I342" s="8">
        <v>3236000000</v>
      </c>
      <c r="J342" s="8">
        <v>1026000000</v>
      </c>
      <c r="K342" s="8">
        <v>286000000</v>
      </c>
      <c r="L342" s="12">
        <f t="shared" si="32"/>
        <v>5731000000</v>
      </c>
      <c r="M342" s="6">
        <f t="shared" si="33"/>
        <v>0.82985809441065739</v>
      </c>
      <c r="N342" s="18">
        <f t="shared" si="34"/>
        <v>1183000000</v>
      </c>
      <c r="O342" s="6">
        <f t="shared" si="35"/>
        <v>0.17130031856356792</v>
      </c>
      <c r="P342" t="s">
        <v>22</v>
      </c>
      <c r="Q342" t="s">
        <v>32</v>
      </c>
    </row>
    <row r="343" spans="1:17" x14ac:dyDescent="0.25">
      <c r="A343">
        <v>1487</v>
      </c>
      <c r="B343" t="s">
        <v>497</v>
      </c>
      <c r="C343" t="s">
        <v>15</v>
      </c>
      <c r="D343" s="1">
        <v>41726</v>
      </c>
      <c r="E343" s="24">
        <f t="shared" si="30"/>
        <v>2014</v>
      </c>
      <c r="F343" s="8">
        <v>4183000000</v>
      </c>
      <c r="G343" s="8">
        <v>791000000</v>
      </c>
      <c r="H343" s="13">
        <f t="shared" si="31"/>
        <v>3001000000</v>
      </c>
      <c r="I343" s="8">
        <v>2186000000</v>
      </c>
      <c r="J343" s="8">
        <v>722000000</v>
      </c>
      <c r="K343" s="8">
        <v>93000000</v>
      </c>
      <c r="L343" s="14">
        <f t="shared" si="32"/>
        <v>3392000000</v>
      </c>
      <c r="M343" s="5">
        <f t="shared" si="33"/>
        <v>0.81090126703322973</v>
      </c>
      <c r="N343" s="19">
        <f t="shared" si="34"/>
        <v>391000000</v>
      </c>
      <c r="O343" s="5">
        <f t="shared" si="35"/>
        <v>9.3473583552474301E-2</v>
      </c>
      <c r="P343" t="s">
        <v>22</v>
      </c>
      <c r="Q343" t="s">
        <v>32</v>
      </c>
    </row>
    <row r="344" spans="1:17" x14ac:dyDescent="0.25">
      <c r="A344">
        <v>1488</v>
      </c>
      <c r="B344" t="s">
        <v>497</v>
      </c>
      <c r="C344" t="s">
        <v>16</v>
      </c>
      <c r="D344" s="1">
        <v>42097</v>
      </c>
      <c r="E344" s="24">
        <f t="shared" si="30"/>
        <v>2015</v>
      </c>
      <c r="F344" s="8">
        <v>3956000000</v>
      </c>
      <c r="G344" s="8">
        <v>727000000</v>
      </c>
      <c r="H344" s="13">
        <f t="shared" si="31"/>
        <v>2911000000</v>
      </c>
      <c r="I344" s="8">
        <v>2012000000</v>
      </c>
      <c r="J344" s="8">
        <v>812000000</v>
      </c>
      <c r="K344" s="8">
        <v>87000000</v>
      </c>
      <c r="L344" s="14">
        <f t="shared" si="32"/>
        <v>3229000000</v>
      </c>
      <c r="M344" s="5">
        <f t="shared" si="33"/>
        <v>0.8162285136501517</v>
      </c>
      <c r="N344" s="19">
        <f t="shared" si="34"/>
        <v>318000000</v>
      </c>
      <c r="O344" s="5">
        <f t="shared" si="35"/>
        <v>8.0384226491405461E-2</v>
      </c>
      <c r="P344" t="s">
        <v>22</v>
      </c>
      <c r="Q344" t="s">
        <v>32</v>
      </c>
    </row>
    <row r="345" spans="1:17" ht="15.75" thickBot="1" x14ac:dyDescent="0.3">
      <c r="A345">
        <v>1489</v>
      </c>
      <c r="B345" t="s">
        <v>497</v>
      </c>
      <c r="C345" t="s">
        <v>17</v>
      </c>
      <c r="D345" s="1">
        <v>42461</v>
      </c>
      <c r="E345" s="24">
        <f t="shared" si="30"/>
        <v>2016</v>
      </c>
      <c r="F345" s="8">
        <v>3600000000</v>
      </c>
      <c r="G345" s="8">
        <v>615000000</v>
      </c>
      <c r="H345" s="15">
        <f t="shared" si="31"/>
        <v>2392000000</v>
      </c>
      <c r="I345" s="8">
        <v>1587000000</v>
      </c>
      <c r="J345" s="8">
        <v>748000000</v>
      </c>
      <c r="K345" s="8">
        <v>57000000</v>
      </c>
      <c r="L345" s="16">
        <f t="shared" si="32"/>
        <v>2985000000</v>
      </c>
      <c r="M345" s="7">
        <f t="shared" si="33"/>
        <v>0.82916666666666661</v>
      </c>
      <c r="N345" s="20">
        <f t="shared" si="34"/>
        <v>593000000</v>
      </c>
      <c r="O345" s="7">
        <f t="shared" si="35"/>
        <v>0.16472222222222221</v>
      </c>
      <c r="P345" t="s">
        <v>22</v>
      </c>
      <c r="Q345" t="s">
        <v>32</v>
      </c>
    </row>
    <row r="346" spans="1:17" x14ac:dyDescent="0.25">
      <c r="A346">
        <v>1502</v>
      </c>
      <c r="B346" t="s">
        <v>503</v>
      </c>
      <c r="C346" t="s">
        <v>11</v>
      </c>
      <c r="D346" s="1">
        <v>41274</v>
      </c>
      <c r="E346" s="24">
        <f t="shared" si="30"/>
        <v>2012</v>
      </c>
      <c r="F346" s="8">
        <v>2665000000</v>
      </c>
      <c r="G346" s="8">
        <v>1174000000</v>
      </c>
      <c r="H346" s="11">
        <f t="shared" si="31"/>
        <v>911000000</v>
      </c>
      <c r="I346" s="8">
        <v>728000000</v>
      </c>
      <c r="J346" s="8">
        <v>183000000</v>
      </c>
      <c r="K346" s="8">
        <v>0</v>
      </c>
      <c r="L346" s="12">
        <f t="shared" si="32"/>
        <v>1491000000</v>
      </c>
      <c r="M346" s="6">
        <f t="shared" si="33"/>
        <v>0.55947467166979359</v>
      </c>
      <c r="N346" s="18">
        <f t="shared" si="34"/>
        <v>580000000</v>
      </c>
      <c r="O346" s="6">
        <f t="shared" si="35"/>
        <v>0.2176360225140713</v>
      </c>
      <c r="P346" t="s">
        <v>22</v>
      </c>
      <c r="Q346" t="s">
        <v>32</v>
      </c>
    </row>
    <row r="347" spans="1:17" x14ac:dyDescent="0.25">
      <c r="A347">
        <v>1503</v>
      </c>
      <c r="B347" t="s">
        <v>503</v>
      </c>
      <c r="C347" t="s">
        <v>15</v>
      </c>
      <c r="D347" s="1">
        <v>41639</v>
      </c>
      <c r="E347" s="24">
        <f t="shared" si="30"/>
        <v>2013</v>
      </c>
      <c r="F347" s="8">
        <v>2692000000</v>
      </c>
      <c r="G347" s="8">
        <v>1219000000</v>
      </c>
      <c r="H347" s="13">
        <f t="shared" si="31"/>
        <v>941000000</v>
      </c>
      <c r="I347" s="8">
        <v>757000000</v>
      </c>
      <c r="J347" s="8">
        <v>184000000</v>
      </c>
      <c r="K347" s="8">
        <v>0</v>
      </c>
      <c r="L347" s="14">
        <f t="shared" si="32"/>
        <v>1473000000</v>
      </c>
      <c r="M347" s="5">
        <f t="shared" si="33"/>
        <v>0.54717682020802383</v>
      </c>
      <c r="N347" s="19">
        <f t="shared" si="34"/>
        <v>532000000</v>
      </c>
      <c r="O347" s="5">
        <f t="shared" si="35"/>
        <v>0.1976225854383358</v>
      </c>
      <c r="P347" t="s">
        <v>22</v>
      </c>
      <c r="Q347" t="s">
        <v>32</v>
      </c>
    </row>
    <row r="348" spans="1:17" x14ac:dyDescent="0.25">
      <c r="A348">
        <v>1504</v>
      </c>
      <c r="B348" t="s">
        <v>503</v>
      </c>
      <c r="C348" t="s">
        <v>16</v>
      </c>
      <c r="D348" s="1">
        <v>42004</v>
      </c>
      <c r="E348" s="24">
        <f t="shared" si="30"/>
        <v>2014</v>
      </c>
      <c r="F348" s="8">
        <v>2732000000</v>
      </c>
      <c r="G348" s="8">
        <v>1253000000</v>
      </c>
      <c r="H348" s="13">
        <f t="shared" si="31"/>
        <v>976000000</v>
      </c>
      <c r="I348" s="8">
        <v>770000000</v>
      </c>
      <c r="J348" s="8">
        <v>206000000</v>
      </c>
      <c r="K348" s="8">
        <v>0</v>
      </c>
      <c r="L348" s="14">
        <f t="shared" si="32"/>
        <v>1479000000</v>
      </c>
      <c r="M348" s="5">
        <f t="shared" si="33"/>
        <v>0.54136163982430452</v>
      </c>
      <c r="N348" s="19">
        <f t="shared" si="34"/>
        <v>503000000</v>
      </c>
      <c r="O348" s="5">
        <f t="shared" si="35"/>
        <v>0.18411420204978038</v>
      </c>
      <c r="P348" t="s">
        <v>22</v>
      </c>
      <c r="Q348" t="s">
        <v>32</v>
      </c>
    </row>
    <row r="349" spans="1:17" ht="15.75" thickBot="1" x14ac:dyDescent="0.3">
      <c r="A349">
        <v>1505</v>
      </c>
      <c r="B349" t="s">
        <v>503</v>
      </c>
      <c r="C349" t="s">
        <v>17</v>
      </c>
      <c r="D349" s="1">
        <v>42369</v>
      </c>
      <c r="E349" s="24">
        <f t="shared" si="30"/>
        <v>2015</v>
      </c>
      <c r="F349" s="8">
        <v>2530000000</v>
      </c>
      <c r="G349" s="8">
        <v>1254000000</v>
      </c>
      <c r="H349" s="15">
        <f t="shared" si="31"/>
        <v>993000000</v>
      </c>
      <c r="I349" s="8">
        <v>765000000</v>
      </c>
      <c r="J349" s="8">
        <v>228000000</v>
      </c>
      <c r="K349" s="8">
        <v>0</v>
      </c>
      <c r="L349" s="16">
        <f t="shared" si="32"/>
        <v>1276000000</v>
      </c>
      <c r="M349" s="7">
        <f t="shared" si="33"/>
        <v>0.5043478260869565</v>
      </c>
      <c r="N349" s="20">
        <f t="shared" si="34"/>
        <v>283000000</v>
      </c>
      <c r="O349" s="7">
        <f t="shared" si="35"/>
        <v>0.11185770750988143</v>
      </c>
      <c r="P349" t="s">
        <v>22</v>
      </c>
      <c r="Q349" t="s">
        <v>32</v>
      </c>
    </row>
    <row r="350" spans="1:17" x14ac:dyDescent="0.25">
      <c r="A350">
        <v>1510</v>
      </c>
      <c r="B350" t="s">
        <v>505</v>
      </c>
      <c r="C350" t="s">
        <v>11</v>
      </c>
      <c r="D350" s="1">
        <v>41544</v>
      </c>
      <c r="E350" s="24">
        <f t="shared" si="30"/>
        <v>2013</v>
      </c>
      <c r="F350" s="8">
        <v>11390000000</v>
      </c>
      <c r="G350" s="8">
        <v>7739000000</v>
      </c>
      <c r="H350" s="11">
        <f t="shared" si="31"/>
        <v>2030000000</v>
      </c>
      <c r="I350" s="8">
        <v>1440000000</v>
      </c>
      <c r="J350" s="8">
        <v>590000000</v>
      </c>
      <c r="K350" s="8">
        <v>0</v>
      </c>
      <c r="L350" s="12">
        <f t="shared" si="32"/>
        <v>3651000000</v>
      </c>
      <c r="M350" s="6">
        <f t="shared" si="33"/>
        <v>0.32054433713784025</v>
      </c>
      <c r="N350" s="18">
        <f t="shared" si="34"/>
        <v>1621000000</v>
      </c>
      <c r="O350" s="6">
        <f t="shared" si="35"/>
        <v>0.14231782265144863</v>
      </c>
      <c r="P350" t="s">
        <v>22</v>
      </c>
      <c r="Q350" t="s">
        <v>506</v>
      </c>
    </row>
    <row r="351" spans="1:17" x14ac:dyDescent="0.25">
      <c r="A351">
        <v>1511</v>
      </c>
      <c r="B351" t="s">
        <v>505</v>
      </c>
      <c r="C351" t="s">
        <v>15</v>
      </c>
      <c r="D351" s="1">
        <v>41908</v>
      </c>
      <c r="E351" s="24">
        <f t="shared" si="30"/>
        <v>2014</v>
      </c>
      <c r="F351" s="8">
        <v>11973000000</v>
      </c>
      <c r="G351" s="8">
        <v>8001000000</v>
      </c>
      <c r="H351" s="13">
        <f t="shared" si="31"/>
        <v>2117000000</v>
      </c>
      <c r="I351" s="8">
        <v>1534000000</v>
      </c>
      <c r="J351" s="8">
        <v>583000000</v>
      </c>
      <c r="K351" s="8">
        <v>0</v>
      </c>
      <c r="L351" s="14">
        <f t="shared" si="32"/>
        <v>3972000000</v>
      </c>
      <c r="M351" s="5">
        <f t="shared" si="33"/>
        <v>0.33174642946629918</v>
      </c>
      <c r="N351" s="19">
        <f t="shared" si="34"/>
        <v>1855000000</v>
      </c>
      <c r="O351" s="5">
        <f t="shared" si="35"/>
        <v>0.15493193017622986</v>
      </c>
      <c r="P351" t="s">
        <v>22</v>
      </c>
      <c r="Q351" t="s">
        <v>506</v>
      </c>
    </row>
    <row r="352" spans="1:17" x14ac:dyDescent="0.25">
      <c r="A352">
        <v>1512</v>
      </c>
      <c r="B352" t="s">
        <v>505</v>
      </c>
      <c r="C352" t="s">
        <v>16</v>
      </c>
      <c r="D352" s="1">
        <v>42272</v>
      </c>
      <c r="E352" s="24">
        <f t="shared" si="30"/>
        <v>2015</v>
      </c>
      <c r="F352" s="8">
        <v>12233000000</v>
      </c>
      <c r="G352" s="8">
        <v>8146000000</v>
      </c>
      <c r="H352" s="13">
        <f t="shared" si="31"/>
        <v>2131000000</v>
      </c>
      <c r="I352" s="8">
        <v>1504000000</v>
      </c>
      <c r="J352" s="8">
        <v>627000000</v>
      </c>
      <c r="K352" s="8">
        <v>0</v>
      </c>
      <c r="L352" s="14">
        <f t="shared" si="32"/>
        <v>4087000000</v>
      </c>
      <c r="M352" s="5">
        <f t="shared" si="33"/>
        <v>0.33409629690182296</v>
      </c>
      <c r="N352" s="19">
        <f t="shared" si="34"/>
        <v>1956000000</v>
      </c>
      <c r="O352" s="5">
        <f t="shared" si="35"/>
        <v>0.15989536499632143</v>
      </c>
      <c r="P352" t="s">
        <v>22</v>
      </c>
      <c r="Q352" t="s">
        <v>506</v>
      </c>
    </row>
    <row r="353" spans="1:17" ht="15.75" thickBot="1" x14ac:dyDescent="0.3">
      <c r="A353">
        <v>1513</v>
      </c>
      <c r="B353" t="s">
        <v>505</v>
      </c>
      <c r="C353" t="s">
        <v>17</v>
      </c>
      <c r="D353" s="1">
        <v>42643</v>
      </c>
      <c r="E353" s="24">
        <f t="shared" si="30"/>
        <v>2016</v>
      </c>
      <c r="F353" s="8">
        <v>12238000000</v>
      </c>
      <c r="G353" s="8">
        <v>8205000000</v>
      </c>
      <c r="H353" s="15">
        <f t="shared" si="31"/>
        <v>2107000000</v>
      </c>
      <c r="I353" s="8">
        <v>1463000000</v>
      </c>
      <c r="J353" s="8">
        <v>644000000</v>
      </c>
      <c r="K353" s="8">
        <v>0</v>
      </c>
      <c r="L353" s="16">
        <f t="shared" si="32"/>
        <v>4033000000</v>
      </c>
      <c r="M353" s="7">
        <f t="shared" si="33"/>
        <v>0.32954731165223072</v>
      </c>
      <c r="N353" s="20">
        <f t="shared" si="34"/>
        <v>1926000000</v>
      </c>
      <c r="O353" s="7">
        <f t="shared" si="35"/>
        <v>0.15737865664324235</v>
      </c>
      <c r="P353" t="s">
        <v>22</v>
      </c>
      <c r="Q353" t="s">
        <v>506</v>
      </c>
    </row>
    <row r="354" spans="1:17" x14ac:dyDescent="0.25">
      <c r="A354">
        <v>1534</v>
      </c>
      <c r="B354" t="s">
        <v>513</v>
      </c>
      <c r="C354" t="s">
        <v>11</v>
      </c>
      <c r="D354" s="1">
        <v>41274</v>
      </c>
      <c r="E354" s="24">
        <f t="shared" si="30"/>
        <v>2012</v>
      </c>
      <c r="F354" s="8">
        <v>12509900000</v>
      </c>
      <c r="G354" s="8">
        <v>7214400000</v>
      </c>
      <c r="H354" s="11">
        <f t="shared" si="31"/>
        <v>3731300000</v>
      </c>
      <c r="I354" s="8">
        <v>3354900000</v>
      </c>
      <c r="J354" s="8">
        <v>376400000</v>
      </c>
      <c r="K354" s="8">
        <v>0</v>
      </c>
      <c r="L354" s="12">
        <f t="shared" si="32"/>
        <v>5295500000</v>
      </c>
      <c r="M354" s="6">
        <f t="shared" si="33"/>
        <v>0.42330474264382612</v>
      </c>
      <c r="N354" s="18">
        <f t="shared" si="34"/>
        <v>1564200000</v>
      </c>
      <c r="O354" s="6">
        <f t="shared" si="35"/>
        <v>0.1250369707191904</v>
      </c>
      <c r="P354" t="s">
        <v>25</v>
      </c>
      <c r="Q354" t="s">
        <v>30</v>
      </c>
    </row>
    <row r="355" spans="1:17" x14ac:dyDescent="0.25">
      <c r="A355">
        <v>1535</v>
      </c>
      <c r="B355" t="s">
        <v>513</v>
      </c>
      <c r="C355" t="s">
        <v>15</v>
      </c>
      <c r="D355" s="1">
        <v>41639</v>
      </c>
      <c r="E355" s="24">
        <f t="shared" si="30"/>
        <v>2013</v>
      </c>
      <c r="F355" s="8">
        <v>13090300000</v>
      </c>
      <c r="G355" s="8">
        <v>7561200000</v>
      </c>
      <c r="H355" s="13">
        <f t="shared" si="31"/>
        <v>3841800000</v>
      </c>
      <c r="I355" s="8">
        <v>3446300000</v>
      </c>
      <c r="J355" s="8">
        <v>395500000</v>
      </c>
      <c r="K355" s="8">
        <v>0</v>
      </c>
      <c r="L355" s="14">
        <f t="shared" si="32"/>
        <v>5529100000</v>
      </c>
      <c r="M355" s="5">
        <f t="shared" si="33"/>
        <v>0.422381458026172</v>
      </c>
      <c r="N355" s="19">
        <f t="shared" si="34"/>
        <v>1687300000</v>
      </c>
      <c r="O355" s="5">
        <f t="shared" si="35"/>
        <v>0.1288969695117759</v>
      </c>
      <c r="P355" t="s">
        <v>25</v>
      </c>
      <c r="Q355" t="s">
        <v>30</v>
      </c>
    </row>
    <row r="356" spans="1:17" x14ac:dyDescent="0.25">
      <c r="A356">
        <v>1536</v>
      </c>
      <c r="B356" t="s">
        <v>513</v>
      </c>
      <c r="C356" t="s">
        <v>16</v>
      </c>
      <c r="D356" s="1">
        <v>42004</v>
      </c>
      <c r="E356" s="24">
        <f t="shared" si="30"/>
        <v>2014</v>
      </c>
      <c r="F356" s="8">
        <v>16889600000</v>
      </c>
      <c r="G356" s="8">
        <v>9397600000</v>
      </c>
      <c r="H356" s="13">
        <f t="shared" si="31"/>
        <v>5587200000</v>
      </c>
      <c r="I356" s="8">
        <v>4896100000</v>
      </c>
      <c r="J356" s="8">
        <v>691100000</v>
      </c>
      <c r="K356" s="8">
        <v>0</v>
      </c>
      <c r="L356" s="14">
        <f t="shared" si="32"/>
        <v>7492000000</v>
      </c>
      <c r="M356" s="5">
        <f t="shared" si="33"/>
        <v>0.44358658582796517</v>
      </c>
      <c r="N356" s="19">
        <f t="shared" si="34"/>
        <v>1904800000</v>
      </c>
      <c r="O356" s="5">
        <f t="shared" si="35"/>
        <v>0.11277946191739295</v>
      </c>
      <c r="P356" t="s">
        <v>25</v>
      </c>
      <c r="Q356" t="s">
        <v>30</v>
      </c>
    </row>
    <row r="357" spans="1:17" ht="15.75" thickBot="1" x14ac:dyDescent="0.3">
      <c r="A357">
        <v>1537</v>
      </c>
      <c r="B357" t="s">
        <v>513</v>
      </c>
      <c r="C357" t="s">
        <v>17</v>
      </c>
      <c r="D357" s="1">
        <v>42369</v>
      </c>
      <c r="E357" s="24">
        <f t="shared" si="30"/>
        <v>2015</v>
      </c>
      <c r="F357" s="8">
        <v>16965400000</v>
      </c>
      <c r="G357" s="8">
        <v>9209500000</v>
      </c>
      <c r="H357" s="15">
        <f t="shared" si="31"/>
        <v>5304400000</v>
      </c>
      <c r="I357" s="8">
        <v>4612100000</v>
      </c>
      <c r="J357" s="8">
        <v>692300000</v>
      </c>
      <c r="K357" s="8">
        <v>0</v>
      </c>
      <c r="L357" s="16">
        <f t="shared" si="32"/>
        <v>7755900000</v>
      </c>
      <c r="M357" s="7">
        <f t="shared" si="33"/>
        <v>0.45715986655192331</v>
      </c>
      <c r="N357" s="20">
        <f t="shared" si="34"/>
        <v>2451500000</v>
      </c>
      <c r="O357" s="7">
        <f t="shared" si="35"/>
        <v>0.14449998231695096</v>
      </c>
      <c r="P357" t="s">
        <v>25</v>
      </c>
      <c r="Q357" t="s">
        <v>30</v>
      </c>
    </row>
    <row r="358" spans="1:17" x14ac:dyDescent="0.25">
      <c r="A358">
        <v>1558</v>
      </c>
      <c r="B358" t="s">
        <v>520</v>
      </c>
      <c r="C358" t="s">
        <v>11</v>
      </c>
      <c r="D358" s="1">
        <v>41274</v>
      </c>
      <c r="E358" s="24">
        <f t="shared" si="30"/>
        <v>2012</v>
      </c>
      <c r="F358" s="8">
        <v>1793557000</v>
      </c>
      <c r="G358" s="8">
        <v>1189341000</v>
      </c>
      <c r="H358" s="11">
        <f t="shared" si="31"/>
        <v>247597000</v>
      </c>
      <c r="I358" s="8">
        <v>247597000</v>
      </c>
      <c r="J358" s="8">
        <v>0</v>
      </c>
      <c r="K358" s="8">
        <v>0</v>
      </c>
      <c r="L358" s="12">
        <f t="shared" si="32"/>
        <v>604216000</v>
      </c>
      <c r="M358" s="6">
        <f t="shared" si="33"/>
        <v>0.33688140382491327</v>
      </c>
      <c r="N358" s="18">
        <f t="shared" si="34"/>
        <v>356619000</v>
      </c>
      <c r="O358" s="6">
        <f t="shared" si="35"/>
        <v>0.19883337970301473</v>
      </c>
      <c r="P358" t="s">
        <v>22</v>
      </c>
      <c r="Q358" t="s">
        <v>57</v>
      </c>
    </row>
    <row r="359" spans="1:17" x14ac:dyDescent="0.25">
      <c r="A359">
        <v>1559</v>
      </c>
      <c r="B359" t="s">
        <v>520</v>
      </c>
      <c r="C359" t="s">
        <v>15</v>
      </c>
      <c r="D359" s="1">
        <v>41639</v>
      </c>
      <c r="E359" s="24">
        <f t="shared" si="30"/>
        <v>2013</v>
      </c>
      <c r="F359" s="8">
        <v>2064305000</v>
      </c>
      <c r="G359" s="8">
        <v>1369438000</v>
      </c>
      <c r="H359" s="13">
        <f t="shared" si="31"/>
        <v>312367000</v>
      </c>
      <c r="I359" s="8">
        <v>312367000</v>
      </c>
      <c r="J359" s="8">
        <v>0</v>
      </c>
      <c r="K359" s="8">
        <v>0</v>
      </c>
      <c r="L359" s="14">
        <f t="shared" si="32"/>
        <v>694867000</v>
      </c>
      <c r="M359" s="5">
        <f t="shared" si="33"/>
        <v>0.33661062682113352</v>
      </c>
      <c r="N359" s="19">
        <f t="shared" si="34"/>
        <v>382500000</v>
      </c>
      <c r="O359" s="5">
        <f t="shared" si="35"/>
        <v>0.18529238654171742</v>
      </c>
      <c r="P359" t="s">
        <v>22</v>
      </c>
      <c r="Q359" t="s">
        <v>57</v>
      </c>
    </row>
    <row r="360" spans="1:17" x14ac:dyDescent="0.25">
      <c r="A360">
        <v>1560</v>
      </c>
      <c r="B360" t="s">
        <v>520</v>
      </c>
      <c r="C360" t="s">
        <v>16</v>
      </c>
      <c r="D360" s="1">
        <v>42004</v>
      </c>
      <c r="E360" s="24">
        <f t="shared" si="30"/>
        <v>2014</v>
      </c>
      <c r="F360" s="8">
        <v>2446877000</v>
      </c>
      <c r="G360" s="8">
        <v>1668892000</v>
      </c>
      <c r="H360" s="13">
        <f t="shared" si="31"/>
        <v>346345000</v>
      </c>
      <c r="I360" s="8">
        <v>346345000</v>
      </c>
      <c r="J360" s="8">
        <v>0</v>
      </c>
      <c r="K360" s="8">
        <v>0</v>
      </c>
      <c r="L360" s="14">
        <f t="shared" si="32"/>
        <v>777985000</v>
      </c>
      <c r="M360" s="5">
        <f t="shared" si="33"/>
        <v>0.31795018711606671</v>
      </c>
      <c r="N360" s="19">
        <f t="shared" si="34"/>
        <v>431640000</v>
      </c>
      <c r="O360" s="5">
        <f t="shared" si="35"/>
        <v>0.17640445351360121</v>
      </c>
      <c r="P360" t="s">
        <v>22</v>
      </c>
      <c r="Q360" t="s">
        <v>57</v>
      </c>
    </row>
    <row r="361" spans="1:17" ht="15.75" thickBot="1" x14ac:dyDescent="0.3">
      <c r="A361">
        <v>1561</v>
      </c>
      <c r="B361" t="s">
        <v>520</v>
      </c>
      <c r="C361" t="s">
        <v>17</v>
      </c>
      <c r="D361" s="1">
        <v>42369</v>
      </c>
      <c r="E361" s="24">
        <f t="shared" si="30"/>
        <v>2015</v>
      </c>
      <c r="F361" s="8">
        <v>2779541000</v>
      </c>
      <c r="G361" s="8">
        <v>1855181000</v>
      </c>
      <c r="H361" s="15">
        <f t="shared" si="31"/>
        <v>390253000</v>
      </c>
      <c r="I361" s="8">
        <v>390253000</v>
      </c>
      <c r="J361" s="8">
        <v>0</v>
      </c>
      <c r="K361" s="8">
        <v>0</v>
      </c>
      <c r="L361" s="16">
        <f t="shared" si="32"/>
        <v>924360000</v>
      </c>
      <c r="M361" s="7">
        <f t="shared" si="33"/>
        <v>0.33255850516326257</v>
      </c>
      <c r="N361" s="20">
        <f t="shared" si="34"/>
        <v>534107000</v>
      </c>
      <c r="O361" s="7">
        <f t="shared" si="35"/>
        <v>0.1921565467104101</v>
      </c>
      <c r="P361" t="s">
        <v>22</v>
      </c>
      <c r="Q361" t="s">
        <v>57</v>
      </c>
    </row>
    <row r="362" spans="1:17" x14ac:dyDescent="0.25">
      <c r="A362">
        <v>1562</v>
      </c>
      <c r="B362" t="s">
        <v>521</v>
      </c>
      <c r="C362" t="s">
        <v>11</v>
      </c>
      <c r="D362" s="1">
        <v>41274</v>
      </c>
      <c r="E362" s="24">
        <f t="shared" si="30"/>
        <v>2012</v>
      </c>
      <c r="F362" s="8">
        <v>12825000000</v>
      </c>
      <c r="G362" s="8">
        <v>6457000000</v>
      </c>
      <c r="H362" s="11">
        <f t="shared" si="31"/>
        <v>3681000000</v>
      </c>
      <c r="I362" s="8">
        <v>1804000000</v>
      </c>
      <c r="J362" s="8">
        <v>1877000000</v>
      </c>
      <c r="K362" s="8">
        <v>0</v>
      </c>
      <c r="L362" s="12">
        <f t="shared" si="32"/>
        <v>6368000000</v>
      </c>
      <c r="M362" s="6">
        <f t="shared" si="33"/>
        <v>0.49653021442495127</v>
      </c>
      <c r="N362" s="18">
        <f t="shared" si="34"/>
        <v>2687000000</v>
      </c>
      <c r="O362" s="6">
        <f t="shared" si="35"/>
        <v>0.20951267056530215</v>
      </c>
      <c r="P362" t="s">
        <v>22</v>
      </c>
      <c r="Q362" t="s">
        <v>34</v>
      </c>
    </row>
    <row r="363" spans="1:17" x14ac:dyDescent="0.25">
      <c r="A363">
        <v>1563</v>
      </c>
      <c r="B363" t="s">
        <v>521</v>
      </c>
      <c r="C363" t="s">
        <v>15</v>
      </c>
      <c r="D363" s="1">
        <v>41639</v>
      </c>
      <c r="E363" s="24">
        <f t="shared" si="30"/>
        <v>2013</v>
      </c>
      <c r="F363" s="8">
        <v>12205000000</v>
      </c>
      <c r="G363" s="8">
        <v>5841000000</v>
      </c>
      <c r="H363" s="13">
        <f t="shared" si="31"/>
        <v>3380000000</v>
      </c>
      <c r="I363" s="8">
        <v>1858000000</v>
      </c>
      <c r="J363" s="8">
        <v>1522000000</v>
      </c>
      <c r="K363" s="8">
        <v>0</v>
      </c>
      <c r="L363" s="14">
        <f t="shared" si="32"/>
        <v>6364000000</v>
      </c>
      <c r="M363" s="5">
        <f t="shared" si="33"/>
        <v>0.52142564522736579</v>
      </c>
      <c r="N363" s="19">
        <f t="shared" si="34"/>
        <v>2984000000</v>
      </c>
      <c r="O363" s="5">
        <f t="shared" si="35"/>
        <v>0.24448996312986482</v>
      </c>
      <c r="P363" t="s">
        <v>22</v>
      </c>
      <c r="Q363" t="s">
        <v>34</v>
      </c>
    </row>
    <row r="364" spans="1:17" x14ac:dyDescent="0.25">
      <c r="A364">
        <v>1564</v>
      </c>
      <c r="B364" t="s">
        <v>521</v>
      </c>
      <c r="C364" t="s">
        <v>16</v>
      </c>
      <c r="D364" s="1">
        <v>42004</v>
      </c>
      <c r="E364" s="24">
        <f t="shared" si="30"/>
        <v>2014</v>
      </c>
      <c r="F364" s="8">
        <v>13045000000</v>
      </c>
      <c r="G364" s="8">
        <v>5618000000</v>
      </c>
      <c r="H364" s="13">
        <f t="shared" si="31"/>
        <v>3201000000</v>
      </c>
      <c r="I364" s="8">
        <v>1843000000</v>
      </c>
      <c r="J364" s="8">
        <v>1358000000</v>
      </c>
      <c r="K364" s="8">
        <v>0</v>
      </c>
      <c r="L364" s="14">
        <f t="shared" si="32"/>
        <v>7427000000</v>
      </c>
      <c r="M364" s="5">
        <f t="shared" si="33"/>
        <v>0.56933691069375247</v>
      </c>
      <c r="N364" s="19">
        <f t="shared" si="34"/>
        <v>4226000000</v>
      </c>
      <c r="O364" s="5">
        <f t="shared" si="35"/>
        <v>0.32395553852050596</v>
      </c>
      <c r="P364" t="s">
        <v>22</v>
      </c>
      <c r="Q364" t="s">
        <v>34</v>
      </c>
    </row>
    <row r="365" spans="1:17" ht="15.75" thickBot="1" x14ac:dyDescent="0.3">
      <c r="A365">
        <v>1565</v>
      </c>
      <c r="B365" t="s">
        <v>521</v>
      </c>
      <c r="C365" t="s">
        <v>17</v>
      </c>
      <c r="D365" s="1">
        <v>42369</v>
      </c>
      <c r="E365" s="24">
        <f t="shared" si="30"/>
        <v>2015</v>
      </c>
      <c r="F365" s="8">
        <v>13000000000</v>
      </c>
      <c r="G365" s="8">
        <v>5440000000</v>
      </c>
      <c r="H365" s="15">
        <f t="shared" si="31"/>
        <v>3028000000</v>
      </c>
      <c r="I365" s="8">
        <v>1748000000</v>
      </c>
      <c r="J365" s="8">
        <v>1280000000</v>
      </c>
      <c r="K365" s="8">
        <v>0</v>
      </c>
      <c r="L365" s="16">
        <f t="shared" si="32"/>
        <v>7560000000</v>
      </c>
      <c r="M365" s="7">
        <f t="shared" si="33"/>
        <v>0.58153846153846156</v>
      </c>
      <c r="N365" s="20">
        <f t="shared" si="34"/>
        <v>4532000000</v>
      </c>
      <c r="O365" s="7">
        <f t="shared" si="35"/>
        <v>0.3486153846153846</v>
      </c>
      <c r="P365" t="s">
        <v>22</v>
      </c>
      <c r="Q365" t="s">
        <v>34</v>
      </c>
    </row>
    <row r="366" spans="1:17" x14ac:dyDescent="0.25">
      <c r="A366">
        <v>1594</v>
      </c>
      <c r="B366" t="s">
        <v>528</v>
      </c>
      <c r="C366" t="s">
        <v>11</v>
      </c>
      <c r="D366" s="1">
        <v>41639</v>
      </c>
      <c r="E366" s="24">
        <f t="shared" si="30"/>
        <v>2013</v>
      </c>
      <c r="F366" s="8">
        <v>122489000000</v>
      </c>
      <c r="G366" s="8">
        <v>89659000000</v>
      </c>
      <c r="H366" s="11">
        <f t="shared" si="31"/>
        <v>23207000000</v>
      </c>
      <c r="I366" s="8">
        <v>0</v>
      </c>
      <c r="J366" s="8">
        <v>0</v>
      </c>
      <c r="K366" s="8">
        <v>23207000000</v>
      </c>
      <c r="L366" s="12">
        <f t="shared" si="32"/>
        <v>32830000000</v>
      </c>
      <c r="M366" s="6">
        <f t="shared" si="33"/>
        <v>0.2680240674672828</v>
      </c>
      <c r="N366" s="18">
        <f t="shared" si="34"/>
        <v>9623000000</v>
      </c>
      <c r="O366" s="6">
        <f t="shared" si="35"/>
        <v>7.8562156601817312E-2</v>
      </c>
      <c r="P366" t="s">
        <v>25</v>
      </c>
      <c r="Q366" t="s">
        <v>81</v>
      </c>
    </row>
    <row r="367" spans="1:17" x14ac:dyDescent="0.25">
      <c r="A367">
        <v>1595</v>
      </c>
      <c r="B367" t="s">
        <v>528</v>
      </c>
      <c r="C367" t="s">
        <v>15</v>
      </c>
      <c r="D367" s="1">
        <v>42004</v>
      </c>
      <c r="E367" s="24">
        <f t="shared" si="30"/>
        <v>2014</v>
      </c>
      <c r="F367" s="8">
        <v>130474000000</v>
      </c>
      <c r="G367" s="8">
        <v>93633000000</v>
      </c>
      <c r="H367" s="13">
        <f t="shared" si="31"/>
        <v>26567000000</v>
      </c>
      <c r="I367" s="8">
        <v>0</v>
      </c>
      <c r="J367" s="8">
        <v>0</v>
      </c>
      <c r="K367" s="8">
        <v>26567000000</v>
      </c>
      <c r="L367" s="14">
        <f t="shared" si="32"/>
        <v>36841000000</v>
      </c>
      <c r="M367" s="5">
        <f t="shared" si="33"/>
        <v>0.28236276959394213</v>
      </c>
      <c r="N367" s="19">
        <f t="shared" si="34"/>
        <v>10274000000</v>
      </c>
      <c r="O367" s="5">
        <f t="shared" si="35"/>
        <v>7.8743657740239434E-2</v>
      </c>
      <c r="P367" t="s">
        <v>25</v>
      </c>
      <c r="Q367" t="s">
        <v>81</v>
      </c>
    </row>
    <row r="368" spans="1:17" x14ac:dyDescent="0.25">
      <c r="A368">
        <v>1596</v>
      </c>
      <c r="B368" t="s">
        <v>528</v>
      </c>
      <c r="C368" t="s">
        <v>16</v>
      </c>
      <c r="D368" s="1">
        <v>42369</v>
      </c>
      <c r="E368" s="24">
        <f t="shared" si="30"/>
        <v>2015</v>
      </c>
      <c r="F368" s="8">
        <v>157107000000</v>
      </c>
      <c r="G368" s="8">
        <v>103875000000</v>
      </c>
      <c r="H368" s="13">
        <f t="shared" si="31"/>
        <v>42211000000</v>
      </c>
      <c r="I368" s="8">
        <v>0</v>
      </c>
      <c r="J368" s="8">
        <v>0</v>
      </c>
      <c r="K368" s="8">
        <v>42211000000</v>
      </c>
      <c r="L368" s="14">
        <f t="shared" si="32"/>
        <v>53232000000</v>
      </c>
      <c r="M368" s="5">
        <f t="shared" si="33"/>
        <v>0.33882640493421678</v>
      </c>
      <c r="N368" s="19">
        <f t="shared" si="34"/>
        <v>11021000000</v>
      </c>
      <c r="O368" s="5">
        <f t="shared" si="35"/>
        <v>7.0149643236774931E-2</v>
      </c>
      <c r="P368" t="s">
        <v>25</v>
      </c>
      <c r="Q368" t="s">
        <v>81</v>
      </c>
    </row>
    <row r="369" spans="1:17" ht="15.75" thickBot="1" x14ac:dyDescent="0.3">
      <c r="A369">
        <v>1597</v>
      </c>
      <c r="B369" t="s">
        <v>528</v>
      </c>
      <c r="C369" t="s">
        <v>17</v>
      </c>
      <c r="D369" s="1">
        <v>42735</v>
      </c>
      <c r="E369" s="24">
        <f t="shared" si="30"/>
        <v>2016</v>
      </c>
      <c r="F369" s="8">
        <v>184840000000</v>
      </c>
      <c r="G369" s="8">
        <v>117038000000</v>
      </c>
      <c r="H369" s="15">
        <f t="shared" si="31"/>
        <v>54872000000</v>
      </c>
      <c r="I369" s="8">
        <v>0</v>
      </c>
      <c r="J369" s="8">
        <v>0</v>
      </c>
      <c r="K369" s="8">
        <v>54872000000</v>
      </c>
      <c r="L369" s="16">
        <f t="shared" si="32"/>
        <v>67802000000</v>
      </c>
      <c r="M369" s="7">
        <f t="shared" si="33"/>
        <v>0.36681454230685995</v>
      </c>
      <c r="N369" s="20">
        <f t="shared" si="34"/>
        <v>12930000000</v>
      </c>
      <c r="O369" s="7">
        <f t="shared" si="35"/>
        <v>6.9952391257303612E-2</v>
      </c>
      <c r="P369" t="s">
        <v>25</v>
      </c>
      <c r="Q369" t="s">
        <v>81</v>
      </c>
    </row>
    <row r="370" spans="1:17" x14ac:dyDescent="0.25">
      <c r="A370">
        <v>1622</v>
      </c>
      <c r="B370" t="s">
        <v>535</v>
      </c>
      <c r="C370" t="s">
        <v>11</v>
      </c>
      <c r="D370" s="1">
        <v>41547</v>
      </c>
      <c r="E370" s="24">
        <f t="shared" si="30"/>
        <v>2013</v>
      </c>
      <c r="F370" s="8">
        <v>11778000000</v>
      </c>
      <c r="G370" s="8">
        <v>1932000000</v>
      </c>
      <c r="H370" s="11">
        <f t="shared" si="31"/>
        <v>2604000000</v>
      </c>
      <c r="I370" s="8">
        <v>2207000000</v>
      </c>
      <c r="J370" s="8">
        <v>0</v>
      </c>
      <c r="K370" s="8">
        <v>397000000</v>
      </c>
      <c r="L370" s="12">
        <f t="shared" si="32"/>
        <v>9846000000</v>
      </c>
      <c r="M370" s="6">
        <f t="shared" si="33"/>
        <v>0.83596535914416714</v>
      </c>
      <c r="N370" s="18">
        <f t="shared" si="34"/>
        <v>7242000000</v>
      </c>
      <c r="O370" s="6">
        <f t="shared" si="35"/>
        <v>0.61487519103413146</v>
      </c>
      <c r="P370" t="s">
        <v>22</v>
      </c>
      <c r="Q370" t="s">
        <v>57</v>
      </c>
    </row>
    <row r="371" spans="1:17" x14ac:dyDescent="0.25">
      <c r="A371">
        <v>1623</v>
      </c>
      <c r="B371" t="s">
        <v>535</v>
      </c>
      <c r="C371" t="s">
        <v>15</v>
      </c>
      <c r="D371" s="1">
        <v>41912</v>
      </c>
      <c r="E371" s="24">
        <f t="shared" si="30"/>
        <v>2014</v>
      </c>
      <c r="F371" s="8">
        <v>12702000000</v>
      </c>
      <c r="G371" s="8">
        <v>1875000000</v>
      </c>
      <c r="H371" s="13">
        <f t="shared" si="31"/>
        <v>2677000000</v>
      </c>
      <c r="I371" s="8">
        <v>2242000000</v>
      </c>
      <c r="J371" s="8">
        <v>0</v>
      </c>
      <c r="K371" s="8">
        <v>435000000</v>
      </c>
      <c r="L371" s="14">
        <f t="shared" si="32"/>
        <v>10827000000</v>
      </c>
      <c r="M371" s="5">
        <f t="shared" si="33"/>
        <v>0.85238545111006148</v>
      </c>
      <c r="N371" s="19">
        <f t="shared" si="34"/>
        <v>8150000000</v>
      </c>
      <c r="O371" s="5">
        <f t="shared" si="35"/>
        <v>0.64163123917493303</v>
      </c>
      <c r="P371" t="s">
        <v>22</v>
      </c>
      <c r="Q371" t="s">
        <v>57</v>
      </c>
    </row>
    <row r="372" spans="1:17" x14ac:dyDescent="0.25">
      <c r="A372">
        <v>1624</v>
      </c>
      <c r="B372" t="s">
        <v>535</v>
      </c>
      <c r="C372" t="s">
        <v>16</v>
      </c>
      <c r="D372" s="1">
        <v>42277</v>
      </c>
      <c r="E372" s="24">
        <f t="shared" si="30"/>
        <v>2015</v>
      </c>
      <c r="F372" s="8">
        <v>13880000000</v>
      </c>
      <c r="G372" s="8">
        <v>2079000000</v>
      </c>
      <c r="H372" s="13">
        <f t="shared" si="31"/>
        <v>2723000000</v>
      </c>
      <c r="I372" s="8">
        <v>2229000000</v>
      </c>
      <c r="J372" s="8">
        <v>0</v>
      </c>
      <c r="K372" s="8">
        <v>494000000</v>
      </c>
      <c r="L372" s="14">
        <f t="shared" si="32"/>
        <v>11801000000</v>
      </c>
      <c r="M372" s="5">
        <f t="shared" si="33"/>
        <v>0.85021613832853027</v>
      </c>
      <c r="N372" s="19">
        <f t="shared" si="34"/>
        <v>9078000000</v>
      </c>
      <c r="O372" s="5">
        <f t="shared" si="35"/>
        <v>0.65403458213256482</v>
      </c>
      <c r="P372" t="s">
        <v>22</v>
      </c>
      <c r="Q372" t="s">
        <v>57</v>
      </c>
    </row>
    <row r="373" spans="1:17" ht="15.75" thickBot="1" x14ac:dyDescent="0.3">
      <c r="A373">
        <v>1625</v>
      </c>
      <c r="B373" t="s">
        <v>535</v>
      </c>
      <c r="C373" t="s">
        <v>17</v>
      </c>
      <c r="D373" s="1">
        <v>42643</v>
      </c>
      <c r="E373" s="24">
        <f t="shared" si="30"/>
        <v>2016</v>
      </c>
      <c r="F373" s="8">
        <v>15082000000</v>
      </c>
      <c r="G373" s="8">
        <v>2226000000</v>
      </c>
      <c r="H373" s="15">
        <f t="shared" si="31"/>
        <v>4971000000</v>
      </c>
      <c r="I373" s="8">
        <v>4469000000</v>
      </c>
      <c r="J373" s="8">
        <v>0</v>
      </c>
      <c r="K373" s="8">
        <v>502000000</v>
      </c>
      <c r="L373" s="16">
        <f t="shared" si="32"/>
        <v>12856000000</v>
      </c>
      <c r="M373" s="7">
        <f t="shared" si="33"/>
        <v>0.85240684259382049</v>
      </c>
      <c r="N373" s="20">
        <f t="shared" si="34"/>
        <v>7885000000</v>
      </c>
      <c r="O373" s="7">
        <f t="shared" si="35"/>
        <v>0.52280864606816069</v>
      </c>
      <c r="P373" t="s">
        <v>22</v>
      </c>
      <c r="Q373" t="s">
        <v>57</v>
      </c>
    </row>
    <row r="374" spans="1:17" x14ac:dyDescent="0.25">
      <c r="A374">
        <v>1626</v>
      </c>
      <c r="B374" t="s">
        <v>536</v>
      </c>
      <c r="C374" t="s">
        <v>11</v>
      </c>
      <c r="D374" s="1">
        <v>41544</v>
      </c>
      <c r="E374" s="24">
        <f t="shared" si="30"/>
        <v>2013</v>
      </c>
      <c r="F374" s="8">
        <v>2942897000</v>
      </c>
      <c r="G374" s="8">
        <v>1693210000</v>
      </c>
      <c r="H374" s="11">
        <f t="shared" si="31"/>
        <v>640797000</v>
      </c>
      <c r="I374" s="8">
        <v>432589000</v>
      </c>
      <c r="J374" s="8">
        <v>208208000</v>
      </c>
      <c r="K374" s="8">
        <v>0</v>
      </c>
      <c r="L374" s="12">
        <f t="shared" si="32"/>
        <v>1249687000</v>
      </c>
      <c r="M374" s="6">
        <f t="shared" si="33"/>
        <v>0.42464517106782873</v>
      </c>
      <c r="N374" s="18">
        <f t="shared" si="34"/>
        <v>608890000</v>
      </c>
      <c r="O374" s="6">
        <f t="shared" si="35"/>
        <v>0.20690156672149926</v>
      </c>
      <c r="P374" t="s">
        <v>25</v>
      </c>
      <c r="Q374" t="s">
        <v>30</v>
      </c>
    </row>
    <row r="375" spans="1:17" x14ac:dyDescent="0.25">
      <c r="A375">
        <v>1627</v>
      </c>
      <c r="B375" t="s">
        <v>536</v>
      </c>
      <c r="C375" t="s">
        <v>15</v>
      </c>
      <c r="D375" s="1">
        <v>41908</v>
      </c>
      <c r="E375" s="24">
        <f t="shared" si="30"/>
        <v>2014</v>
      </c>
      <c r="F375" s="8">
        <v>3049800000</v>
      </c>
      <c r="G375" s="8">
        <v>1748100000</v>
      </c>
      <c r="H375" s="13">
        <f t="shared" si="31"/>
        <v>705400000</v>
      </c>
      <c r="I375" s="8">
        <v>470600000</v>
      </c>
      <c r="J375" s="8">
        <v>234800000</v>
      </c>
      <c r="K375" s="8">
        <v>0</v>
      </c>
      <c r="L375" s="14">
        <f t="shared" si="32"/>
        <v>1301700000</v>
      </c>
      <c r="M375" s="5">
        <f t="shared" si="33"/>
        <v>0.42681487310643318</v>
      </c>
      <c r="N375" s="19">
        <f t="shared" si="34"/>
        <v>596300000</v>
      </c>
      <c r="O375" s="5">
        <f t="shared" si="35"/>
        <v>0.19552101777165715</v>
      </c>
      <c r="P375" t="s">
        <v>25</v>
      </c>
      <c r="Q375" t="s">
        <v>30</v>
      </c>
    </row>
    <row r="376" spans="1:17" x14ac:dyDescent="0.25">
      <c r="A376">
        <v>1628</v>
      </c>
      <c r="B376" t="s">
        <v>536</v>
      </c>
      <c r="C376" t="s">
        <v>16</v>
      </c>
      <c r="D376" s="1">
        <v>42279</v>
      </c>
      <c r="E376" s="24">
        <f t="shared" si="30"/>
        <v>2015</v>
      </c>
      <c r="F376" s="8">
        <v>3099100000</v>
      </c>
      <c r="G376" s="8">
        <v>1816400000</v>
      </c>
      <c r="H376" s="13">
        <f t="shared" si="31"/>
        <v>733700000</v>
      </c>
      <c r="I376" s="8">
        <v>488500000</v>
      </c>
      <c r="J376" s="8">
        <v>245200000</v>
      </c>
      <c r="K376" s="8">
        <v>0</v>
      </c>
      <c r="L376" s="14">
        <f t="shared" si="32"/>
        <v>1282700000</v>
      </c>
      <c r="M376" s="5">
        <f t="shared" si="33"/>
        <v>0.41389435642605921</v>
      </c>
      <c r="N376" s="19">
        <f t="shared" si="34"/>
        <v>549000000</v>
      </c>
      <c r="O376" s="5">
        <f t="shared" si="35"/>
        <v>0.17714820431738246</v>
      </c>
      <c r="P376" t="s">
        <v>25</v>
      </c>
      <c r="Q376" t="s">
        <v>30</v>
      </c>
    </row>
    <row r="377" spans="1:17" ht="15.75" thickBot="1" x14ac:dyDescent="0.3">
      <c r="A377">
        <v>1629</v>
      </c>
      <c r="B377" t="s">
        <v>536</v>
      </c>
      <c r="C377" t="s">
        <v>17</v>
      </c>
      <c r="D377" s="1">
        <v>42643</v>
      </c>
      <c r="E377" s="24">
        <f t="shared" si="30"/>
        <v>2016</v>
      </c>
      <c r="F377" s="8">
        <v>3217800000</v>
      </c>
      <c r="G377" s="8">
        <v>1856500000</v>
      </c>
      <c r="H377" s="15">
        <f t="shared" si="31"/>
        <v>810500000</v>
      </c>
      <c r="I377" s="8">
        <v>557000000</v>
      </c>
      <c r="J377" s="8">
        <v>253500000</v>
      </c>
      <c r="K377" s="8">
        <v>0</v>
      </c>
      <c r="L377" s="16">
        <f t="shared" si="32"/>
        <v>1361300000</v>
      </c>
      <c r="M377" s="7">
        <f t="shared" si="33"/>
        <v>0.42305301758965752</v>
      </c>
      <c r="N377" s="20">
        <f t="shared" si="34"/>
        <v>550800000</v>
      </c>
      <c r="O377" s="7">
        <f t="shared" si="35"/>
        <v>0.17117285101622226</v>
      </c>
      <c r="P377" t="s">
        <v>25</v>
      </c>
      <c r="Q377" t="s">
        <v>30</v>
      </c>
    </row>
    <row r="378" spans="1:17" x14ac:dyDescent="0.25">
      <c r="A378">
        <v>1654</v>
      </c>
      <c r="B378" t="s">
        <v>543</v>
      </c>
      <c r="C378" t="s">
        <v>11</v>
      </c>
      <c r="D378" s="1">
        <v>41274</v>
      </c>
      <c r="E378" s="24">
        <f t="shared" si="30"/>
        <v>2012</v>
      </c>
      <c r="F378" s="8">
        <v>873592000</v>
      </c>
      <c r="G378" s="8">
        <v>167600000</v>
      </c>
      <c r="H378" s="11">
        <f t="shared" si="31"/>
        <v>248665000</v>
      </c>
      <c r="I378" s="8">
        <v>186971000</v>
      </c>
      <c r="J378" s="8">
        <v>61694000</v>
      </c>
      <c r="K378" s="8">
        <v>0</v>
      </c>
      <c r="L378" s="12">
        <f t="shared" si="32"/>
        <v>705992000</v>
      </c>
      <c r="M378" s="6">
        <f t="shared" si="33"/>
        <v>0.80814842626763983</v>
      </c>
      <c r="N378" s="18">
        <f t="shared" si="34"/>
        <v>457327000</v>
      </c>
      <c r="O378" s="6">
        <f t="shared" si="35"/>
        <v>0.52350181778221416</v>
      </c>
      <c r="P378" t="s">
        <v>22</v>
      </c>
      <c r="Q378" t="s">
        <v>57</v>
      </c>
    </row>
    <row r="379" spans="1:17" x14ac:dyDescent="0.25">
      <c r="A379">
        <v>1655</v>
      </c>
      <c r="B379" t="s">
        <v>543</v>
      </c>
      <c r="C379" t="s">
        <v>15</v>
      </c>
      <c r="D379" s="1">
        <v>41639</v>
      </c>
      <c r="E379" s="24">
        <f t="shared" si="30"/>
        <v>2013</v>
      </c>
      <c r="F379" s="8">
        <v>965087000</v>
      </c>
      <c r="G379" s="8">
        <v>187013000</v>
      </c>
      <c r="H379" s="13">
        <f t="shared" si="31"/>
        <v>249842000</v>
      </c>
      <c r="I379" s="8">
        <v>179545000</v>
      </c>
      <c r="J379" s="8">
        <v>70297000</v>
      </c>
      <c r="K379" s="8">
        <v>0</v>
      </c>
      <c r="L379" s="14">
        <f t="shared" si="32"/>
        <v>778074000</v>
      </c>
      <c r="M379" s="5">
        <f t="shared" si="33"/>
        <v>0.80622161525333991</v>
      </c>
      <c r="N379" s="19">
        <f t="shared" si="34"/>
        <v>528232000</v>
      </c>
      <c r="O379" s="5">
        <f t="shared" si="35"/>
        <v>0.54734132777666678</v>
      </c>
      <c r="P379" t="s">
        <v>22</v>
      </c>
      <c r="Q379" t="s">
        <v>57</v>
      </c>
    </row>
    <row r="380" spans="1:17" x14ac:dyDescent="0.25">
      <c r="A380">
        <v>1656</v>
      </c>
      <c r="B380" t="s">
        <v>543</v>
      </c>
      <c r="C380" t="s">
        <v>16</v>
      </c>
      <c r="D380" s="1">
        <v>42004</v>
      </c>
      <c r="E380" s="24">
        <f t="shared" si="30"/>
        <v>2014</v>
      </c>
      <c r="F380" s="8">
        <v>1010117000</v>
      </c>
      <c r="G380" s="8">
        <v>188425000</v>
      </c>
      <c r="H380" s="13">
        <f t="shared" si="31"/>
        <v>257265000</v>
      </c>
      <c r="I380" s="8">
        <v>189488000</v>
      </c>
      <c r="J380" s="8">
        <v>67777000</v>
      </c>
      <c r="K380" s="8">
        <v>0</v>
      </c>
      <c r="L380" s="14">
        <f t="shared" si="32"/>
        <v>821692000</v>
      </c>
      <c r="M380" s="5">
        <f t="shared" si="33"/>
        <v>0.81346220289332827</v>
      </c>
      <c r="N380" s="19">
        <f t="shared" si="34"/>
        <v>564427000</v>
      </c>
      <c r="O380" s="5">
        <f t="shared" si="35"/>
        <v>0.55877388460940658</v>
      </c>
      <c r="P380" t="s">
        <v>22</v>
      </c>
      <c r="Q380" t="s">
        <v>57</v>
      </c>
    </row>
    <row r="381" spans="1:17" ht="15.75" thickBot="1" x14ac:dyDescent="0.3">
      <c r="A381">
        <v>1657</v>
      </c>
      <c r="B381" t="s">
        <v>543</v>
      </c>
      <c r="C381" t="s">
        <v>17</v>
      </c>
      <c r="D381" s="1">
        <v>42369</v>
      </c>
      <c r="E381" s="24">
        <f t="shared" si="30"/>
        <v>2015</v>
      </c>
      <c r="F381" s="8">
        <v>1059366000</v>
      </c>
      <c r="G381" s="8">
        <v>192788000</v>
      </c>
      <c r="H381" s="15">
        <f t="shared" si="31"/>
        <v>260632000</v>
      </c>
      <c r="I381" s="8">
        <v>196914000</v>
      </c>
      <c r="J381" s="8">
        <v>63718000</v>
      </c>
      <c r="K381" s="8">
        <v>0</v>
      </c>
      <c r="L381" s="16">
        <f t="shared" si="32"/>
        <v>866578000</v>
      </c>
      <c r="M381" s="7">
        <f t="shared" si="33"/>
        <v>0.8180156810771726</v>
      </c>
      <c r="N381" s="20">
        <f t="shared" si="34"/>
        <v>605946000</v>
      </c>
      <c r="O381" s="7">
        <f t="shared" si="35"/>
        <v>0.57198928415675032</v>
      </c>
      <c r="P381" t="s">
        <v>22</v>
      </c>
      <c r="Q381" t="s">
        <v>57</v>
      </c>
    </row>
    <row r="382" spans="1:17" x14ac:dyDescent="0.25">
      <c r="A382">
        <v>1658</v>
      </c>
      <c r="B382" t="s">
        <v>544</v>
      </c>
      <c r="C382" t="s">
        <v>11</v>
      </c>
      <c r="D382" s="1">
        <v>41274</v>
      </c>
      <c r="E382" s="24">
        <f t="shared" si="30"/>
        <v>2012</v>
      </c>
      <c r="F382" s="8">
        <v>1527042000</v>
      </c>
      <c r="G382" s="8">
        <v>279885000</v>
      </c>
      <c r="H382" s="11">
        <f t="shared" si="31"/>
        <v>1198586000</v>
      </c>
      <c r="I382" s="8">
        <v>432681000</v>
      </c>
      <c r="J382" s="8">
        <v>765905000</v>
      </c>
      <c r="K382" s="8">
        <v>0</v>
      </c>
      <c r="L382" s="12">
        <f t="shared" si="32"/>
        <v>1247157000</v>
      </c>
      <c r="M382" s="6">
        <f t="shared" si="33"/>
        <v>0.81671427504940919</v>
      </c>
      <c r="N382" s="18">
        <f t="shared" si="34"/>
        <v>48571000</v>
      </c>
      <c r="O382" s="6">
        <f t="shared" si="35"/>
        <v>3.1807245642228567E-2</v>
      </c>
      <c r="P382" t="s">
        <v>25</v>
      </c>
      <c r="Q382" t="s">
        <v>66</v>
      </c>
    </row>
    <row r="383" spans="1:17" x14ac:dyDescent="0.25">
      <c r="A383">
        <v>1659</v>
      </c>
      <c r="B383" t="s">
        <v>544</v>
      </c>
      <c r="C383" t="s">
        <v>15</v>
      </c>
      <c r="D383" s="1">
        <v>41639</v>
      </c>
      <c r="E383" s="24">
        <f t="shared" si="30"/>
        <v>2013</v>
      </c>
      <c r="F383" s="8">
        <v>1211975000</v>
      </c>
      <c r="G383" s="8">
        <v>130277000</v>
      </c>
      <c r="H383" s="13">
        <f t="shared" si="31"/>
        <v>1238285000</v>
      </c>
      <c r="I383" s="8">
        <v>356188000</v>
      </c>
      <c r="J383" s="8">
        <v>882097000</v>
      </c>
      <c r="K383" s="8">
        <v>0</v>
      </c>
      <c r="L383" s="14">
        <f t="shared" si="32"/>
        <v>1081698000</v>
      </c>
      <c r="M383" s="5">
        <f t="shared" si="33"/>
        <v>0.89250850883887867</v>
      </c>
      <c r="N383" s="19">
        <f t="shared" si="34"/>
        <v>-156587000</v>
      </c>
      <c r="O383" s="5">
        <f t="shared" si="35"/>
        <v>-0.12919985973308029</v>
      </c>
      <c r="P383" t="s">
        <v>25</v>
      </c>
      <c r="Q383" t="s">
        <v>66</v>
      </c>
    </row>
    <row r="384" spans="1:17" x14ac:dyDescent="0.25">
      <c r="A384">
        <v>1660</v>
      </c>
      <c r="B384" t="s">
        <v>544</v>
      </c>
      <c r="C384" t="s">
        <v>16</v>
      </c>
      <c r="D384" s="1">
        <v>42004</v>
      </c>
      <c r="E384" s="24">
        <f t="shared" si="30"/>
        <v>2014</v>
      </c>
      <c r="F384" s="8">
        <v>580415000</v>
      </c>
      <c r="G384" s="8">
        <v>60987000</v>
      </c>
      <c r="H384" s="13">
        <f t="shared" si="31"/>
        <v>1160915000</v>
      </c>
      <c r="I384" s="8">
        <v>305409000</v>
      </c>
      <c r="J384" s="8">
        <v>855506000</v>
      </c>
      <c r="K384" s="8">
        <v>0</v>
      </c>
      <c r="L384" s="14">
        <f t="shared" si="32"/>
        <v>519428000</v>
      </c>
      <c r="M384" s="5">
        <f t="shared" si="33"/>
        <v>0.89492518284331035</v>
      </c>
      <c r="N384" s="19">
        <f t="shared" si="34"/>
        <v>-641487000</v>
      </c>
      <c r="O384" s="5">
        <f t="shared" si="35"/>
        <v>-1.1052212640955179</v>
      </c>
      <c r="P384" t="s">
        <v>25</v>
      </c>
      <c r="Q384" t="s">
        <v>66</v>
      </c>
    </row>
    <row r="385" spans="1:17" ht="15.75" thickBot="1" x14ac:dyDescent="0.3">
      <c r="A385">
        <v>1661</v>
      </c>
      <c r="B385" t="s">
        <v>544</v>
      </c>
      <c r="C385" t="s">
        <v>17</v>
      </c>
      <c r="D385" s="1">
        <v>42369</v>
      </c>
      <c r="E385" s="24">
        <f t="shared" si="30"/>
        <v>2015</v>
      </c>
      <c r="F385" s="8">
        <v>1032336000</v>
      </c>
      <c r="G385" s="8">
        <v>124512000</v>
      </c>
      <c r="H385" s="15">
        <f t="shared" si="31"/>
        <v>1372497000</v>
      </c>
      <c r="I385" s="8">
        <v>376575000</v>
      </c>
      <c r="J385" s="8">
        <v>995922000</v>
      </c>
      <c r="K385" s="8">
        <v>0</v>
      </c>
      <c r="L385" s="16">
        <f t="shared" si="32"/>
        <v>907824000</v>
      </c>
      <c r="M385" s="7">
        <f t="shared" si="33"/>
        <v>0.87938810619798202</v>
      </c>
      <c r="N385" s="20">
        <f t="shared" si="34"/>
        <v>-464673000</v>
      </c>
      <c r="O385" s="7">
        <f t="shared" si="35"/>
        <v>-0.45011798484214444</v>
      </c>
      <c r="P385" t="s">
        <v>25</v>
      </c>
      <c r="Q385" t="s">
        <v>66</v>
      </c>
    </row>
    <row r="386" spans="1:17" x14ac:dyDescent="0.25">
      <c r="A386">
        <v>1670</v>
      </c>
      <c r="B386" t="s">
        <v>547</v>
      </c>
      <c r="C386" t="s">
        <v>11</v>
      </c>
      <c r="D386" s="1">
        <v>41274</v>
      </c>
      <c r="E386" s="24">
        <f t="shared" ref="E386:E421" si="36">YEAR(D386)</f>
        <v>2012</v>
      </c>
      <c r="F386" s="8">
        <v>1843641000</v>
      </c>
      <c r="G386" s="8">
        <v>737614000</v>
      </c>
      <c r="H386" s="11">
        <f t="shared" ref="H386:H421" si="37">SUM(I386:K386)</f>
        <v>587103000</v>
      </c>
      <c r="I386" s="8">
        <v>477270000</v>
      </c>
      <c r="J386" s="8">
        <v>96004000</v>
      </c>
      <c r="K386" s="8">
        <v>13829000</v>
      </c>
      <c r="L386" s="12">
        <f t="shared" ref="L386:L421" si="38">F386-G386</f>
        <v>1106027000</v>
      </c>
      <c r="M386" s="6">
        <f t="shared" ref="M386:M421" si="39">1-(G386/F386)</f>
        <v>0.59991451698025811</v>
      </c>
      <c r="N386" s="18">
        <f t="shared" ref="N386:N421" si="40">L386-H386</f>
        <v>518924000</v>
      </c>
      <c r="O386" s="6">
        <f t="shared" ref="O386:O421" si="41">N386/F386</f>
        <v>0.28146694502888575</v>
      </c>
      <c r="P386" t="s">
        <v>25</v>
      </c>
      <c r="Q386" t="s">
        <v>28</v>
      </c>
    </row>
    <row r="387" spans="1:17" x14ac:dyDescent="0.25">
      <c r="A387">
        <v>1671</v>
      </c>
      <c r="B387" t="s">
        <v>547</v>
      </c>
      <c r="C387" t="s">
        <v>15</v>
      </c>
      <c r="D387" s="1">
        <v>41639</v>
      </c>
      <c r="E387" s="24">
        <f t="shared" si="36"/>
        <v>2013</v>
      </c>
      <c r="F387" s="8">
        <v>1904218000</v>
      </c>
      <c r="G387" s="8">
        <v>783456000</v>
      </c>
      <c r="H387" s="13">
        <f t="shared" si="37"/>
        <v>603419000</v>
      </c>
      <c r="I387" s="8">
        <v>492965000</v>
      </c>
      <c r="J387" s="8">
        <v>100536000</v>
      </c>
      <c r="K387" s="8">
        <v>9918000</v>
      </c>
      <c r="L387" s="14">
        <f t="shared" si="38"/>
        <v>1120762000</v>
      </c>
      <c r="M387" s="5">
        <f t="shared" si="39"/>
        <v>0.58856811562541678</v>
      </c>
      <c r="N387" s="19">
        <f t="shared" si="40"/>
        <v>517343000</v>
      </c>
      <c r="O387" s="5">
        <f t="shared" si="41"/>
        <v>0.27168265398184449</v>
      </c>
      <c r="P387" t="s">
        <v>25</v>
      </c>
      <c r="Q387" t="s">
        <v>28</v>
      </c>
    </row>
    <row r="388" spans="1:17" x14ac:dyDescent="0.25">
      <c r="A388">
        <v>1672</v>
      </c>
      <c r="B388" t="s">
        <v>547</v>
      </c>
      <c r="C388" t="s">
        <v>16</v>
      </c>
      <c r="D388" s="1">
        <v>42004</v>
      </c>
      <c r="E388" s="24">
        <f t="shared" si="36"/>
        <v>2014</v>
      </c>
      <c r="F388" s="8">
        <v>1989344000</v>
      </c>
      <c r="G388" s="8">
        <v>824913000</v>
      </c>
      <c r="H388" s="13">
        <f t="shared" si="37"/>
        <v>631067000</v>
      </c>
      <c r="I388" s="8">
        <v>512707000</v>
      </c>
      <c r="J388" s="8">
        <v>107726000</v>
      </c>
      <c r="K388" s="8">
        <v>10634000</v>
      </c>
      <c r="L388" s="14">
        <f t="shared" si="38"/>
        <v>1164431000</v>
      </c>
      <c r="M388" s="5">
        <f t="shared" si="39"/>
        <v>0.58533416040664665</v>
      </c>
      <c r="N388" s="19">
        <f t="shared" si="40"/>
        <v>533364000</v>
      </c>
      <c r="O388" s="5">
        <f t="shared" si="41"/>
        <v>0.26811049270513293</v>
      </c>
      <c r="P388" t="s">
        <v>25</v>
      </c>
      <c r="Q388" t="s">
        <v>28</v>
      </c>
    </row>
    <row r="389" spans="1:17" ht="15.75" thickBot="1" x14ac:dyDescent="0.3">
      <c r="A389">
        <v>1673</v>
      </c>
      <c r="B389" t="s">
        <v>547</v>
      </c>
      <c r="C389" t="s">
        <v>17</v>
      </c>
      <c r="D389" s="1">
        <v>42369</v>
      </c>
      <c r="E389" s="24">
        <f t="shared" si="36"/>
        <v>2015</v>
      </c>
      <c r="F389" s="8">
        <v>2042332000</v>
      </c>
      <c r="G389" s="8">
        <v>842672000</v>
      </c>
      <c r="H389" s="15">
        <f t="shared" si="37"/>
        <v>624415000</v>
      </c>
      <c r="I389" s="8">
        <v>495747000</v>
      </c>
      <c r="J389" s="8">
        <v>118545000</v>
      </c>
      <c r="K389" s="8">
        <v>10123000</v>
      </c>
      <c r="L389" s="16">
        <f t="shared" si="38"/>
        <v>1199660000</v>
      </c>
      <c r="M389" s="7">
        <f t="shared" si="39"/>
        <v>0.58739715188323938</v>
      </c>
      <c r="N389" s="20">
        <f t="shared" si="40"/>
        <v>575245000</v>
      </c>
      <c r="O389" s="7">
        <f t="shared" si="41"/>
        <v>0.28166086610795893</v>
      </c>
      <c r="P389" t="s">
        <v>25</v>
      </c>
      <c r="Q389" t="s">
        <v>28</v>
      </c>
    </row>
    <row r="390" spans="1:17" x14ac:dyDescent="0.25">
      <c r="A390">
        <v>1674</v>
      </c>
      <c r="B390" t="s">
        <v>548</v>
      </c>
      <c r="C390" t="s">
        <v>11</v>
      </c>
      <c r="D390" s="1">
        <v>41453</v>
      </c>
      <c r="E390" s="24">
        <f t="shared" si="36"/>
        <v>2013</v>
      </c>
      <c r="F390" s="8">
        <v>15351000000</v>
      </c>
      <c r="G390" s="8">
        <v>10988000000</v>
      </c>
      <c r="H390" s="11">
        <f t="shared" si="37"/>
        <v>3097000000</v>
      </c>
      <c r="I390" s="8">
        <v>1525000000</v>
      </c>
      <c r="J390" s="8">
        <v>1572000000</v>
      </c>
      <c r="K390" s="8">
        <v>0</v>
      </c>
      <c r="L390" s="12">
        <f t="shared" si="38"/>
        <v>4363000000</v>
      </c>
      <c r="M390" s="6">
        <f t="shared" si="39"/>
        <v>0.28421601198618984</v>
      </c>
      <c r="N390" s="18">
        <f t="shared" si="40"/>
        <v>1266000000</v>
      </c>
      <c r="O390" s="6">
        <f t="shared" si="41"/>
        <v>8.2470197381278088E-2</v>
      </c>
      <c r="P390" t="s">
        <v>22</v>
      </c>
      <c r="Q390" t="s">
        <v>489</v>
      </c>
    </row>
    <row r="391" spans="1:17" x14ac:dyDescent="0.25">
      <c r="A391">
        <v>1675</v>
      </c>
      <c r="B391" t="s">
        <v>548</v>
      </c>
      <c r="C391" t="s">
        <v>15</v>
      </c>
      <c r="D391" s="1">
        <v>41817</v>
      </c>
      <c r="E391" s="24">
        <f t="shared" si="36"/>
        <v>2014</v>
      </c>
      <c r="F391" s="8">
        <v>15130000000</v>
      </c>
      <c r="G391" s="8">
        <v>10770000000</v>
      </c>
      <c r="H391" s="13">
        <f t="shared" si="37"/>
        <v>2569000000</v>
      </c>
      <c r="I391" s="8">
        <v>908000000</v>
      </c>
      <c r="J391" s="8">
        <v>1661000000</v>
      </c>
      <c r="K391" s="8">
        <v>0</v>
      </c>
      <c r="L391" s="14">
        <f t="shared" si="38"/>
        <v>4360000000</v>
      </c>
      <c r="M391" s="5">
        <f t="shared" si="39"/>
        <v>0.28816920026437542</v>
      </c>
      <c r="N391" s="19">
        <f t="shared" si="40"/>
        <v>1791000000</v>
      </c>
      <c r="O391" s="5">
        <f t="shared" si="41"/>
        <v>0.11837409120951752</v>
      </c>
      <c r="P391" t="s">
        <v>22</v>
      </c>
      <c r="Q391" t="s">
        <v>489</v>
      </c>
    </row>
    <row r="392" spans="1:17" x14ac:dyDescent="0.25">
      <c r="A392">
        <v>1676</v>
      </c>
      <c r="B392" t="s">
        <v>548</v>
      </c>
      <c r="C392" t="s">
        <v>16</v>
      </c>
      <c r="D392" s="1">
        <v>42188</v>
      </c>
      <c r="E392" s="24">
        <f t="shared" si="36"/>
        <v>2015</v>
      </c>
      <c r="F392" s="8">
        <v>14572000000</v>
      </c>
      <c r="G392" s="8">
        <v>10351000000</v>
      </c>
      <c r="H392" s="13">
        <f t="shared" si="37"/>
        <v>2610000000</v>
      </c>
      <c r="I392" s="8">
        <v>964000000</v>
      </c>
      <c r="J392" s="8">
        <v>1646000000</v>
      </c>
      <c r="K392" s="8">
        <v>0</v>
      </c>
      <c r="L392" s="14">
        <f t="shared" si="38"/>
        <v>4221000000</v>
      </c>
      <c r="M392" s="5">
        <f t="shared" si="39"/>
        <v>0.28966511117211091</v>
      </c>
      <c r="N392" s="19">
        <f t="shared" si="40"/>
        <v>1611000000</v>
      </c>
      <c r="O392" s="5">
        <f t="shared" si="41"/>
        <v>0.11055448805929179</v>
      </c>
      <c r="P392" t="s">
        <v>22</v>
      </c>
      <c r="Q392" t="s">
        <v>489</v>
      </c>
    </row>
    <row r="393" spans="1:17" ht="15.75" thickBot="1" x14ac:dyDescent="0.3">
      <c r="A393">
        <v>1677</v>
      </c>
      <c r="B393" t="s">
        <v>548</v>
      </c>
      <c r="C393" t="s">
        <v>17</v>
      </c>
      <c r="D393" s="1">
        <v>42552</v>
      </c>
      <c r="E393" s="24">
        <f t="shared" si="36"/>
        <v>2016</v>
      </c>
      <c r="F393" s="8">
        <v>12994000000</v>
      </c>
      <c r="G393" s="8">
        <v>9559000000</v>
      </c>
      <c r="H393" s="15">
        <f t="shared" si="37"/>
        <v>2969000000</v>
      </c>
      <c r="I393" s="8">
        <v>1342000000</v>
      </c>
      <c r="J393" s="8">
        <v>1627000000</v>
      </c>
      <c r="K393" s="8">
        <v>0</v>
      </c>
      <c r="L393" s="16">
        <f t="shared" si="38"/>
        <v>3435000000</v>
      </c>
      <c r="M393" s="7">
        <f t="shared" si="39"/>
        <v>0.26435277820532554</v>
      </c>
      <c r="N393" s="20">
        <f t="shared" si="40"/>
        <v>466000000</v>
      </c>
      <c r="O393" s="7">
        <f t="shared" si="41"/>
        <v>3.5862705864245038E-2</v>
      </c>
      <c r="P393" t="s">
        <v>22</v>
      </c>
      <c r="Q393" t="s">
        <v>489</v>
      </c>
    </row>
    <row r="394" spans="1:17" x14ac:dyDescent="0.25">
      <c r="A394">
        <v>1713</v>
      </c>
      <c r="B394" t="s">
        <v>558</v>
      </c>
      <c r="C394" t="s">
        <v>11</v>
      </c>
      <c r="D394" s="1">
        <v>41274</v>
      </c>
      <c r="E394" s="24">
        <f t="shared" si="36"/>
        <v>2012</v>
      </c>
      <c r="F394" s="8">
        <v>5664800000</v>
      </c>
      <c r="G394" s="8">
        <v>3194200000</v>
      </c>
      <c r="H394" s="11">
        <f t="shared" si="37"/>
        <v>1140600000</v>
      </c>
      <c r="I394" s="8">
        <v>1140600000</v>
      </c>
      <c r="J394" s="8">
        <v>0</v>
      </c>
      <c r="K394" s="8">
        <v>0</v>
      </c>
      <c r="L394" s="12">
        <f t="shared" si="38"/>
        <v>2470600000</v>
      </c>
      <c r="M394" s="6">
        <f t="shared" si="39"/>
        <v>0.43613190227369014</v>
      </c>
      <c r="N394" s="18">
        <f t="shared" si="40"/>
        <v>1330000000</v>
      </c>
      <c r="O394" s="6">
        <f t="shared" si="41"/>
        <v>0.23478322270865698</v>
      </c>
      <c r="P394" t="s">
        <v>22</v>
      </c>
      <c r="Q394" t="s">
        <v>57</v>
      </c>
    </row>
    <row r="395" spans="1:17" x14ac:dyDescent="0.25">
      <c r="A395">
        <v>1714</v>
      </c>
      <c r="B395" t="s">
        <v>558</v>
      </c>
      <c r="C395" t="s">
        <v>15</v>
      </c>
      <c r="D395" s="1">
        <v>41639</v>
      </c>
      <c r="E395" s="24">
        <f t="shared" si="36"/>
        <v>2013</v>
      </c>
      <c r="F395" s="8">
        <v>5542000000</v>
      </c>
      <c r="G395" s="8">
        <v>3235000000</v>
      </c>
      <c r="H395" s="13">
        <f t="shared" si="37"/>
        <v>1199600000</v>
      </c>
      <c r="I395" s="8">
        <v>1199600000</v>
      </c>
      <c r="J395" s="8">
        <v>0</v>
      </c>
      <c r="K395" s="8">
        <v>0</v>
      </c>
      <c r="L395" s="14">
        <f t="shared" si="38"/>
        <v>2307000000</v>
      </c>
      <c r="M395" s="5">
        <f t="shared" si="39"/>
        <v>0.41627571273908337</v>
      </c>
      <c r="N395" s="19">
        <f t="shared" si="40"/>
        <v>1107400000</v>
      </c>
      <c r="O395" s="5">
        <f t="shared" si="41"/>
        <v>0.19981955972573079</v>
      </c>
      <c r="P395" t="s">
        <v>22</v>
      </c>
      <c r="Q395" t="s">
        <v>57</v>
      </c>
    </row>
    <row r="396" spans="1:17" x14ac:dyDescent="0.25">
      <c r="A396">
        <v>1715</v>
      </c>
      <c r="B396" t="s">
        <v>558</v>
      </c>
      <c r="C396" t="s">
        <v>16</v>
      </c>
      <c r="D396" s="1">
        <v>42004</v>
      </c>
      <c r="E396" s="24">
        <f t="shared" si="36"/>
        <v>2014</v>
      </c>
      <c r="F396" s="8">
        <v>5607200000</v>
      </c>
      <c r="G396" s="8">
        <v>3297400000</v>
      </c>
      <c r="H396" s="13">
        <f t="shared" si="37"/>
        <v>1169300000</v>
      </c>
      <c r="I396" s="8">
        <v>1169300000</v>
      </c>
      <c r="J396" s="8">
        <v>0</v>
      </c>
      <c r="K396" s="8">
        <v>0</v>
      </c>
      <c r="L396" s="14">
        <f t="shared" si="38"/>
        <v>2309800000</v>
      </c>
      <c r="M396" s="5">
        <f t="shared" si="39"/>
        <v>0.4119346554430019</v>
      </c>
      <c r="N396" s="19">
        <f t="shared" si="40"/>
        <v>1140500000</v>
      </c>
      <c r="O396" s="5">
        <f t="shared" si="41"/>
        <v>0.20339920102725068</v>
      </c>
      <c r="P396" t="s">
        <v>22</v>
      </c>
      <c r="Q396" t="s">
        <v>57</v>
      </c>
    </row>
    <row r="397" spans="1:17" ht="15.75" thickBot="1" x14ac:dyDescent="0.3">
      <c r="A397">
        <v>1716</v>
      </c>
      <c r="B397" t="s">
        <v>558</v>
      </c>
      <c r="C397" t="s">
        <v>17</v>
      </c>
      <c r="D397" s="1">
        <v>42369</v>
      </c>
      <c r="E397" s="24">
        <f t="shared" si="36"/>
        <v>2015</v>
      </c>
      <c r="F397" s="8">
        <v>5483700000</v>
      </c>
      <c r="G397" s="8">
        <v>3199400000</v>
      </c>
      <c r="H397" s="15">
        <f t="shared" si="37"/>
        <v>1174900000</v>
      </c>
      <c r="I397" s="8">
        <v>1174900000</v>
      </c>
      <c r="J397" s="8">
        <v>0</v>
      </c>
      <c r="K397" s="8">
        <v>0</v>
      </c>
      <c r="L397" s="16">
        <f t="shared" si="38"/>
        <v>2284300000</v>
      </c>
      <c r="M397" s="7">
        <f t="shared" si="39"/>
        <v>0.41656181045644369</v>
      </c>
      <c r="N397" s="20">
        <f t="shared" si="40"/>
        <v>1109400000</v>
      </c>
      <c r="O397" s="7">
        <f t="shared" si="41"/>
        <v>0.20230866021117128</v>
      </c>
      <c r="P397" t="s">
        <v>22</v>
      </c>
      <c r="Q397" t="s">
        <v>57</v>
      </c>
    </row>
    <row r="398" spans="1:17" x14ac:dyDescent="0.25">
      <c r="A398">
        <v>1741</v>
      </c>
      <c r="B398" t="s">
        <v>566</v>
      </c>
      <c r="C398" t="s">
        <v>11</v>
      </c>
      <c r="D398" s="1">
        <v>41363</v>
      </c>
      <c r="E398" s="24">
        <f t="shared" si="36"/>
        <v>2013</v>
      </c>
      <c r="F398" s="8">
        <v>2168652000</v>
      </c>
      <c r="G398" s="8">
        <v>737206000</v>
      </c>
      <c r="H398" s="11">
        <f t="shared" si="37"/>
        <v>850714000</v>
      </c>
      <c r="I398" s="8">
        <v>365684000</v>
      </c>
      <c r="J398" s="8">
        <v>475522000</v>
      </c>
      <c r="K398" s="8">
        <v>9508000</v>
      </c>
      <c r="L398" s="12">
        <f t="shared" si="38"/>
        <v>1431446000</v>
      </c>
      <c r="M398" s="6">
        <f t="shared" si="39"/>
        <v>0.66006256421039433</v>
      </c>
      <c r="N398" s="18">
        <f t="shared" si="40"/>
        <v>580732000</v>
      </c>
      <c r="O398" s="6">
        <f t="shared" si="41"/>
        <v>0.26778478059181465</v>
      </c>
      <c r="P398" t="s">
        <v>22</v>
      </c>
      <c r="Q398" t="s">
        <v>34</v>
      </c>
    </row>
    <row r="399" spans="1:17" x14ac:dyDescent="0.25">
      <c r="A399">
        <v>1742</v>
      </c>
      <c r="B399" t="s">
        <v>566</v>
      </c>
      <c r="C399" t="s">
        <v>15</v>
      </c>
      <c r="D399" s="1">
        <v>41727</v>
      </c>
      <c r="E399" s="24">
        <f t="shared" si="36"/>
        <v>2014</v>
      </c>
      <c r="F399" s="8">
        <v>2382531000</v>
      </c>
      <c r="G399" s="8">
        <v>743253000</v>
      </c>
      <c r="H399" s="13">
        <f t="shared" si="37"/>
        <v>880941000</v>
      </c>
      <c r="I399" s="8">
        <v>378607000</v>
      </c>
      <c r="J399" s="8">
        <v>492447000</v>
      </c>
      <c r="K399" s="8">
        <v>9887000</v>
      </c>
      <c r="L399" s="14">
        <f t="shared" si="38"/>
        <v>1639278000</v>
      </c>
      <c r="M399" s="5">
        <f t="shared" si="39"/>
        <v>0.68804057533773955</v>
      </c>
      <c r="N399" s="19">
        <f t="shared" si="40"/>
        <v>758337000</v>
      </c>
      <c r="O399" s="5">
        <f t="shared" si="41"/>
        <v>0.3182905070280303</v>
      </c>
      <c r="P399" t="s">
        <v>22</v>
      </c>
      <c r="Q399" t="s">
        <v>34</v>
      </c>
    </row>
    <row r="400" spans="1:17" x14ac:dyDescent="0.25">
      <c r="A400">
        <v>1743</v>
      </c>
      <c r="B400" t="s">
        <v>566</v>
      </c>
      <c r="C400" t="s">
        <v>16</v>
      </c>
      <c r="D400" s="1">
        <v>42091</v>
      </c>
      <c r="E400" s="24">
        <f t="shared" si="36"/>
        <v>2015</v>
      </c>
      <c r="F400" s="8">
        <v>2377344000</v>
      </c>
      <c r="G400" s="8">
        <v>708823000</v>
      </c>
      <c r="H400" s="13">
        <f t="shared" si="37"/>
        <v>888952000</v>
      </c>
      <c r="I400" s="8">
        <v>353670000</v>
      </c>
      <c r="J400" s="8">
        <v>525745000</v>
      </c>
      <c r="K400" s="8">
        <v>9537000</v>
      </c>
      <c r="L400" s="14">
        <f t="shared" si="38"/>
        <v>1668521000</v>
      </c>
      <c r="M400" s="5">
        <f t="shared" si="39"/>
        <v>0.70184247630969687</v>
      </c>
      <c r="N400" s="19">
        <f t="shared" si="40"/>
        <v>779569000</v>
      </c>
      <c r="O400" s="5">
        <f t="shared" si="41"/>
        <v>0.32791594317019329</v>
      </c>
      <c r="P400" t="s">
        <v>22</v>
      </c>
      <c r="Q400" t="s">
        <v>34</v>
      </c>
    </row>
    <row r="401" spans="1:17" ht="15.75" thickBot="1" x14ac:dyDescent="0.3">
      <c r="A401">
        <v>1744</v>
      </c>
      <c r="B401" t="s">
        <v>566</v>
      </c>
      <c r="C401" t="s">
        <v>17</v>
      </c>
      <c r="D401" s="1">
        <v>42462</v>
      </c>
      <c r="E401" s="24">
        <f t="shared" si="36"/>
        <v>2016</v>
      </c>
      <c r="F401" s="8">
        <v>2213881000</v>
      </c>
      <c r="G401" s="8">
        <v>671907000</v>
      </c>
      <c r="H401" s="15">
        <f t="shared" si="37"/>
        <v>872093000</v>
      </c>
      <c r="I401" s="8">
        <v>331652000</v>
      </c>
      <c r="J401" s="8">
        <v>533891000</v>
      </c>
      <c r="K401" s="8">
        <v>6550000</v>
      </c>
      <c r="L401" s="16">
        <f t="shared" si="38"/>
        <v>1541974000</v>
      </c>
      <c r="M401" s="7">
        <f t="shared" si="39"/>
        <v>0.69650265755024776</v>
      </c>
      <c r="N401" s="20">
        <f t="shared" si="40"/>
        <v>669881000</v>
      </c>
      <c r="O401" s="7">
        <f t="shared" si="41"/>
        <v>0.30258220744475428</v>
      </c>
      <c r="P401" t="s">
        <v>22</v>
      </c>
      <c r="Q401" t="s">
        <v>34</v>
      </c>
    </row>
    <row r="402" spans="1:17" x14ac:dyDescent="0.25">
      <c r="A402">
        <v>1749</v>
      </c>
      <c r="B402" t="s">
        <v>568</v>
      </c>
      <c r="C402" t="s">
        <v>11</v>
      </c>
      <c r="D402" s="1">
        <v>41274</v>
      </c>
      <c r="E402" s="24">
        <f t="shared" si="36"/>
        <v>2012</v>
      </c>
      <c r="F402" s="8">
        <v>2928429000</v>
      </c>
      <c r="G402" s="8">
        <v>1372042000</v>
      </c>
      <c r="H402" s="11">
        <f t="shared" si="37"/>
        <v>1148731000</v>
      </c>
      <c r="I402" s="8">
        <v>1148731000</v>
      </c>
      <c r="J402" s="8">
        <v>0</v>
      </c>
      <c r="K402" s="8">
        <v>0</v>
      </c>
      <c r="L402" s="12">
        <f t="shared" si="38"/>
        <v>1556387000</v>
      </c>
      <c r="M402" s="6">
        <f t="shared" si="39"/>
        <v>0.53147506734839745</v>
      </c>
      <c r="N402" s="18">
        <f t="shared" si="40"/>
        <v>407656000</v>
      </c>
      <c r="O402" s="6">
        <f t="shared" si="41"/>
        <v>0.13920637993955121</v>
      </c>
      <c r="P402" t="s">
        <v>25</v>
      </c>
      <c r="Q402" t="s">
        <v>166</v>
      </c>
    </row>
    <row r="403" spans="1:17" x14ac:dyDescent="0.25">
      <c r="A403">
        <v>1750</v>
      </c>
      <c r="B403" t="s">
        <v>568</v>
      </c>
      <c r="C403" t="s">
        <v>15</v>
      </c>
      <c r="D403" s="1">
        <v>41639</v>
      </c>
      <c r="E403" s="24">
        <f t="shared" si="36"/>
        <v>2013</v>
      </c>
      <c r="F403" s="8">
        <v>2950800000</v>
      </c>
      <c r="G403" s="8">
        <v>1373400000</v>
      </c>
      <c r="H403" s="13">
        <f t="shared" si="37"/>
        <v>1144800000</v>
      </c>
      <c r="I403" s="8">
        <v>1144800000</v>
      </c>
      <c r="J403" s="8">
        <v>0</v>
      </c>
      <c r="K403" s="8">
        <v>0</v>
      </c>
      <c r="L403" s="14">
        <f t="shared" si="38"/>
        <v>1577400000</v>
      </c>
      <c r="M403" s="5">
        <f t="shared" si="39"/>
        <v>0.53456689711264738</v>
      </c>
      <c r="N403" s="19">
        <f t="shared" si="40"/>
        <v>432600000</v>
      </c>
      <c r="O403" s="5">
        <f t="shared" si="41"/>
        <v>0.14660431069540464</v>
      </c>
      <c r="P403" t="s">
        <v>25</v>
      </c>
      <c r="Q403" t="s">
        <v>166</v>
      </c>
    </row>
    <row r="404" spans="1:17" x14ac:dyDescent="0.25">
      <c r="A404">
        <v>1751</v>
      </c>
      <c r="B404" t="s">
        <v>568</v>
      </c>
      <c r="C404" t="s">
        <v>16</v>
      </c>
      <c r="D404" s="1">
        <v>42004</v>
      </c>
      <c r="E404" s="24">
        <f t="shared" si="36"/>
        <v>2014</v>
      </c>
      <c r="F404" s="8">
        <v>2922600000</v>
      </c>
      <c r="G404" s="8">
        <v>1322800000</v>
      </c>
      <c r="H404" s="13">
        <f t="shared" si="37"/>
        <v>1143100000</v>
      </c>
      <c r="I404" s="8">
        <v>1143100000</v>
      </c>
      <c r="J404" s="8">
        <v>0</v>
      </c>
      <c r="K404" s="8">
        <v>0</v>
      </c>
      <c r="L404" s="14">
        <f t="shared" si="38"/>
        <v>1599800000</v>
      </c>
      <c r="M404" s="5">
        <f t="shared" si="39"/>
        <v>0.54738931088756582</v>
      </c>
      <c r="N404" s="19">
        <f t="shared" si="40"/>
        <v>456700000</v>
      </c>
      <c r="O404" s="5">
        <f t="shared" si="41"/>
        <v>0.15626496954766303</v>
      </c>
      <c r="P404" t="s">
        <v>25</v>
      </c>
      <c r="Q404" t="s">
        <v>166</v>
      </c>
    </row>
    <row r="405" spans="1:17" ht="15.75" thickBot="1" x14ac:dyDescent="0.3">
      <c r="A405">
        <v>1752</v>
      </c>
      <c r="B405" t="s">
        <v>568</v>
      </c>
      <c r="C405" t="s">
        <v>17</v>
      </c>
      <c r="D405" s="1">
        <v>42369</v>
      </c>
      <c r="E405" s="24">
        <f t="shared" si="36"/>
        <v>2015</v>
      </c>
      <c r="F405" s="8">
        <v>2674300000</v>
      </c>
      <c r="G405" s="8">
        <v>1157100000</v>
      </c>
      <c r="H405" s="15">
        <f t="shared" si="37"/>
        <v>1077300000</v>
      </c>
      <c r="I405" s="8">
        <v>1077300000</v>
      </c>
      <c r="J405" s="8">
        <v>0</v>
      </c>
      <c r="K405" s="8">
        <v>0</v>
      </c>
      <c r="L405" s="16">
        <f t="shared" si="38"/>
        <v>1517200000</v>
      </c>
      <c r="M405" s="7">
        <f t="shared" si="39"/>
        <v>0.56732602924129671</v>
      </c>
      <c r="N405" s="20">
        <f t="shared" si="40"/>
        <v>439900000</v>
      </c>
      <c r="O405" s="7">
        <f t="shared" si="41"/>
        <v>0.16449164267284896</v>
      </c>
      <c r="P405" t="s">
        <v>25</v>
      </c>
      <c r="Q405" t="s">
        <v>166</v>
      </c>
    </row>
    <row r="406" spans="1:17" x14ac:dyDescent="0.25">
      <c r="A406">
        <v>1753</v>
      </c>
      <c r="B406" t="s">
        <v>569</v>
      </c>
      <c r="C406" t="s">
        <v>11</v>
      </c>
      <c r="D406" s="1">
        <v>41274</v>
      </c>
      <c r="E406" s="24">
        <f t="shared" si="36"/>
        <v>2012</v>
      </c>
      <c r="F406" s="8">
        <v>20421000000</v>
      </c>
      <c r="G406" s="8">
        <v>13634000000</v>
      </c>
      <c r="H406" s="11">
        <f t="shared" si="37"/>
        <v>5354000000</v>
      </c>
      <c r="I406" s="8">
        <v>4398000000</v>
      </c>
      <c r="J406" s="8">
        <v>655000000</v>
      </c>
      <c r="K406" s="8">
        <v>301000000</v>
      </c>
      <c r="L406" s="12">
        <f t="shared" si="38"/>
        <v>6787000000</v>
      </c>
      <c r="M406" s="6">
        <f t="shared" si="39"/>
        <v>0.33235394936584883</v>
      </c>
      <c r="N406" s="18">
        <f t="shared" si="40"/>
        <v>1433000000</v>
      </c>
      <c r="O406" s="6">
        <f t="shared" si="41"/>
        <v>7.0172861270261011E-2</v>
      </c>
      <c r="P406" t="s">
        <v>22</v>
      </c>
      <c r="Q406" t="s">
        <v>176</v>
      </c>
    </row>
    <row r="407" spans="1:17" x14ac:dyDescent="0.25">
      <c r="A407">
        <v>1754</v>
      </c>
      <c r="B407" t="s">
        <v>569</v>
      </c>
      <c r="C407" t="s">
        <v>15</v>
      </c>
      <c r="D407" s="1">
        <v>41639</v>
      </c>
      <c r="E407" s="24">
        <f t="shared" si="36"/>
        <v>2013</v>
      </c>
      <c r="F407" s="8">
        <v>20006000000</v>
      </c>
      <c r="G407" s="8">
        <v>13521000000</v>
      </c>
      <c r="H407" s="13">
        <f t="shared" si="37"/>
        <v>5127000000</v>
      </c>
      <c r="I407" s="8">
        <v>4219000000</v>
      </c>
      <c r="J407" s="8">
        <v>603000000</v>
      </c>
      <c r="K407" s="8">
        <v>305000000</v>
      </c>
      <c r="L407" s="14">
        <f t="shared" si="38"/>
        <v>6485000000</v>
      </c>
      <c r="M407" s="5">
        <f t="shared" si="39"/>
        <v>0.32415275417374789</v>
      </c>
      <c r="N407" s="19">
        <f t="shared" si="40"/>
        <v>1358000000</v>
      </c>
      <c r="O407" s="5">
        <f t="shared" si="41"/>
        <v>6.7879636109167252E-2</v>
      </c>
      <c r="P407" t="s">
        <v>22</v>
      </c>
      <c r="Q407" t="s">
        <v>176</v>
      </c>
    </row>
    <row r="408" spans="1:17" x14ac:dyDescent="0.25">
      <c r="A408">
        <v>1755</v>
      </c>
      <c r="B408" t="s">
        <v>569</v>
      </c>
      <c r="C408" t="s">
        <v>16</v>
      </c>
      <c r="D408" s="1">
        <v>42004</v>
      </c>
      <c r="E408" s="24">
        <f t="shared" si="36"/>
        <v>2014</v>
      </c>
      <c r="F408" s="8">
        <v>19540000000</v>
      </c>
      <c r="G408" s="8">
        <v>13294000000</v>
      </c>
      <c r="H408" s="13">
        <f t="shared" si="37"/>
        <v>4912000000</v>
      </c>
      <c r="I408" s="8">
        <v>4020000000</v>
      </c>
      <c r="J408" s="8">
        <v>577000000</v>
      </c>
      <c r="K408" s="8">
        <v>315000000</v>
      </c>
      <c r="L408" s="14">
        <f t="shared" si="38"/>
        <v>6246000000</v>
      </c>
      <c r="M408" s="5">
        <f t="shared" si="39"/>
        <v>0.31965199590583415</v>
      </c>
      <c r="N408" s="19">
        <f t="shared" si="40"/>
        <v>1334000000</v>
      </c>
      <c r="O408" s="5">
        <f t="shared" si="41"/>
        <v>6.8270214943705221E-2</v>
      </c>
      <c r="P408" t="s">
        <v>22</v>
      </c>
      <c r="Q408" t="s">
        <v>176</v>
      </c>
    </row>
    <row r="409" spans="1:17" ht="15.75" thickBot="1" x14ac:dyDescent="0.3">
      <c r="A409">
        <v>1756</v>
      </c>
      <c r="B409" t="s">
        <v>569</v>
      </c>
      <c r="C409" t="s">
        <v>17</v>
      </c>
      <c r="D409" s="1">
        <v>42369</v>
      </c>
      <c r="E409" s="24">
        <f t="shared" si="36"/>
        <v>2015</v>
      </c>
      <c r="F409" s="8">
        <v>18045000000</v>
      </c>
      <c r="G409" s="8">
        <v>12782000000</v>
      </c>
      <c r="H409" s="15">
        <f t="shared" si="37"/>
        <v>4665000000</v>
      </c>
      <c r="I409" s="8">
        <v>3792000000</v>
      </c>
      <c r="J409" s="8">
        <v>563000000</v>
      </c>
      <c r="K409" s="8">
        <v>310000000</v>
      </c>
      <c r="L409" s="16">
        <f t="shared" si="38"/>
        <v>5263000000</v>
      </c>
      <c r="M409" s="7">
        <f t="shared" si="39"/>
        <v>0.29165973954003876</v>
      </c>
      <c r="N409" s="20">
        <f t="shared" si="40"/>
        <v>598000000</v>
      </c>
      <c r="O409" s="7">
        <f t="shared" si="41"/>
        <v>3.3139373787752842E-2</v>
      </c>
      <c r="P409" t="s">
        <v>22</v>
      </c>
      <c r="Q409" t="s">
        <v>176</v>
      </c>
    </row>
    <row r="410" spans="1:17" x14ac:dyDescent="0.25">
      <c r="A410">
        <v>1761</v>
      </c>
      <c r="B410" t="s">
        <v>571</v>
      </c>
      <c r="C410" t="s">
        <v>11</v>
      </c>
      <c r="D410" s="1">
        <v>41274</v>
      </c>
      <c r="E410" s="24">
        <f t="shared" si="36"/>
        <v>2012</v>
      </c>
      <c r="F410" s="8">
        <v>4986566000</v>
      </c>
      <c r="G410" s="8">
        <v>1620566000</v>
      </c>
      <c r="H410" s="11">
        <f t="shared" si="37"/>
        <v>2563462000</v>
      </c>
      <c r="I410" s="8">
        <v>1641819000</v>
      </c>
      <c r="J410" s="8">
        <v>885824000</v>
      </c>
      <c r="K410" s="8">
        <v>35819000</v>
      </c>
      <c r="L410" s="12">
        <f t="shared" si="38"/>
        <v>3366000000</v>
      </c>
      <c r="M410" s="6">
        <f t="shared" si="39"/>
        <v>0.67501362661198105</v>
      </c>
      <c r="N410" s="18">
        <f t="shared" si="40"/>
        <v>802538000</v>
      </c>
      <c r="O410" s="6">
        <f t="shared" si="41"/>
        <v>0.16094001362861737</v>
      </c>
      <c r="P410" t="s">
        <v>22</v>
      </c>
      <c r="Q410" t="s">
        <v>57</v>
      </c>
    </row>
    <row r="411" spans="1:17" x14ac:dyDescent="0.25">
      <c r="A411">
        <v>1762</v>
      </c>
      <c r="B411" t="s">
        <v>571</v>
      </c>
      <c r="C411" t="s">
        <v>15</v>
      </c>
      <c r="D411" s="1">
        <v>41639</v>
      </c>
      <c r="E411" s="24">
        <f t="shared" si="36"/>
        <v>2013</v>
      </c>
      <c r="F411" s="8">
        <v>4680380000</v>
      </c>
      <c r="G411" s="8">
        <v>1349380000</v>
      </c>
      <c r="H411" s="13">
        <f t="shared" si="37"/>
        <v>2753703000</v>
      </c>
      <c r="I411" s="8">
        <v>1751275000</v>
      </c>
      <c r="J411" s="8">
        <v>957587000</v>
      </c>
      <c r="K411" s="8">
        <v>44841000</v>
      </c>
      <c r="L411" s="14">
        <f t="shared" si="38"/>
        <v>3331000000</v>
      </c>
      <c r="M411" s="5">
        <f t="shared" si="39"/>
        <v>0.71169434960409195</v>
      </c>
      <c r="N411" s="19">
        <f t="shared" si="40"/>
        <v>577297000</v>
      </c>
      <c r="O411" s="5">
        <f t="shared" si="41"/>
        <v>0.12334404471431806</v>
      </c>
      <c r="P411" t="s">
        <v>22</v>
      </c>
      <c r="Q411" t="s">
        <v>57</v>
      </c>
    </row>
    <row r="412" spans="1:17" x14ac:dyDescent="0.25">
      <c r="A412">
        <v>1763</v>
      </c>
      <c r="B412" t="s">
        <v>571</v>
      </c>
      <c r="C412" t="s">
        <v>16</v>
      </c>
      <c r="D412" s="1">
        <v>42004</v>
      </c>
      <c r="E412" s="24">
        <f t="shared" si="36"/>
        <v>2014</v>
      </c>
      <c r="F412" s="8">
        <v>4618133000</v>
      </c>
      <c r="G412" s="8">
        <v>1387375000</v>
      </c>
      <c r="H412" s="13">
        <f t="shared" si="37"/>
        <v>2993846000</v>
      </c>
      <c r="I412" s="8">
        <v>1770710000</v>
      </c>
      <c r="J412" s="8">
        <v>1156386000</v>
      </c>
      <c r="K412" s="8">
        <v>66750000</v>
      </c>
      <c r="L412" s="14">
        <f t="shared" si="38"/>
        <v>3230758000</v>
      </c>
      <c r="M412" s="5">
        <f t="shared" si="39"/>
        <v>0.69958097785403761</v>
      </c>
      <c r="N412" s="19">
        <f t="shared" si="40"/>
        <v>236912000</v>
      </c>
      <c r="O412" s="5">
        <f t="shared" si="41"/>
        <v>5.1300384809185876E-2</v>
      </c>
      <c r="P412" t="s">
        <v>22</v>
      </c>
      <c r="Q412" t="s">
        <v>57</v>
      </c>
    </row>
    <row r="413" spans="1:17" ht="15.75" thickBot="1" x14ac:dyDescent="0.3">
      <c r="A413">
        <v>1764</v>
      </c>
      <c r="B413" t="s">
        <v>571</v>
      </c>
      <c r="C413" t="s">
        <v>17</v>
      </c>
      <c r="D413" s="1">
        <v>42369</v>
      </c>
      <c r="E413" s="24">
        <f t="shared" si="36"/>
        <v>2015</v>
      </c>
      <c r="F413" s="8">
        <v>4968301000</v>
      </c>
      <c r="G413" s="8">
        <v>2077748000</v>
      </c>
      <c r="H413" s="15">
        <f t="shared" si="37"/>
        <v>3025487000</v>
      </c>
      <c r="I413" s="8">
        <v>1768522000</v>
      </c>
      <c r="J413" s="8">
        <v>1177923000</v>
      </c>
      <c r="K413" s="8">
        <v>79042000</v>
      </c>
      <c r="L413" s="16">
        <f t="shared" si="38"/>
        <v>2890553000</v>
      </c>
      <c r="M413" s="7">
        <f t="shared" si="39"/>
        <v>0.58179908986995754</v>
      </c>
      <c r="N413" s="20">
        <f t="shared" si="40"/>
        <v>-134934000</v>
      </c>
      <c r="O413" s="7">
        <f t="shared" si="41"/>
        <v>-2.7158982517363581E-2</v>
      </c>
      <c r="P413" t="s">
        <v>22</v>
      </c>
      <c r="Q413" t="s">
        <v>57</v>
      </c>
    </row>
    <row r="414" spans="1:17" x14ac:dyDescent="0.25">
      <c r="A414">
        <v>1769</v>
      </c>
      <c r="B414" t="s">
        <v>573</v>
      </c>
      <c r="C414" t="s">
        <v>11</v>
      </c>
      <c r="D414" s="1">
        <v>41274</v>
      </c>
      <c r="E414" s="24">
        <f t="shared" si="36"/>
        <v>2012</v>
      </c>
      <c r="F414" s="8">
        <v>4471700000</v>
      </c>
      <c r="G414" s="8">
        <v>1125200000</v>
      </c>
      <c r="H414" s="11">
        <f t="shared" si="37"/>
        <v>2047700000</v>
      </c>
      <c r="I414" s="8">
        <v>1822100000</v>
      </c>
      <c r="J414" s="8">
        <v>225600000</v>
      </c>
      <c r="K414" s="8">
        <v>0</v>
      </c>
      <c r="L414" s="12">
        <f t="shared" si="38"/>
        <v>3346500000</v>
      </c>
      <c r="M414" s="6">
        <f t="shared" si="39"/>
        <v>0.74837310195227769</v>
      </c>
      <c r="N414" s="18">
        <f t="shared" si="40"/>
        <v>1298800000</v>
      </c>
      <c r="O414" s="6">
        <f t="shared" si="41"/>
        <v>0.29044882259543353</v>
      </c>
      <c r="P414" t="s">
        <v>25</v>
      </c>
      <c r="Q414" t="s">
        <v>30</v>
      </c>
    </row>
    <row r="415" spans="1:17" x14ac:dyDescent="0.25">
      <c r="A415">
        <v>1770</v>
      </c>
      <c r="B415" t="s">
        <v>573</v>
      </c>
      <c r="C415" t="s">
        <v>15</v>
      </c>
      <c r="D415" s="1">
        <v>41639</v>
      </c>
      <c r="E415" s="24">
        <f t="shared" si="36"/>
        <v>2013</v>
      </c>
      <c r="F415" s="8">
        <v>4623400000</v>
      </c>
      <c r="G415" s="8">
        <v>1266700000</v>
      </c>
      <c r="H415" s="13">
        <f t="shared" si="37"/>
        <v>2077800000</v>
      </c>
      <c r="I415" s="8">
        <v>1796300000</v>
      </c>
      <c r="J415" s="8">
        <v>203000000</v>
      </c>
      <c r="K415" s="8">
        <v>78500000</v>
      </c>
      <c r="L415" s="14">
        <f t="shared" si="38"/>
        <v>3356700000</v>
      </c>
      <c r="M415" s="5">
        <f t="shared" si="39"/>
        <v>0.72602413808020072</v>
      </c>
      <c r="N415" s="19">
        <f t="shared" si="40"/>
        <v>1278900000</v>
      </c>
      <c r="O415" s="5">
        <f t="shared" si="41"/>
        <v>0.27661461262274517</v>
      </c>
      <c r="P415" t="s">
        <v>25</v>
      </c>
      <c r="Q415" t="s">
        <v>30</v>
      </c>
    </row>
    <row r="416" spans="1:17" x14ac:dyDescent="0.25">
      <c r="A416">
        <v>1771</v>
      </c>
      <c r="B416" t="s">
        <v>573</v>
      </c>
      <c r="C416" t="s">
        <v>16</v>
      </c>
      <c r="D416" s="1">
        <v>42004</v>
      </c>
      <c r="E416" s="24">
        <f t="shared" si="36"/>
        <v>2014</v>
      </c>
      <c r="F416" s="8">
        <v>4673300000</v>
      </c>
      <c r="G416" s="8">
        <v>1242800000</v>
      </c>
      <c r="H416" s="13">
        <f t="shared" si="37"/>
        <v>2052100000</v>
      </c>
      <c r="I416" s="8">
        <v>1772200000</v>
      </c>
      <c r="J416" s="8">
        <v>187400000</v>
      </c>
      <c r="K416" s="8">
        <v>92500000</v>
      </c>
      <c r="L416" s="14">
        <f t="shared" si="38"/>
        <v>3430500000</v>
      </c>
      <c r="M416" s="5">
        <f t="shared" si="39"/>
        <v>0.73406372370701645</v>
      </c>
      <c r="N416" s="19">
        <f t="shared" si="40"/>
        <v>1378400000</v>
      </c>
      <c r="O416" s="5">
        <f t="shared" si="41"/>
        <v>0.29495217512250443</v>
      </c>
      <c r="P416" t="s">
        <v>25</v>
      </c>
      <c r="Q416" t="s">
        <v>30</v>
      </c>
    </row>
    <row r="417" spans="1:17" ht="15.75" thickBot="1" x14ac:dyDescent="0.3">
      <c r="A417">
        <v>1772</v>
      </c>
      <c r="B417" t="s">
        <v>573</v>
      </c>
      <c r="C417" t="s">
        <v>17</v>
      </c>
      <c r="D417" s="1">
        <v>42369</v>
      </c>
      <c r="E417" s="24">
        <f t="shared" si="36"/>
        <v>2015</v>
      </c>
      <c r="F417" s="8">
        <v>5997800000</v>
      </c>
      <c r="G417" s="8">
        <v>1800600000</v>
      </c>
      <c r="H417" s="15">
        <f t="shared" si="37"/>
        <v>2898100000</v>
      </c>
      <c r="I417" s="8">
        <v>2291900000</v>
      </c>
      <c r="J417" s="8">
        <v>268800000</v>
      </c>
      <c r="K417" s="8">
        <v>337400000</v>
      </c>
      <c r="L417" s="16">
        <f t="shared" si="38"/>
        <v>4197200000</v>
      </c>
      <c r="M417" s="7">
        <f t="shared" si="39"/>
        <v>0.69978992297175635</v>
      </c>
      <c r="N417" s="20">
        <f t="shared" si="40"/>
        <v>1299100000</v>
      </c>
      <c r="O417" s="7">
        <f t="shared" si="41"/>
        <v>0.21659608523125146</v>
      </c>
      <c r="P417" t="s">
        <v>25</v>
      </c>
      <c r="Q417" t="s">
        <v>30</v>
      </c>
    </row>
    <row r="418" spans="1:17" x14ac:dyDescent="0.25">
      <c r="A418">
        <v>1777</v>
      </c>
      <c r="B418" t="s">
        <v>575</v>
      </c>
      <c r="C418" t="s">
        <v>11</v>
      </c>
      <c r="D418" s="1">
        <v>41639</v>
      </c>
      <c r="E418" s="24">
        <f t="shared" si="36"/>
        <v>2013</v>
      </c>
      <c r="F418" s="8">
        <v>4561000000</v>
      </c>
      <c r="G418" s="8">
        <v>1669000000</v>
      </c>
      <c r="H418" s="11">
        <f t="shared" si="37"/>
        <v>2072000000</v>
      </c>
      <c r="I418" s="8">
        <v>1613000000</v>
      </c>
      <c r="J418" s="8">
        <v>399000000</v>
      </c>
      <c r="K418" s="8">
        <v>60000000</v>
      </c>
      <c r="L418" s="12">
        <f t="shared" si="38"/>
        <v>2892000000</v>
      </c>
      <c r="M418" s="6">
        <f t="shared" si="39"/>
        <v>0.63407147555360666</v>
      </c>
      <c r="N418" s="18">
        <f t="shared" si="40"/>
        <v>820000000</v>
      </c>
      <c r="O418" s="6">
        <f t="shared" si="41"/>
        <v>0.17978513483885114</v>
      </c>
      <c r="P418" t="s">
        <v>25</v>
      </c>
      <c r="Q418" t="s">
        <v>26</v>
      </c>
    </row>
    <row r="419" spans="1:17" x14ac:dyDescent="0.25">
      <c r="A419">
        <v>1778</v>
      </c>
      <c r="B419" t="s">
        <v>575</v>
      </c>
      <c r="C419" t="s">
        <v>15</v>
      </c>
      <c r="D419" s="1">
        <v>42004</v>
      </c>
      <c r="E419" s="24">
        <f t="shared" si="36"/>
        <v>2014</v>
      </c>
      <c r="F419" s="8">
        <v>4785000000</v>
      </c>
      <c r="G419" s="8">
        <v>1717000000</v>
      </c>
      <c r="H419" s="13">
        <f t="shared" si="37"/>
        <v>2099000000</v>
      </c>
      <c r="I419" s="8">
        <v>1643000000</v>
      </c>
      <c r="J419" s="8">
        <v>396000000</v>
      </c>
      <c r="K419" s="8">
        <v>60000000</v>
      </c>
      <c r="L419" s="14">
        <f t="shared" si="38"/>
        <v>3068000000</v>
      </c>
      <c r="M419" s="5">
        <f t="shared" si="39"/>
        <v>0.64117032392894457</v>
      </c>
      <c r="N419" s="19">
        <f t="shared" si="40"/>
        <v>969000000</v>
      </c>
      <c r="O419" s="5">
        <f t="shared" si="41"/>
        <v>0.2025078369905956</v>
      </c>
      <c r="P419" t="s">
        <v>25</v>
      </c>
      <c r="Q419" t="s">
        <v>26</v>
      </c>
    </row>
    <row r="420" spans="1:17" x14ac:dyDescent="0.25">
      <c r="A420">
        <v>1779</v>
      </c>
      <c r="B420" t="s">
        <v>575</v>
      </c>
      <c r="C420" t="s">
        <v>16</v>
      </c>
      <c r="D420" s="1">
        <v>42369</v>
      </c>
      <c r="E420" s="24">
        <f t="shared" si="36"/>
        <v>2015</v>
      </c>
      <c r="F420" s="8">
        <v>4765000000</v>
      </c>
      <c r="G420" s="8">
        <v>1738000000</v>
      </c>
      <c r="H420" s="13">
        <f t="shared" si="37"/>
        <v>1957000000</v>
      </c>
      <c r="I420" s="8">
        <v>1532000000</v>
      </c>
      <c r="J420" s="8">
        <v>364000000</v>
      </c>
      <c r="K420" s="8">
        <v>61000000</v>
      </c>
      <c r="L420" s="14">
        <f t="shared" si="38"/>
        <v>3027000000</v>
      </c>
      <c r="M420" s="5">
        <f t="shared" si="39"/>
        <v>0.63525708289611749</v>
      </c>
      <c r="N420" s="19">
        <f t="shared" si="40"/>
        <v>1070000000</v>
      </c>
      <c r="O420" s="5">
        <f t="shared" si="41"/>
        <v>0.22455403987408185</v>
      </c>
      <c r="P420" t="s">
        <v>25</v>
      </c>
      <c r="Q420" t="s">
        <v>26</v>
      </c>
    </row>
    <row r="421" spans="1:17" ht="15.75" thickBot="1" x14ac:dyDescent="0.3">
      <c r="A421">
        <v>1780</v>
      </c>
      <c r="B421" t="s">
        <v>575</v>
      </c>
      <c r="C421" t="s">
        <v>17</v>
      </c>
      <c r="D421" s="1">
        <v>42735</v>
      </c>
      <c r="E421" s="24">
        <f t="shared" si="36"/>
        <v>2016</v>
      </c>
      <c r="F421" s="8">
        <v>4888000000</v>
      </c>
      <c r="G421" s="8">
        <v>1666000000</v>
      </c>
      <c r="H421" s="15">
        <f t="shared" si="37"/>
        <v>1825000000</v>
      </c>
      <c r="I421" s="8">
        <v>1364000000</v>
      </c>
      <c r="J421" s="8">
        <v>376000000</v>
      </c>
      <c r="K421" s="8">
        <v>85000000</v>
      </c>
      <c r="L421" s="16">
        <f t="shared" si="38"/>
        <v>3222000000</v>
      </c>
      <c r="M421" s="7">
        <f t="shared" si="39"/>
        <v>0.6591653027823241</v>
      </c>
      <c r="N421" s="20">
        <f t="shared" si="40"/>
        <v>1397000000</v>
      </c>
      <c r="O421" s="7">
        <f t="shared" si="41"/>
        <v>0.28580196399345337</v>
      </c>
      <c r="P421" t="s">
        <v>25</v>
      </c>
      <c r="Q421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E852-A617-44B2-81BD-524CD7FD07D1}">
  <dimension ref="A1:Q71"/>
  <sheetViews>
    <sheetView topLeftCell="A19" zoomScale="115" zoomScaleNormal="115" workbookViewId="0">
      <selection activeCell="N44" sqref="N44"/>
    </sheetView>
  </sheetViews>
  <sheetFormatPr defaultRowHeight="15" x14ac:dyDescent="0.25"/>
  <cols>
    <col min="1" max="1" width="23.85546875" bestFit="1" customWidth="1"/>
    <col min="2" max="2" width="6.28515625" bestFit="1" customWidth="1"/>
    <col min="3" max="3" width="16.42578125" customWidth="1"/>
    <col min="4" max="5" width="16.85546875" customWidth="1"/>
    <col min="6" max="6" width="8.5703125" customWidth="1"/>
    <col min="7" max="7" width="18.140625" bestFit="1" customWidth="1"/>
    <col min="8" max="8" width="17.7109375" bestFit="1" customWidth="1"/>
    <col min="9" max="9" width="21.42578125" bestFit="1" customWidth="1"/>
    <col min="10" max="10" width="18.85546875" bestFit="1" customWidth="1"/>
    <col min="11" max="11" width="12" bestFit="1" customWidth="1"/>
    <col min="12" max="12" width="18.85546875" customWidth="1"/>
    <col min="13" max="13" width="22" bestFit="1" customWidth="1"/>
    <col min="14" max="14" width="21.42578125" bestFit="1" customWidth="1"/>
    <col min="15" max="15" width="17.28515625" bestFit="1" customWidth="1"/>
    <col min="16" max="16" width="23.28515625" bestFit="1" customWidth="1"/>
    <col min="17" max="17" width="18.42578125" bestFit="1" customWidth="1"/>
    <col min="18" max="18" width="15" bestFit="1" customWidth="1"/>
    <col min="19" max="19" width="17.5703125" bestFit="1" customWidth="1"/>
  </cols>
  <sheetData>
    <row r="1" spans="1:17" x14ac:dyDescent="0.25">
      <c r="A1" s="33"/>
      <c r="B1" s="34"/>
      <c r="C1" s="124" t="s">
        <v>588</v>
      </c>
      <c r="D1" s="124" t="s">
        <v>593</v>
      </c>
      <c r="E1" s="124" t="s">
        <v>589</v>
      </c>
      <c r="F1" s="124"/>
      <c r="G1" s="124" t="s">
        <v>594</v>
      </c>
      <c r="H1" s="124" t="s">
        <v>591</v>
      </c>
      <c r="I1" s="124" t="s">
        <v>592</v>
      </c>
      <c r="J1" s="125" t="s">
        <v>590</v>
      </c>
      <c r="M1" s="132" t="s">
        <v>595</v>
      </c>
      <c r="N1" s="133" t="s">
        <v>587</v>
      </c>
      <c r="O1" s="27" t="s">
        <v>616</v>
      </c>
    </row>
    <row r="2" spans="1:17" x14ac:dyDescent="0.25">
      <c r="A2" s="130" t="s">
        <v>25</v>
      </c>
      <c r="B2" s="27">
        <v>2012</v>
      </c>
      <c r="C2" s="35">
        <f t="array" ref="C2">MIN(IF(Period_Ending_Year=$B2, IF(GICS_Sector=$A2, Total_Revenue)))</f>
        <v>1293338000</v>
      </c>
      <c r="D2" s="35">
        <f t="array" ref="D2">_xlfn.QUARTILE.INC(IF(Period_Ending_Year=$B2, IF(GICS_Sector=$A2, Total_Revenue)),1)</f>
        <v>4471700000</v>
      </c>
      <c r="E2" s="35">
        <f t="array" ref="E2">MEDIAN(IF(Period_Ending_Year=$B2, IF(GICS_Sector=$A2, Total_Revenue)))</f>
        <v>8939967000</v>
      </c>
      <c r="F2" s="35"/>
      <c r="G2" s="35">
        <f t="array" ref="G2">_xlfn.QUARTILE.INC(IF(Period_Ending_Year=$B2, IF(GICS_Sector=$A2, Total_Revenue)),3)</f>
        <v>19050000000</v>
      </c>
      <c r="H2" s="35">
        <f t="array" ref="H2">AVERAGE(IF(Period_Ending_Year=$B2, IF(GICS_Sector=$A2, Total_Revenue)))</f>
        <v>16038563400</v>
      </c>
      <c r="I2" s="25">
        <f t="array" ref="I2">$H2+_xlfn.STDEV.P(IF(Period_Ending_Year=$B2, IF(GICS_Sector=$A2, Total_Revenue)))</f>
        <v>32619606977.21344</v>
      </c>
      <c r="J2" s="36">
        <f t="array" ref="J2">MAX(IF(Period_Ending_Year=$B2, IF(GICS_Sector=$A2, Total_Revenue)))</f>
        <v>61497200000</v>
      </c>
      <c r="M2" s="41">
        <f t="array" ref="M2">$H2-_xlfn.STDEV.P(IF(Period_Ending_Year=$B2, IF(GICS_Sector=$A2, Total_Revenue)))</f>
        <v>-542480177.21343994</v>
      </c>
      <c r="N2" s="97">
        <f t="array" ref="N2">_xlfn.STDEV.P(IF(Period_Ending_Year=$B2,IF(GICS_Sector=$A2,Total_Revenue)))</f>
        <v>16581043577.21344</v>
      </c>
      <c r="O2" s="35">
        <f>G2-D2</f>
        <v>14578300000</v>
      </c>
    </row>
    <row r="3" spans="1:17" x14ac:dyDescent="0.25">
      <c r="A3" s="130" t="s">
        <v>25</v>
      </c>
      <c r="B3" s="27">
        <v>2013</v>
      </c>
      <c r="C3" s="35">
        <f t="array" ref="C3">MIN(IF(Period_Ending_Year=$B3, IF(GICS_Sector=$A3, Total_Revenue)))</f>
        <v>1211975000</v>
      </c>
      <c r="D3" s="35">
        <f t="array" ref="D3">_xlfn.QUARTILE.INC(IF(Period_Ending_Year=$B3, IF(GICS_Sector=$A3, Total_Revenue)),1)</f>
        <v>2701524000</v>
      </c>
      <c r="E3" s="35">
        <f t="array" ref="E3">MEDIAN(IF(Period_Ending_Year=$B3, IF(GICS_Sector=$A3, Total_Revenue)))</f>
        <v>7146000000</v>
      </c>
      <c r="F3" s="35"/>
      <c r="G3" s="35">
        <f t="array" ref="G3">_xlfn.QUARTILE.INC(IF(Period_Ending_Year=$B3, IF(GICS_Sector=$A3, Total_Revenue)),3)</f>
        <v>19223500000</v>
      </c>
      <c r="H3" s="35">
        <f t="array" ref="H3">AVERAGE(IF(Period_Ending_Year=$B3, IF(GICS_Sector=$A3, Total_Revenue)))</f>
        <v>20607200510.638298</v>
      </c>
      <c r="I3" s="25">
        <f t="array" ref="I3">$H3+_xlfn.STDEV.P(IF(Period_Ending_Year=$B3, IF(GICS_Sector=$A3, Total_Revenue)))</f>
        <v>51423123065.909485</v>
      </c>
      <c r="J3" s="36">
        <f t="array" ref="J3">MAX(IF(Period_Ending_Year=$B3, IF(GICS_Sector=$A3, Total_Revenue)))</f>
        <v>122489000000</v>
      </c>
      <c r="M3" s="41">
        <f t="array" ref="M3">$H3-_xlfn.STDEV.P(IF(Period_Ending_Year=$B3, IF(GICS_Sector=$A3, Total_Revenue)))</f>
        <v>-10208722044.632893</v>
      </c>
      <c r="N3" s="97">
        <f t="array" ref="N3">_xlfn.STDEV.P(IF(Period_Ending_Year=$B3,IF(GICS_Sector=$A3,Total_Revenue)))</f>
        <v>30815922555.271191</v>
      </c>
      <c r="O3" s="35">
        <f t="shared" ref="O3:O11" si="0">G3-D3</f>
        <v>16521976000</v>
      </c>
    </row>
    <row r="4" spans="1:17" x14ac:dyDescent="0.25">
      <c r="A4" s="130" t="s">
        <v>25</v>
      </c>
      <c r="B4" s="27">
        <v>2014</v>
      </c>
      <c r="C4" s="35">
        <f t="array" ref="C4">MIN(IF(Period_Ending_Year=$B4, IF(GICS_Sector=$A4, Total_Revenue)))</f>
        <v>580415000</v>
      </c>
      <c r="D4" s="35">
        <f t="array" ref="D4">_xlfn.QUARTILE.INC(IF(Period_Ending_Year=$B4, IF(GICS_Sector=$A4, Total_Revenue)),1)</f>
        <v>2871078500</v>
      </c>
      <c r="E4" s="35">
        <f t="array" ref="E4">MEDIAN(IF(Period_Ending_Year=$B4, IF(GICS_Sector=$A4, Total_Revenue)))</f>
        <v>8446000000</v>
      </c>
      <c r="F4" s="35"/>
      <c r="G4" s="35">
        <f t="array" ref="G4">_xlfn.QUARTILE.INC(IF(Period_Ending_Year=$B4, IF(GICS_Sector=$A4, Total_Revenue)),3)</f>
        <v>20155000000</v>
      </c>
      <c r="H4" s="35">
        <f t="array" ref="H4">AVERAGE(IF(Period_Ending_Year=$B4, IF(GICS_Sector=$A4, Total_Revenue)))</f>
        <v>22624128148.936169</v>
      </c>
      <c r="I4" s="25">
        <f t="array" ref="I4">$H4+_xlfn.STDEV.P(IF(Period_Ending_Year=$B4, IF(GICS_Sector=$A4, Total_Revenue)))</f>
        <v>56251784236.467453</v>
      </c>
      <c r="J4" s="36">
        <f t="array" ref="J4">MAX(IF(Period_Ending_Year=$B4, IF(GICS_Sector=$A4, Total_Revenue)))</f>
        <v>137392000000</v>
      </c>
      <c r="M4" s="41">
        <f t="array" ref="M4">$H4-_xlfn.STDEV.P(IF(Period_Ending_Year=$B4, IF(GICS_Sector=$A4, Total_Revenue)))</f>
        <v>-11003527938.595116</v>
      </c>
      <c r="N4" s="97">
        <f t="array" ref="N4">_xlfn.STDEV.P(IF(Period_Ending_Year=$B4,IF(GICS_Sector=$A4,Total_Revenue)))</f>
        <v>33627656087.531284</v>
      </c>
      <c r="O4" s="35">
        <f t="shared" si="0"/>
        <v>17283921500</v>
      </c>
      <c r="Q4" s="58"/>
    </row>
    <row r="5" spans="1:17" x14ac:dyDescent="0.25">
      <c r="A5" s="130" t="s">
        <v>25</v>
      </c>
      <c r="B5" s="27">
        <v>2015</v>
      </c>
      <c r="C5" s="35">
        <f t="array" ref="C5">MIN(IF(Period_Ending_Year=$B5, IF(GICS_Sector=$A5, Total_Revenue)))</f>
        <v>1032336000</v>
      </c>
      <c r="D5" s="35">
        <f t="array" ref="D5">_xlfn.QUARTILE.INC(IF(Period_Ending_Year=$B5, IF(GICS_Sector=$A5, Total_Revenue)),1)</f>
        <v>3406027250</v>
      </c>
      <c r="E5" s="35">
        <f t="array" ref="E5">MEDIAN(IF(Period_Ending_Year=$B5, IF(GICS_Sector=$A5, Total_Revenue)))</f>
        <v>9957000000</v>
      </c>
      <c r="F5" s="35"/>
      <c r="G5" s="35">
        <f t="array" ref="G5">_xlfn.QUARTILE.INC(IF(Period_Ending_Year=$B5, IF(GICS_Sector=$A5, Total_Revenue)),3)</f>
        <v>22834250000</v>
      </c>
      <c r="H5" s="35">
        <f t="array" ref="H5">AVERAGE(IF(Period_Ending_Year=$B5, IF(GICS_Sector=$A5, Total_Revenue)))</f>
        <v>26215974391.304348</v>
      </c>
      <c r="I5" s="25">
        <f t="array" ref="I5">$H5+_xlfn.STDEV.P(IF(Period_Ending_Year=$B5, IF(GICS_Sector=$A5, Total_Revenue)))</f>
        <v>66729501484.127136</v>
      </c>
      <c r="J5" s="36">
        <f t="array" ref="J5">MAX(IF(Period_Ending_Year=$B5, IF(GICS_Sector=$A5, Total_Revenue)))</f>
        <v>179045000000</v>
      </c>
      <c r="M5" s="41">
        <f t="array" ref="M5">$H5-_xlfn.STDEV.P(IF(Period_Ending_Year=$B5, IF(GICS_Sector=$A5, Total_Revenue)))</f>
        <v>-14297552701.518444</v>
      </c>
      <c r="N5" s="97">
        <f t="array" ref="N5">_xlfn.STDEV.P(IF(Period_Ending_Year=$B5,IF(GICS_Sector=$A5,Total_Revenue)))</f>
        <v>40513527092.822792</v>
      </c>
      <c r="O5" s="35">
        <f t="shared" si="0"/>
        <v>19428222750</v>
      </c>
    </row>
    <row r="6" spans="1:17" x14ac:dyDescent="0.25">
      <c r="A6" s="130" t="s">
        <v>25</v>
      </c>
      <c r="B6" s="27">
        <v>2016</v>
      </c>
      <c r="C6" s="35">
        <f t="array" ref="C6">MIN(IF(Period_Ending_Year=$B6, IF(GICS_Sector=$A6, Total_Revenue)))</f>
        <v>1966814000</v>
      </c>
      <c r="D6" s="35">
        <f t="array" ref="D6">_xlfn.QUARTILE.INC(IF(Period_Ending_Year=$B6, IF(GICS_Sector=$A6, Total_Revenue)),1)</f>
        <v>3021175000</v>
      </c>
      <c r="E6" s="35">
        <f t="array" ref="E6">MEDIAN(IF(Period_Ending_Year=$B6, IF(GICS_Sector=$A6, Total_Revenue)))</f>
        <v>4874213500</v>
      </c>
      <c r="F6" s="35"/>
      <c r="G6" s="35">
        <f t="array" ref="G6">_xlfn.QUARTILE.INC(IF(Period_Ending_Year=$B6, IF(GICS_Sector=$A6, Total_Revenue)),3)</f>
        <v>15110000000</v>
      </c>
      <c r="H6" s="35">
        <f t="array" ref="H6">AVERAGE(IF(Period_Ending_Year=$B6, IF(GICS_Sector=$A6, Total_Revenue)))</f>
        <v>34035110333.333332</v>
      </c>
      <c r="I6" s="25">
        <f t="array" ref="I6">$H6+_xlfn.STDEV.P(IF(Period_Ending_Year=$B6, IF(GICS_Sector=$A6, Total_Revenue)))</f>
        <v>92968227358.546799</v>
      </c>
      <c r="J6" s="36">
        <f t="array" ref="J6">MAX(IF(Period_Ending_Year=$B6, IF(GICS_Sector=$A6, Total_Revenue)))</f>
        <v>190884000000</v>
      </c>
      <c r="M6" s="41">
        <f t="array" ref="M6">$H6-_xlfn.STDEV.P(IF(Period_Ending_Year=$B6, IF(GICS_Sector=$A6, Total_Revenue)))</f>
        <v>-24898006691.880138</v>
      </c>
      <c r="N6" s="97">
        <f t="array" ref="N6">_xlfn.STDEV.P(IF(Period_Ending_Year=$B6,IF(GICS_Sector=$A6,Total_Revenue)))</f>
        <v>58933117025.21347</v>
      </c>
      <c r="O6" s="35">
        <f t="shared" si="0"/>
        <v>12088825000</v>
      </c>
    </row>
    <row r="7" spans="1:17" x14ac:dyDescent="0.25">
      <c r="A7" s="130" t="s">
        <v>22</v>
      </c>
      <c r="B7" s="27">
        <v>2012</v>
      </c>
      <c r="C7" s="35">
        <f t="array" ref="C7">MIN(IF(Period_Ending_Year=$B7, IF(GICS_Sector=$A7, Total_Revenue)))</f>
        <v>873592000</v>
      </c>
      <c r="D7" s="35">
        <f t="array" ref="D7">_xlfn.QUARTILE.INC(IF(Period_Ending_Year=$B7, IF(GICS_Sector=$A7, Total_Revenue)),1)</f>
        <v>2840886250</v>
      </c>
      <c r="E7" s="35">
        <f t="array" ref="E7">MEDIAN(IF(Period_Ending_Year=$B7, IF(GICS_Sector=$A7, Total_Revenue)))</f>
        <v>4400700000</v>
      </c>
      <c r="F7" s="35"/>
      <c r="G7" s="35">
        <f t="array" ref="G7">_xlfn.QUARTILE.INC(IF(Period_Ending_Year=$B7, IF(GICS_Sector=$A7, Total_Revenue)),3)</f>
        <v>5763050000</v>
      </c>
      <c r="H7" s="35">
        <f t="array" ref="H7">AVERAGE(IF(Period_Ending_Year=$B7, IF(GICS_Sector=$A7, Total_Revenue)))</f>
        <v>10721362611.111111</v>
      </c>
      <c r="I7" s="25">
        <f t="array" ref="I7">$H7+_xlfn.STDEV.P(IF(Period_Ending_Year=$B7, IF(GICS_Sector=$A7, Total_Revenue)))</f>
        <v>33525246152.174885</v>
      </c>
      <c r="J7" s="36">
        <f t="array" ref="J7">MAX(IF(Period_Ending_Year=$B7, IF(GICS_Sector=$A7, Total_Revenue)))</f>
        <v>102874000000</v>
      </c>
      <c r="M7" s="41">
        <f t="array" ref="M7">$H7-_xlfn.STDEV.P(IF(Period_Ending_Year=$B7, IF(GICS_Sector=$A7, Total_Revenue)))</f>
        <v>-12082520929.952663</v>
      </c>
      <c r="N7" s="97">
        <f t="array" ref="N7">_xlfn.STDEV.P(IF(Period_Ending_Year=$B7,IF(GICS_Sector=$A7,Total_Revenue)))</f>
        <v>22803883541.063774</v>
      </c>
      <c r="O7" s="35">
        <f t="shared" si="0"/>
        <v>2922163750</v>
      </c>
    </row>
    <row r="8" spans="1:17" x14ac:dyDescent="0.25">
      <c r="A8" s="130" t="s">
        <v>22</v>
      </c>
      <c r="B8" s="27">
        <v>2013</v>
      </c>
      <c r="C8" s="35">
        <f t="array" ref="C8">MIN(IF(Period_Ending_Year=$B8, IF(GICS_Sector=$A8, Total_Revenue)))</f>
        <v>965087000</v>
      </c>
      <c r="D8" s="35">
        <f t="array" ref="D8">_xlfn.QUARTILE.INC(IF(Period_Ending_Year=$B8, IF(GICS_Sector=$A8, Total_Revenue)),1)</f>
        <v>2767390500</v>
      </c>
      <c r="E8" s="35">
        <f t="array" ref="E8">MEDIAN(IF(Period_Ending_Year=$B8, IF(GICS_Sector=$A8, Total_Revenue)))</f>
        <v>4669100000</v>
      </c>
      <c r="F8" s="35"/>
      <c r="G8" s="35">
        <f t="array" ref="G8">_xlfn.QUARTILE.INC(IF(Period_Ending_Year=$B8, IF(GICS_Sector=$A8, Total_Revenue)),3)</f>
        <v>8958100000</v>
      </c>
      <c r="H8" s="35">
        <f t="array" ref="H8">AVERAGE(IF(Period_Ending_Year=$B8, IF(GICS_Sector=$A8, Total_Revenue)))</f>
        <v>15416950654.545454</v>
      </c>
      <c r="I8" s="25">
        <f t="array" ref="I8">$H8+_xlfn.STDEV.P(IF(Period_Ending_Year=$B8, IF(GICS_Sector=$A8, Total_Revenue)))</f>
        <v>46305240502.866692</v>
      </c>
      <c r="J8" s="36">
        <f t="array" ref="J8">MAX(IF(Period_Ending_Year=$B8, IF(GICS_Sector=$A8, Total_Revenue)))</f>
        <v>170910000000</v>
      </c>
      <c r="M8" s="41">
        <f t="array" ref="M8">$H8-_xlfn.STDEV.P(IF(Period_Ending_Year=$B8, IF(GICS_Sector=$A8, Total_Revenue)))</f>
        <v>-15471339193.775782</v>
      </c>
      <c r="N8" s="97">
        <f t="array" ref="N8">_xlfn.STDEV.P(IF(Period_Ending_Year=$B8,IF(GICS_Sector=$A8,Total_Revenue)))</f>
        <v>30888289848.321236</v>
      </c>
      <c r="O8" s="35">
        <f t="shared" si="0"/>
        <v>6190709500</v>
      </c>
    </row>
    <row r="9" spans="1:17" x14ac:dyDescent="0.25">
      <c r="A9" s="130" t="s">
        <v>22</v>
      </c>
      <c r="B9" s="27">
        <v>2014</v>
      </c>
      <c r="C9" s="35">
        <f t="array" ref="C9">MIN(IF(Period_Ending_Year=$B9, IF(GICS_Sector=$A9, Total_Revenue)))</f>
        <v>1010117000</v>
      </c>
      <c r="D9" s="35">
        <f t="array" ref="D9">_xlfn.QUARTILE.INC(IF(Period_Ending_Year=$B9, IF(GICS_Sector=$A9, Total_Revenue)),1)</f>
        <v>2864773000</v>
      </c>
      <c r="E9" s="35">
        <f t="array" ref="E9">MEDIAN(IF(Period_Ending_Year=$B9, IF(GICS_Sector=$A9, Total_Revenue)))</f>
        <v>5012000000</v>
      </c>
      <c r="F9" s="35"/>
      <c r="G9" s="35">
        <f t="array" ref="G9">_xlfn.QUARTILE.INC(IF(Period_Ending_Year=$B9, IF(GICS_Sector=$A9, Total_Revenue)),3)</f>
        <v>12466000000</v>
      </c>
      <c r="H9" s="35">
        <f t="array" ref="H9">AVERAGE(IF(Period_Ending_Year=$B9, IF(GICS_Sector=$A9, Total_Revenue)))</f>
        <v>15655224807.017544</v>
      </c>
      <c r="I9" s="25">
        <f t="array" ref="I9">$H9+_xlfn.STDEV.P(IF(Period_Ending_Year=$B9, IF(GICS_Sector=$A9, Total_Revenue)))</f>
        <v>45438027003.97261</v>
      </c>
      <c r="J9" s="36">
        <f t="array" ref="J9">MAX(IF(Period_Ending_Year=$B9, IF(GICS_Sector=$A9, Total_Revenue)))</f>
        <v>182795000000</v>
      </c>
      <c r="M9" s="41">
        <f t="array" ref="M9">$H9-_xlfn.STDEV.P(IF(Period_Ending_Year=$B9, IF(GICS_Sector=$A9, Total_Revenue)))</f>
        <v>-14127577389.937519</v>
      </c>
      <c r="N9" s="97">
        <f t="array" ref="N9">_xlfn.STDEV.P(IF(Period_Ending_Year=$B9,IF(GICS_Sector=$A9,Total_Revenue)))</f>
        <v>29782802196.955063</v>
      </c>
      <c r="O9" s="35">
        <f t="shared" si="0"/>
        <v>9601227000</v>
      </c>
      <c r="Q9" s="58"/>
    </row>
    <row r="10" spans="1:17" x14ac:dyDescent="0.25">
      <c r="A10" s="130" t="s">
        <v>22</v>
      </c>
      <c r="B10" s="27">
        <v>2015</v>
      </c>
      <c r="C10" s="35">
        <f t="array" ref="C10">MIN(IF(Period_Ending_Year=$B10, IF(GICS_Sector=$A10, Total_Revenue)))</f>
        <v>1059366000</v>
      </c>
      <c r="D10" s="35">
        <f t="array" ref="D10">_xlfn.QUARTILE.INC(IF(Period_Ending_Year=$B10, IF(GICS_Sector=$A10, Total_Revenue)),1)</f>
        <v>3266997000</v>
      </c>
      <c r="E10" s="35">
        <f t="array" ref="E10">MEDIAN(IF(Period_Ending_Year=$B10, IF(GICS_Sector=$A10, Total_Revenue)))</f>
        <v>5259312000</v>
      </c>
      <c r="F10" s="35"/>
      <c r="G10" s="35">
        <f t="array" ref="G10">_xlfn.QUARTILE.INC(IF(Period_Ending_Year=$B10, IF(GICS_Sector=$A10, Total_Revenue)),3)</f>
        <v>12708000000</v>
      </c>
      <c r="H10" s="35">
        <f t="array" ref="H10">AVERAGE(IF(Period_Ending_Year=$B10, IF(GICS_Sector=$A10, Total_Revenue)))</f>
        <v>16273091186.440678</v>
      </c>
      <c r="I10" s="25">
        <f t="array" ref="I10">$H10+_xlfn.STDEV.P(IF(Period_Ending_Year=$B10, IF(GICS_Sector=$A10, Total_Revenue)))</f>
        <v>50452171458.016754</v>
      </c>
      <c r="J10" s="36">
        <f t="array" ref="J10">MAX(IF(Period_Ending_Year=$B10, IF(GICS_Sector=$A10, Total_Revenue)))</f>
        <v>233715000000</v>
      </c>
      <c r="M10" s="41">
        <f t="array" ref="M10">$H10-_xlfn.STDEV.P(IF(Period_Ending_Year=$B10, IF(GICS_Sector=$A10, Total_Revenue)))</f>
        <v>-17905989085.135403</v>
      </c>
      <c r="N10" s="97">
        <f t="array" ref="N10">_xlfn.STDEV.P(IF(Period_Ending_Year=$B10,IF(GICS_Sector=$A10,Total_Revenue)))</f>
        <v>34179080271.57608</v>
      </c>
      <c r="O10" s="35">
        <f t="shared" si="0"/>
        <v>9441003000</v>
      </c>
    </row>
    <row r="11" spans="1:17" ht="15.75" thickBot="1" x14ac:dyDescent="0.3">
      <c r="A11" s="131" t="s">
        <v>22</v>
      </c>
      <c r="B11" s="37">
        <v>2016</v>
      </c>
      <c r="C11" s="38">
        <f t="array" ref="C11">MIN(IF(Period_Ending_Year=$B11, IF(GICS_Sector=$A11, Total_Revenue)))</f>
        <v>1423936000</v>
      </c>
      <c r="D11" s="38">
        <f t="array" ref="D11">_xlfn.QUARTILE.INC(IF(Period_Ending_Year=$B11, IF(GICS_Sector=$A11, Total_Revenue)),1)</f>
        <v>3418265000</v>
      </c>
      <c r="E11" s="38">
        <f t="array" ref="E11">MEDIAN(IF(Period_Ending_Year=$B11, IF(GICS_Sector=$A11, Total_Revenue)))</f>
        <v>6667216000</v>
      </c>
      <c r="F11" s="38"/>
      <c r="G11" s="38">
        <f t="array" ref="G11">_xlfn.QUARTILE.INC(IF(Period_Ending_Year=$B11, IF(GICS_Sector=$A11, Total_Revenue)),3)</f>
        <v>12994000000</v>
      </c>
      <c r="H11" s="38">
        <f t="array" ref="H11">AVERAGE(IF(Period_Ending_Year=$B11, IF(GICS_Sector=$A11, Total_Revenue)))</f>
        <v>18766224707.317074</v>
      </c>
      <c r="I11" s="39">
        <f t="array" ref="I11">$H11+_xlfn.STDEV.P(IF(Period_Ending_Year=$B11, IF(GICS_Sector=$A11, Total_Revenue)))</f>
        <v>54825851565.007355</v>
      </c>
      <c r="J11" s="40">
        <f t="array" ref="J11">MAX(IF(Period_Ending_Year=$B11, IF(GICS_Sector=$A11, Total_Revenue)))</f>
        <v>215639000000</v>
      </c>
      <c r="M11" s="42">
        <f t="array" ref="M11">$H11-_xlfn.STDEV.P(IF(Period_Ending_Year=$B11, IF(GICS_Sector=$A11, Total_Revenue)))</f>
        <v>-17293402150.373203</v>
      </c>
      <c r="N11" s="98">
        <f t="array" ref="N11">_xlfn.STDEV.P(IF(Period_Ending_Year=$B11,IF(GICS_Sector=$A11,Total_Revenue)))</f>
        <v>36059626857.690277</v>
      </c>
      <c r="O11" s="35">
        <f t="shared" si="0"/>
        <v>9575735000</v>
      </c>
    </row>
    <row r="12" spans="1:17" x14ac:dyDescent="0.25">
      <c r="D12" s="8"/>
      <c r="E12" s="8"/>
      <c r="F12" s="8"/>
      <c r="N12" s="25"/>
    </row>
    <row r="13" spans="1:17" ht="15.75" thickBot="1" x14ac:dyDescent="0.3">
      <c r="D13" s="8"/>
      <c r="E13" s="8"/>
      <c r="F13" s="8"/>
      <c r="N13" s="25"/>
    </row>
    <row r="14" spans="1:17" ht="15.75" thickTop="1" x14ac:dyDescent="0.25">
      <c r="A14" s="28"/>
      <c r="B14" s="29"/>
      <c r="C14" s="126" t="s">
        <v>588</v>
      </c>
      <c r="D14" s="126" t="s">
        <v>593</v>
      </c>
      <c r="E14" s="126" t="s">
        <v>589</v>
      </c>
      <c r="F14" s="126" t="s">
        <v>591</v>
      </c>
      <c r="G14" s="126" t="s">
        <v>594</v>
      </c>
      <c r="H14" s="126" t="s">
        <v>591</v>
      </c>
      <c r="I14" s="126" t="s">
        <v>592</v>
      </c>
      <c r="J14" s="127" t="s">
        <v>590</v>
      </c>
      <c r="N14" s="134" t="s">
        <v>596</v>
      </c>
    </row>
    <row r="15" spans="1:17" x14ac:dyDescent="0.25">
      <c r="A15" s="128" t="s">
        <v>25</v>
      </c>
      <c r="B15" s="27">
        <v>2012</v>
      </c>
      <c r="C15" s="64">
        <f>C2</f>
        <v>1293338000</v>
      </c>
      <c r="D15" s="64">
        <f>D2-C2</f>
        <v>3178362000</v>
      </c>
      <c r="E15" s="64">
        <f>E2-D2</f>
        <v>4468267000</v>
      </c>
      <c r="F15" s="64">
        <f>H2-E2</f>
        <v>7098596400</v>
      </c>
      <c r="G15" s="64">
        <f>G2-H2</f>
        <v>3011436600</v>
      </c>
      <c r="H15" s="64"/>
      <c r="I15" s="64">
        <f>I2-G2</f>
        <v>13569606977.21344</v>
      </c>
      <c r="J15" s="65">
        <f>J2-I2</f>
        <v>28877593022.78656</v>
      </c>
      <c r="K15" s="26"/>
      <c r="N15" s="31">
        <f t="shared" ref="N15:N24" si="1">SUM(H15:J15)</f>
        <v>42447200000</v>
      </c>
      <c r="P15" s="21"/>
    </row>
    <row r="16" spans="1:17" x14ac:dyDescent="0.25">
      <c r="A16" s="128"/>
      <c r="B16" s="27">
        <v>2013</v>
      </c>
      <c r="C16" s="64">
        <f t="shared" ref="C16:C19" si="2">C3</f>
        <v>1211975000</v>
      </c>
      <c r="D16" s="64">
        <f t="shared" ref="D16:J19" si="3">D3-C3</f>
        <v>1489549000</v>
      </c>
      <c r="E16" s="64">
        <f t="shared" si="3"/>
        <v>4444476000</v>
      </c>
      <c r="F16" s="64"/>
      <c r="G16" s="64">
        <f t="shared" ref="G16:G19" si="4">G3-E3</f>
        <v>12077500000</v>
      </c>
      <c r="H16" s="64">
        <f t="shared" si="3"/>
        <v>1383700510.638298</v>
      </c>
      <c r="I16" s="64">
        <f t="shared" si="3"/>
        <v>30815922555.271187</v>
      </c>
      <c r="J16" s="65">
        <f t="shared" si="3"/>
        <v>71065876934.090515</v>
      </c>
      <c r="K16" s="26"/>
      <c r="N16" s="31">
        <f t="shared" si="1"/>
        <v>103265500000</v>
      </c>
    </row>
    <row r="17" spans="1:15" x14ac:dyDescent="0.25">
      <c r="A17" s="128"/>
      <c r="B17" s="27">
        <v>2014</v>
      </c>
      <c r="C17" s="64">
        <f t="shared" si="2"/>
        <v>580415000</v>
      </c>
      <c r="D17" s="64">
        <f t="shared" si="3"/>
        <v>2290663500</v>
      </c>
      <c r="E17" s="64">
        <f t="shared" si="3"/>
        <v>5574921500</v>
      </c>
      <c r="F17" s="64"/>
      <c r="G17" s="64">
        <f t="shared" si="4"/>
        <v>11709000000</v>
      </c>
      <c r="H17" s="64">
        <f t="shared" si="3"/>
        <v>2469128148.9361687</v>
      </c>
      <c r="I17" s="64">
        <f t="shared" si="3"/>
        <v>33627656087.531284</v>
      </c>
      <c r="J17" s="65">
        <f t="shared" si="3"/>
        <v>81140215763.532547</v>
      </c>
      <c r="K17" s="26"/>
      <c r="N17" s="31">
        <f t="shared" si="1"/>
        <v>117237000000</v>
      </c>
    </row>
    <row r="18" spans="1:15" x14ac:dyDescent="0.25">
      <c r="A18" s="128"/>
      <c r="B18" s="27">
        <v>2015</v>
      </c>
      <c r="C18" s="64">
        <f t="shared" si="2"/>
        <v>1032336000</v>
      </c>
      <c r="D18" s="64">
        <f t="shared" si="3"/>
        <v>2373691250</v>
      </c>
      <c r="E18" s="64">
        <f t="shared" si="3"/>
        <v>6550972750</v>
      </c>
      <c r="F18" s="64"/>
      <c r="G18" s="64">
        <f t="shared" si="4"/>
        <v>12877250000</v>
      </c>
      <c r="H18" s="64">
        <f t="shared" si="3"/>
        <v>3381724391.304348</v>
      </c>
      <c r="I18" s="64">
        <f t="shared" si="3"/>
        <v>40513527092.822784</v>
      </c>
      <c r="J18" s="65">
        <f t="shared" si="3"/>
        <v>112315498515.87286</v>
      </c>
      <c r="K18" s="26"/>
      <c r="N18" s="31">
        <f t="shared" si="1"/>
        <v>156210750000</v>
      </c>
    </row>
    <row r="19" spans="1:15" x14ac:dyDescent="0.25">
      <c r="A19" s="128"/>
      <c r="B19" s="27">
        <v>2016</v>
      </c>
      <c r="C19" s="64">
        <f t="shared" si="2"/>
        <v>1966814000</v>
      </c>
      <c r="D19" s="64">
        <f t="shared" si="3"/>
        <v>1054361000</v>
      </c>
      <c r="E19" s="64">
        <f t="shared" si="3"/>
        <v>1853038500</v>
      </c>
      <c r="F19" s="64"/>
      <c r="G19" s="64">
        <f t="shared" si="4"/>
        <v>10235786500</v>
      </c>
      <c r="H19" s="64">
        <f t="shared" si="3"/>
        <v>18925110333.333332</v>
      </c>
      <c r="I19" s="64">
        <f t="shared" si="3"/>
        <v>58933117025.21347</v>
      </c>
      <c r="J19" s="65">
        <f t="shared" si="3"/>
        <v>97915772641.453201</v>
      </c>
      <c r="K19" s="26"/>
      <c r="N19" s="31">
        <f t="shared" si="1"/>
        <v>175774000000</v>
      </c>
    </row>
    <row r="20" spans="1:15" x14ac:dyDescent="0.25">
      <c r="A20" s="128" t="s">
        <v>22</v>
      </c>
      <c r="B20" s="27">
        <v>2012</v>
      </c>
      <c r="C20" s="64">
        <f>C7</f>
        <v>873592000</v>
      </c>
      <c r="D20" s="64">
        <f t="shared" ref="D20:E24" si="5">D7-C7</f>
        <v>1967294250</v>
      </c>
      <c r="E20" s="64">
        <f t="shared" si="5"/>
        <v>1559813750</v>
      </c>
      <c r="F20" s="64"/>
      <c r="G20" s="64">
        <f>G7-E7</f>
        <v>1362350000</v>
      </c>
      <c r="H20" s="64">
        <f t="shared" ref="H20:J24" si="6">H7-G7</f>
        <v>4958312611.1111107</v>
      </c>
      <c r="I20" s="64">
        <f t="shared" si="6"/>
        <v>22803883541.063774</v>
      </c>
      <c r="J20" s="65">
        <f t="shared" si="6"/>
        <v>69348753847.825119</v>
      </c>
      <c r="K20" s="26"/>
      <c r="N20" s="31">
        <f t="shared" si="1"/>
        <v>97110950000</v>
      </c>
    </row>
    <row r="21" spans="1:15" x14ac:dyDescent="0.25">
      <c r="A21" s="128"/>
      <c r="B21" s="27">
        <v>2013</v>
      </c>
      <c r="C21" s="64">
        <f>C8</f>
        <v>965087000</v>
      </c>
      <c r="D21" s="64">
        <f t="shared" si="5"/>
        <v>1802303500</v>
      </c>
      <c r="E21" s="64">
        <f t="shared" si="5"/>
        <v>1901709500</v>
      </c>
      <c r="F21" s="64"/>
      <c r="G21" s="64">
        <f>G8-E8</f>
        <v>4289000000</v>
      </c>
      <c r="H21" s="64">
        <f t="shared" si="6"/>
        <v>6458850654.545454</v>
      </c>
      <c r="I21" s="64">
        <f t="shared" si="6"/>
        <v>30888289848.321236</v>
      </c>
      <c r="J21" s="65">
        <f t="shared" si="6"/>
        <v>124604759497.1333</v>
      </c>
      <c r="K21" s="26"/>
      <c r="N21" s="31">
        <f t="shared" si="1"/>
        <v>161951900000</v>
      </c>
    </row>
    <row r="22" spans="1:15" x14ac:dyDescent="0.25">
      <c r="A22" s="128"/>
      <c r="B22" s="27">
        <v>2014</v>
      </c>
      <c r="C22" s="64">
        <f>C9</f>
        <v>1010117000</v>
      </c>
      <c r="D22" s="64">
        <f t="shared" si="5"/>
        <v>1854656000</v>
      </c>
      <c r="E22" s="64">
        <f t="shared" si="5"/>
        <v>2147227000</v>
      </c>
      <c r="F22" s="64"/>
      <c r="G22" s="64">
        <f>G9-E9</f>
        <v>7454000000</v>
      </c>
      <c r="H22" s="64">
        <f t="shared" si="6"/>
        <v>3189224807.0175438</v>
      </c>
      <c r="I22" s="64">
        <f t="shared" si="6"/>
        <v>29782802196.955067</v>
      </c>
      <c r="J22" s="65">
        <f t="shared" si="6"/>
        <v>137356972996.02739</v>
      </c>
      <c r="K22" s="26"/>
      <c r="N22" s="31">
        <f t="shared" si="1"/>
        <v>170329000000</v>
      </c>
    </row>
    <row r="23" spans="1:15" x14ac:dyDescent="0.25">
      <c r="A23" s="128"/>
      <c r="B23" s="27">
        <v>2015</v>
      </c>
      <c r="C23" s="64">
        <f>C10</f>
        <v>1059366000</v>
      </c>
      <c r="D23" s="64">
        <f t="shared" si="5"/>
        <v>2207631000</v>
      </c>
      <c r="E23" s="64">
        <f t="shared" si="5"/>
        <v>1992315000</v>
      </c>
      <c r="F23" s="64"/>
      <c r="G23" s="64">
        <f>G10-E10</f>
        <v>7448688000</v>
      </c>
      <c r="H23" s="64">
        <f t="shared" si="6"/>
        <v>3565091186.4406776</v>
      </c>
      <c r="I23" s="64">
        <f t="shared" si="6"/>
        <v>34179080271.576077</v>
      </c>
      <c r="J23" s="65">
        <f t="shared" si="6"/>
        <v>183262828541.98325</v>
      </c>
      <c r="K23" s="26"/>
      <c r="N23" s="31">
        <f t="shared" si="1"/>
        <v>221007000000</v>
      </c>
    </row>
    <row r="24" spans="1:15" ht="15.75" thickBot="1" x14ac:dyDescent="0.3">
      <c r="A24" s="129"/>
      <c r="B24" s="30">
        <v>2016</v>
      </c>
      <c r="C24" s="66">
        <f>C11</f>
        <v>1423936000</v>
      </c>
      <c r="D24" s="66">
        <f t="shared" si="5"/>
        <v>1994329000</v>
      </c>
      <c r="E24" s="66">
        <f t="shared" si="5"/>
        <v>3248951000</v>
      </c>
      <c r="F24" s="66"/>
      <c r="G24" s="66">
        <f>G11-E11</f>
        <v>6326784000</v>
      </c>
      <c r="H24" s="66">
        <f t="shared" si="6"/>
        <v>5772224707.3170738</v>
      </c>
      <c r="I24" s="66">
        <f t="shared" si="6"/>
        <v>36059626857.690277</v>
      </c>
      <c r="J24" s="67">
        <f t="shared" si="6"/>
        <v>160813148434.99265</v>
      </c>
      <c r="K24" s="26"/>
      <c r="N24" s="32">
        <f t="shared" si="1"/>
        <v>202645000000</v>
      </c>
    </row>
    <row r="25" spans="1:15" ht="15.75" thickTop="1" x14ac:dyDescent="0.25"/>
    <row r="28" spans="1:15" ht="18" customHeight="1" x14ac:dyDescent="0.25">
      <c r="G28" s="103" t="s">
        <v>618</v>
      </c>
      <c r="H28" s="102"/>
      <c r="I28" s="102"/>
      <c r="J28" s="102"/>
    </row>
    <row r="29" spans="1:15" x14ac:dyDescent="0.25">
      <c r="G29" s="104" t="s">
        <v>619</v>
      </c>
      <c r="H29" s="102"/>
      <c r="I29" s="102"/>
      <c r="J29" s="102"/>
      <c r="N29" s="35">
        <f>MAX(J7:J11)</f>
        <v>233715000000</v>
      </c>
      <c r="O29" s="35">
        <f>MAX(J2:J6)</f>
        <v>190884000000</v>
      </c>
    </row>
    <row r="30" spans="1:15" x14ac:dyDescent="0.25">
      <c r="G30" s="104" t="s">
        <v>620</v>
      </c>
      <c r="H30" s="102"/>
      <c r="I30" s="102"/>
      <c r="J30" s="102"/>
      <c r="N30" s="35">
        <f>H6</f>
        <v>34035110333.333332</v>
      </c>
      <c r="O30" s="35">
        <f>H11</f>
        <v>18766224707.317074</v>
      </c>
    </row>
    <row r="31" spans="1:15" x14ac:dyDescent="0.25">
      <c r="G31" s="104" t="s">
        <v>621</v>
      </c>
      <c r="H31" s="102"/>
      <c r="I31" s="102"/>
      <c r="J31" s="102"/>
      <c r="N31" s="35">
        <f>G2-D2</f>
        <v>14578300000</v>
      </c>
      <c r="O31" s="35">
        <f>G7-D7</f>
        <v>2922163750</v>
      </c>
    </row>
    <row r="32" spans="1:15" x14ac:dyDescent="0.25">
      <c r="D32" s="8"/>
      <c r="E32" s="8"/>
      <c r="F32" s="8"/>
      <c r="G32" s="104" t="s">
        <v>622</v>
      </c>
      <c r="H32" s="102"/>
      <c r="I32" s="102"/>
      <c r="J32" s="102"/>
      <c r="N32" s="35">
        <f>J11-C11</f>
        <v>214215064000</v>
      </c>
      <c r="O32" s="35">
        <f>J6-C6</f>
        <v>188917186000</v>
      </c>
    </row>
    <row r="33" spans="4:15" x14ac:dyDescent="0.25">
      <c r="D33" s="8"/>
      <c r="E33" s="8"/>
      <c r="F33" s="8"/>
      <c r="G33" s="103" t="s">
        <v>623</v>
      </c>
      <c r="H33" s="102"/>
      <c r="I33" s="102"/>
      <c r="J33" s="102"/>
    </row>
    <row r="34" spans="4:15" x14ac:dyDescent="0.25">
      <c r="D34" s="8"/>
      <c r="E34" s="8"/>
      <c r="F34" s="8"/>
      <c r="G34" s="104" t="s">
        <v>624</v>
      </c>
      <c r="H34" s="102"/>
      <c r="I34" s="102"/>
      <c r="J34" s="102"/>
      <c r="N34" s="35">
        <f>N2</f>
        <v>16581043577.21344</v>
      </c>
      <c r="O34" s="35">
        <f>N6</f>
        <v>58933117025.21347</v>
      </c>
    </row>
    <row r="35" spans="4:15" x14ac:dyDescent="0.25">
      <c r="D35" s="8"/>
      <c r="E35" s="8"/>
      <c r="F35" s="8"/>
      <c r="G35" s="104" t="s">
        <v>625</v>
      </c>
      <c r="H35" s="102"/>
      <c r="I35" s="102"/>
      <c r="J35" s="102"/>
      <c r="N35" s="35">
        <f>N11</f>
        <v>36059626857.690277</v>
      </c>
    </row>
    <row r="36" spans="4:15" x14ac:dyDescent="0.25">
      <c r="D36" s="8"/>
      <c r="E36" s="8"/>
      <c r="F36" s="8"/>
      <c r="G36" s="104" t="s">
        <v>626</v>
      </c>
      <c r="H36" s="102"/>
      <c r="I36" s="102"/>
      <c r="J36" s="102"/>
    </row>
    <row r="37" spans="4:15" x14ac:dyDescent="0.25">
      <c r="D37" s="8"/>
      <c r="E37" s="8"/>
      <c r="F37" s="8"/>
      <c r="G37" s="103" t="s">
        <v>627</v>
      </c>
      <c r="H37" s="102"/>
      <c r="I37" s="102"/>
      <c r="J37" s="102"/>
    </row>
    <row r="38" spans="4:15" x14ac:dyDescent="0.25">
      <c r="D38" s="8"/>
      <c r="E38" s="8"/>
      <c r="F38" s="8"/>
      <c r="G38" s="104" t="s">
        <v>628</v>
      </c>
      <c r="H38" s="102"/>
      <c r="I38" s="102"/>
      <c r="J38" s="102"/>
    </row>
    <row r="39" spans="4:15" x14ac:dyDescent="0.25">
      <c r="D39" s="8"/>
      <c r="E39" s="8"/>
      <c r="F39" s="8"/>
      <c r="G39" s="104" t="s">
        <v>629</v>
      </c>
      <c r="H39" s="102"/>
      <c r="I39" s="102"/>
      <c r="J39" s="102"/>
      <c r="N39" s="35">
        <f>E5</f>
        <v>9957000000</v>
      </c>
      <c r="O39" s="35">
        <f>E6</f>
        <v>4874213500</v>
      </c>
    </row>
    <row r="40" spans="4:15" x14ac:dyDescent="0.25">
      <c r="D40" s="8"/>
      <c r="E40" s="8"/>
      <c r="F40" s="8"/>
      <c r="G40" s="102"/>
      <c r="H40" s="102"/>
      <c r="I40" s="102"/>
      <c r="J40" s="102"/>
    </row>
    <row r="41" spans="4:15" x14ac:dyDescent="0.25">
      <c r="D41" s="8"/>
      <c r="E41" s="8"/>
      <c r="F41" s="8"/>
      <c r="G41" s="102"/>
      <c r="H41" s="102"/>
      <c r="I41" s="102"/>
      <c r="J41" s="102"/>
    </row>
    <row r="42" spans="4:15" x14ac:dyDescent="0.25">
      <c r="D42" s="8"/>
      <c r="E42" s="8"/>
      <c r="F42" s="8"/>
      <c r="G42" s="102"/>
      <c r="H42" s="102"/>
      <c r="I42" s="102"/>
      <c r="J42" s="102"/>
    </row>
    <row r="43" spans="4:15" x14ac:dyDescent="0.25">
      <c r="D43" s="8"/>
      <c r="E43" s="8"/>
      <c r="F43" s="8"/>
      <c r="G43" s="102"/>
      <c r="H43" s="102"/>
      <c r="I43" s="102"/>
      <c r="J43" s="102"/>
    </row>
    <row r="44" spans="4:15" x14ac:dyDescent="0.25">
      <c r="D44" s="8"/>
      <c r="E44" s="8"/>
      <c r="F44" s="8"/>
    </row>
    <row r="45" spans="4:15" x14ac:dyDescent="0.25">
      <c r="D45" s="8"/>
      <c r="E45" s="8"/>
      <c r="F45" s="8"/>
      <c r="O45" s="35"/>
    </row>
    <row r="46" spans="4:15" x14ac:dyDescent="0.25">
      <c r="D46" s="8"/>
      <c r="E46" s="8"/>
      <c r="F46" s="8"/>
      <c r="O46" s="58"/>
    </row>
    <row r="47" spans="4:15" x14ac:dyDescent="0.25">
      <c r="D47" s="8"/>
      <c r="E47" s="8"/>
      <c r="F47" s="8"/>
    </row>
    <row r="48" spans="4:15" x14ac:dyDescent="0.25">
      <c r="D48" s="8"/>
      <c r="E48" s="8"/>
      <c r="F48" s="8"/>
      <c r="O48" s="58"/>
    </row>
    <row r="49" spans="3:15" x14ac:dyDescent="0.25">
      <c r="D49" s="8"/>
      <c r="E49" s="8"/>
      <c r="F49" s="8"/>
      <c r="O49" s="58"/>
    </row>
    <row r="50" spans="3:15" x14ac:dyDescent="0.25">
      <c r="D50" s="8"/>
      <c r="E50" s="8"/>
      <c r="F50" s="8"/>
    </row>
    <row r="51" spans="3:15" x14ac:dyDescent="0.25">
      <c r="D51" s="8"/>
      <c r="E51" s="8"/>
      <c r="F51" s="8"/>
      <c r="O51" s="58"/>
    </row>
    <row r="52" spans="3:15" x14ac:dyDescent="0.25">
      <c r="D52" s="8"/>
      <c r="E52" s="8"/>
      <c r="F52" s="8"/>
      <c r="O52" s="58"/>
    </row>
    <row r="53" spans="3:15" x14ac:dyDescent="0.25">
      <c r="D53" s="8"/>
      <c r="E53" s="8"/>
      <c r="F53" s="8"/>
    </row>
    <row r="54" spans="3:15" x14ac:dyDescent="0.25">
      <c r="D54" s="8"/>
      <c r="E54" s="8"/>
      <c r="F54" s="8"/>
      <c r="O54" s="58"/>
    </row>
    <row r="55" spans="3:15" x14ac:dyDescent="0.25">
      <c r="D55" s="8"/>
      <c r="E55" s="8"/>
      <c r="F55" s="8"/>
      <c r="O55" s="58"/>
    </row>
    <row r="56" spans="3:15" x14ac:dyDescent="0.25">
      <c r="D56" s="8"/>
      <c r="E56" s="8"/>
      <c r="F56" s="8"/>
    </row>
    <row r="57" spans="3:15" x14ac:dyDescent="0.25">
      <c r="D57" s="8"/>
      <c r="E57" s="8"/>
      <c r="F57" s="8"/>
    </row>
    <row r="58" spans="3:15" x14ac:dyDescent="0.25">
      <c r="D58" s="8"/>
      <c r="E58" s="8"/>
      <c r="F58" s="8"/>
    </row>
    <row r="59" spans="3:15" x14ac:dyDescent="0.25">
      <c r="C59" s="100"/>
      <c r="D59" s="8"/>
      <c r="E59" s="8"/>
      <c r="F59" s="8"/>
    </row>
    <row r="60" spans="3:15" x14ac:dyDescent="0.25">
      <c r="C60" s="101"/>
      <c r="D60" s="8"/>
      <c r="E60" s="8"/>
      <c r="F60" s="8"/>
    </row>
    <row r="61" spans="3:15" x14ac:dyDescent="0.25">
      <c r="C61" s="101"/>
      <c r="D61" s="8"/>
      <c r="E61" s="8"/>
      <c r="F61" s="8"/>
    </row>
    <row r="62" spans="3:15" x14ac:dyDescent="0.25">
      <c r="C62" s="101"/>
      <c r="D62" s="8"/>
      <c r="E62" s="8"/>
      <c r="F62" s="8"/>
    </row>
    <row r="63" spans="3:15" x14ac:dyDescent="0.25">
      <c r="C63" s="101"/>
      <c r="D63" s="8"/>
      <c r="E63" s="8"/>
      <c r="F63" s="8"/>
    </row>
    <row r="64" spans="3:15" x14ac:dyDescent="0.25">
      <c r="C64" s="100"/>
      <c r="D64" s="8"/>
      <c r="E64" s="8"/>
      <c r="F64" s="8"/>
    </row>
    <row r="65" spans="3:6" x14ac:dyDescent="0.25">
      <c r="C65" s="101"/>
      <c r="D65" s="8"/>
      <c r="E65" s="8"/>
      <c r="F65" s="8"/>
    </row>
    <row r="66" spans="3:6" x14ac:dyDescent="0.25">
      <c r="C66" s="101"/>
      <c r="D66" s="8"/>
      <c r="E66" s="8"/>
      <c r="F66" s="8"/>
    </row>
    <row r="67" spans="3:6" ht="17.25" x14ac:dyDescent="0.3">
      <c r="C67" s="101"/>
      <c r="D67" s="99"/>
      <c r="E67" s="8"/>
      <c r="F67" s="8"/>
    </row>
    <row r="68" spans="3:6" x14ac:dyDescent="0.25">
      <c r="C68" s="101"/>
      <c r="D68" s="8"/>
      <c r="E68" s="8"/>
      <c r="F68" s="8"/>
    </row>
    <row r="69" spans="3:6" x14ac:dyDescent="0.25">
      <c r="C69" s="100"/>
      <c r="D69" s="8"/>
      <c r="E69" s="8"/>
      <c r="F69" s="8"/>
    </row>
    <row r="70" spans="3:6" x14ac:dyDescent="0.25">
      <c r="C70" s="101"/>
      <c r="D70" s="8"/>
      <c r="E70" s="8"/>
      <c r="F70" s="8"/>
    </row>
    <row r="71" spans="3:6" x14ac:dyDescent="0.25">
      <c r="C71" s="101"/>
      <c r="D71" s="8"/>
    </row>
  </sheetData>
  <mergeCells count="2">
    <mergeCell ref="A15:A19"/>
    <mergeCell ref="A20:A24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AD7C-A99B-4B86-8C15-7C7F55CC9CE0}">
  <dimension ref="B1:G11"/>
  <sheetViews>
    <sheetView workbookViewId="0">
      <selection activeCell="F20" sqref="F20"/>
    </sheetView>
  </sheetViews>
  <sheetFormatPr defaultRowHeight="15" x14ac:dyDescent="0.25"/>
  <cols>
    <col min="2" max="2" width="18.5703125" customWidth="1"/>
    <col min="3" max="3" width="8.42578125" customWidth="1"/>
    <col min="4" max="7" width="17.42578125" bestFit="1" customWidth="1"/>
  </cols>
  <sheetData>
    <row r="1" spans="2:7" ht="15.75" thickBot="1" x14ac:dyDescent="0.3"/>
    <row r="2" spans="2:7" ht="21.75" thickBot="1" x14ac:dyDescent="0.4">
      <c r="B2" s="71" t="s">
        <v>0</v>
      </c>
      <c r="C2" s="72" t="s">
        <v>40</v>
      </c>
      <c r="D2" s="109" t="s">
        <v>614</v>
      </c>
      <c r="E2" s="109"/>
      <c r="F2" s="109"/>
      <c r="G2" s="109"/>
    </row>
    <row r="3" spans="2:7" ht="15.75" x14ac:dyDescent="0.25">
      <c r="B3" s="108" t="s">
        <v>615</v>
      </c>
      <c r="C3" s="108"/>
      <c r="D3" s="61" t="s">
        <v>11</v>
      </c>
      <c r="E3" s="61" t="s">
        <v>15</v>
      </c>
      <c r="F3" s="61" t="s">
        <v>16</v>
      </c>
      <c r="G3" s="61" t="s">
        <v>17</v>
      </c>
    </row>
    <row r="4" spans="2:7" x14ac:dyDescent="0.25">
      <c r="B4" s="110" t="s">
        <v>3</v>
      </c>
      <c r="C4" s="110"/>
      <c r="D4" s="59">
        <f t="array" ref="D4">INDEX(Gesamteinnahmen,MATCH(1,($C$2=Wertpapierkennung)*(D$3=Jahr),0))</f>
        <v>2312200000</v>
      </c>
      <c r="E4" s="59">
        <f t="array" ref="E4">INDEX(Gesamteinnahmen,MATCH(1,($C$2=Wertpapierkennung)*(E$3=Jahr),0))</f>
        <v>2273900000</v>
      </c>
      <c r="F4" s="59">
        <f t="array" ref="F4">INDEX(Gesamteinnahmen,MATCH(1,($C$2=Wertpapierkennung)*(F$3=Jahr),0))</f>
        <v>2512200000</v>
      </c>
      <c r="G4" s="59">
        <f t="array" ref="G4">INDEX(Gesamteinnahmen,MATCH(1,($C$2=Wertpapierkennung)*(G$3=Jahr),0))</f>
        <v>2504100000</v>
      </c>
    </row>
    <row r="5" spans="2:7" x14ac:dyDescent="0.25">
      <c r="B5" s="110" t="s">
        <v>4</v>
      </c>
      <c r="C5" s="110"/>
      <c r="D5" s="59">
        <f t="array" ref="D5">INDEX(Herstellungskosten,MATCH(1,($C$2=Wertpapierkennung)*(D$3=Jahr),0))</f>
        <v>238500000</v>
      </c>
      <c r="E5" s="59">
        <f t="array" ref="E5">INDEX(Herstellungskosten,MATCH(1,($C$2=Wertpapierkennung)*(E$3=Jahr),0))</f>
        <v>274300000</v>
      </c>
      <c r="F5" s="59">
        <f t="array" ref="F5">INDEX(Herstellungskosten,MATCH(1,($C$2=Wertpapierkennung)*(F$3=Jahr),0))</f>
        <v>342100000</v>
      </c>
      <c r="G5" s="59">
        <f t="array" ref="G5">INDEX(Herstellungskosten,MATCH(1,($C$2=Wertpapierkennung)*(G$3=Jahr),0))</f>
        <v>370700000</v>
      </c>
    </row>
    <row r="6" spans="2:7" x14ac:dyDescent="0.25">
      <c r="B6" s="106" t="s">
        <v>578</v>
      </c>
      <c r="C6" s="106"/>
      <c r="D6" s="60">
        <f>SUM(D7:D9)</f>
        <v>1723900000</v>
      </c>
      <c r="E6" s="60">
        <f>SUM(E7:E9)</f>
        <v>1702000000</v>
      </c>
      <c r="F6" s="60">
        <f>SUM(F7:F9)</f>
        <v>2046300000</v>
      </c>
      <c r="G6" s="60">
        <f>SUM(G7:G9)</f>
        <v>2132100000</v>
      </c>
    </row>
    <row r="7" spans="2:7" x14ac:dyDescent="0.25">
      <c r="B7" s="105" t="s">
        <v>5</v>
      </c>
      <c r="C7" s="105"/>
      <c r="D7" s="59">
        <f t="array" ref="D7">INDEX(Vertrieb_Allgemeines_Verwaltung,MATCH(1,($C$2=Wertpapierkennung)*(D$3=Jahr),0))</f>
        <v>1081800000</v>
      </c>
      <c r="E7" s="59">
        <f t="array" ref="E7">INDEX(Vertrieb_Allgemeines_Verwaltung,MATCH(1,($C$2=Wertpapierkennung)*(E$3=Jahr),0))</f>
        <v>1054400000</v>
      </c>
      <c r="F7" s="59">
        <f t="array" ref="F7">INDEX(Vertrieb_Allgemeines_Verwaltung,MATCH(1,($C$2=Wertpapierkennung)*(F$3=Jahr),0))</f>
        <v>1281300000</v>
      </c>
      <c r="G7" s="59">
        <f t="array" ref="G7">INDEX(Vertrieb_Allgemeines_Verwaltung,MATCH(1,($C$2=Wertpapierkennung)*(G$3=Jahr),0))</f>
        <v>1308900000</v>
      </c>
    </row>
    <row r="8" spans="2:7" x14ac:dyDescent="0.25">
      <c r="B8" s="105" t="s">
        <v>6</v>
      </c>
      <c r="C8" s="105"/>
      <c r="D8" s="59">
        <f t="array" ref="D8">INDEX(Forschung_und_Entwicklung,MATCH(1,($C$2=Wertpapierkennung)*(D$3=Jahr),0))</f>
        <v>600000000</v>
      </c>
      <c r="E8" s="59">
        <f t="array" ref="E8">INDEX(Forschung_und_Entwicklung,MATCH(1,($C$2=Wertpapierkennung)*(E$3=Jahr),0))</f>
        <v>611100000</v>
      </c>
      <c r="F8" s="59">
        <f t="array" ref="F8">INDEX(Forschung_und_Entwicklung,MATCH(1,($C$2=Wertpapierkennung)*(F$3=Jahr),0))</f>
        <v>725200000</v>
      </c>
      <c r="G8" s="59">
        <f t="array" ref="G8">INDEX(Forschung_und_Entwicklung,MATCH(1,($C$2=Wertpapierkennung)*(G$3=Jahr),0))</f>
        <v>790000000</v>
      </c>
    </row>
    <row r="9" spans="2:7" x14ac:dyDescent="0.25">
      <c r="B9" s="105" t="s">
        <v>7</v>
      </c>
      <c r="C9" s="105"/>
      <c r="D9" s="59">
        <f t="array" ref="D9">INDEX(Sonstige_Betriebspositionen,MATCH(1,($C$2=Wertpapierkennung)*(D$3=Jahr),0))</f>
        <v>42100000</v>
      </c>
      <c r="E9" s="59">
        <f t="array" ref="E9">INDEX(Sonstige_Betriebspositionen,MATCH(1,($C$2=Wertpapierkennung)*(E$3=Jahr),0))</f>
        <v>36500000</v>
      </c>
      <c r="F9" s="59">
        <f t="array" ref="F9">INDEX(Sonstige_Betriebspositionen,MATCH(1,($C$2=Wertpapierkennung)*(F$3=Jahr),0))</f>
        <v>39800000</v>
      </c>
      <c r="G9" s="59">
        <f t="array" ref="G9">INDEX(Sonstige_Betriebspositionen,MATCH(1,($C$2=Wertpapierkennung)*(G$3=Jahr),0))</f>
        <v>33200000</v>
      </c>
    </row>
    <row r="10" spans="2:7" ht="17.25" x14ac:dyDescent="0.4">
      <c r="B10" s="106" t="s">
        <v>576</v>
      </c>
      <c r="C10" s="106"/>
      <c r="D10" s="62">
        <f>D4-D5</f>
        <v>2073700000</v>
      </c>
      <c r="E10" s="62">
        <f>E4-E5</f>
        <v>1999600000</v>
      </c>
      <c r="F10" s="62">
        <f>F4-F5</f>
        <v>2170100000</v>
      </c>
      <c r="G10" s="62">
        <f>G4-G5</f>
        <v>2133400000</v>
      </c>
    </row>
    <row r="11" spans="2:7" x14ac:dyDescent="0.25">
      <c r="B11" s="107" t="s">
        <v>580</v>
      </c>
      <c r="C11" s="107"/>
      <c r="D11" s="63">
        <f>D10-D6</f>
        <v>349800000</v>
      </c>
      <c r="E11" s="63">
        <f>E10-E6</f>
        <v>297600000</v>
      </c>
      <c r="F11" s="63">
        <f>F10-F6</f>
        <v>123800000</v>
      </c>
      <c r="G11" s="63">
        <f>G10-G6</f>
        <v>1300000</v>
      </c>
    </row>
  </sheetData>
  <mergeCells count="10">
    <mergeCell ref="B9:C9"/>
    <mergeCell ref="B10:C10"/>
    <mergeCell ref="B11:C11"/>
    <mergeCell ref="B3:C3"/>
    <mergeCell ref="D2:G2"/>
    <mergeCell ref="B4:C4"/>
    <mergeCell ref="B5:C5"/>
    <mergeCell ref="B6:C6"/>
    <mergeCell ref="B7:C7"/>
    <mergeCell ref="B8:C8"/>
  </mergeCells>
  <dataValidations count="1">
    <dataValidation type="list" allowBlank="1" showInputMessage="1" showErrorMessage="1" sqref="C2" xr:uid="{2F149AE3-10AD-4D4E-B173-42282BBC1D9B}">
      <formula1>Filtered_Ticker_Symbol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4CF4-8EDE-4C32-9A49-149394EAC86C}">
  <dimension ref="A2:O37"/>
  <sheetViews>
    <sheetView tabSelected="1" topLeftCell="A4" workbookViewId="0">
      <selection activeCell="N24" sqref="N24"/>
    </sheetView>
  </sheetViews>
  <sheetFormatPr defaultRowHeight="15" x14ac:dyDescent="0.25"/>
  <cols>
    <col min="1" max="1" width="10.7109375" bestFit="1" customWidth="1"/>
    <col min="2" max="2" width="27.140625" bestFit="1" customWidth="1"/>
    <col min="3" max="6" width="15.5703125" bestFit="1" customWidth="1"/>
    <col min="7" max="7" width="18.28515625" bestFit="1" customWidth="1"/>
    <col min="8" max="8" width="20.42578125" bestFit="1" customWidth="1"/>
    <col min="14" max="14" width="23.28515625" bestFit="1" customWidth="1"/>
  </cols>
  <sheetData>
    <row r="2" spans="1:15" ht="35.25" customHeight="1" x14ac:dyDescent="0.25">
      <c r="B2" s="85" t="s">
        <v>617</v>
      </c>
      <c r="D2" s="84"/>
      <c r="E2" s="84"/>
    </row>
    <row r="3" spans="1:15" x14ac:dyDescent="0.25">
      <c r="K3" s="1"/>
      <c r="L3" s="2"/>
      <c r="M3" s="2"/>
      <c r="N3" s="2"/>
      <c r="O3" s="2"/>
    </row>
    <row r="4" spans="1:15" ht="15.75" thickBot="1" x14ac:dyDescent="0.3">
      <c r="K4" s="1"/>
      <c r="L4" s="2"/>
      <c r="M4" s="2"/>
      <c r="N4" s="2"/>
      <c r="O4" s="2"/>
    </row>
    <row r="5" spans="1:15" ht="15" customHeight="1" x14ac:dyDescent="0.25">
      <c r="B5" s="83"/>
      <c r="C5" s="61" t="s">
        <v>11</v>
      </c>
      <c r="D5" s="61" t="s">
        <v>15</v>
      </c>
      <c r="E5" s="61" t="s">
        <v>16</v>
      </c>
      <c r="F5" s="61" t="s">
        <v>17</v>
      </c>
      <c r="G5" s="61" t="s">
        <v>608</v>
      </c>
      <c r="H5" s="61" t="s">
        <v>609</v>
      </c>
      <c r="I5" s="111">
        <v>4</v>
      </c>
      <c r="K5" s="1"/>
      <c r="L5" s="2"/>
      <c r="M5" s="2"/>
      <c r="N5" s="2"/>
      <c r="O5" s="2"/>
    </row>
    <row r="6" spans="1:15" ht="15" customHeight="1" x14ac:dyDescent="0.25">
      <c r="B6" s="45" t="s">
        <v>3</v>
      </c>
      <c r="C6" s="2">
        <v>18380000000</v>
      </c>
      <c r="D6" s="2">
        <v>18790000000</v>
      </c>
      <c r="E6" s="2">
        <v>19960000000</v>
      </c>
      <c r="F6" s="2">
        <v>22859000000</v>
      </c>
      <c r="G6" s="78">
        <f ca="1">F6*(1+G18)</f>
        <v>23439701451.968884</v>
      </c>
      <c r="H6" s="78">
        <f ca="1">G6*(1+H18)</f>
        <v>22835013778.972496</v>
      </c>
      <c r="I6" s="112"/>
      <c r="K6" s="1"/>
      <c r="L6" s="2"/>
      <c r="M6" s="2"/>
      <c r="N6" s="2"/>
      <c r="O6" s="2"/>
    </row>
    <row r="7" spans="1:15" ht="15" customHeight="1" x14ac:dyDescent="0.25">
      <c r="B7" s="21" t="s">
        <v>602</v>
      </c>
      <c r="C7" s="2">
        <v>4508000000</v>
      </c>
      <c r="D7" s="2">
        <v>4581000000</v>
      </c>
      <c r="E7" s="2">
        <v>4426000000</v>
      </c>
      <c r="F7" s="2">
        <v>4500000000</v>
      </c>
      <c r="G7" s="70"/>
      <c r="H7" s="70"/>
      <c r="I7" s="112"/>
      <c r="K7" s="1"/>
      <c r="L7" s="2"/>
      <c r="M7" s="2"/>
      <c r="N7" s="2"/>
      <c r="O7" s="2"/>
    </row>
    <row r="8" spans="1:15" ht="15" customHeight="1" x14ac:dyDescent="0.25">
      <c r="B8" s="45" t="s">
        <v>578</v>
      </c>
      <c r="C8" s="2">
        <f>SUM(C9:C11)</f>
        <v>7767000000</v>
      </c>
      <c r="D8" s="2">
        <f t="shared" ref="D8:F8" si="0">SUM(D9:D11)</f>
        <v>8207000000</v>
      </c>
      <c r="E8" s="2">
        <f t="shared" si="0"/>
        <v>11771000000</v>
      </c>
      <c r="F8" s="2">
        <f t="shared" si="0"/>
        <v>10672000000</v>
      </c>
      <c r="G8" s="70"/>
      <c r="H8" s="70"/>
      <c r="I8" s="112"/>
      <c r="K8" s="1"/>
      <c r="L8" s="2"/>
      <c r="M8" s="2"/>
      <c r="N8" s="2"/>
      <c r="O8" s="2"/>
    </row>
    <row r="9" spans="1:15" ht="15.75" customHeight="1" thickBot="1" x14ac:dyDescent="0.3">
      <c r="B9" s="21" t="s">
        <v>604</v>
      </c>
      <c r="C9" s="2">
        <v>4989000000</v>
      </c>
      <c r="D9" s="2">
        <v>5352000000</v>
      </c>
      <c r="E9" s="2">
        <v>8474000000</v>
      </c>
      <c r="F9" s="2">
        <v>6387000000</v>
      </c>
      <c r="G9" s="70"/>
      <c r="H9" s="70"/>
      <c r="I9" s="113"/>
    </row>
    <row r="10" spans="1:15" x14ac:dyDescent="0.25">
      <c r="B10" s="21" t="s">
        <v>603</v>
      </c>
      <c r="C10" s="2">
        <v>2778000000</v>
      </c>
      <c r="D10" s="2">
        <v>2855000000</v>
      </c>
      <c r="E10" s="2">
        <v>3297000000</v>
      </c>
      <c r="F10" s="2">
        <v>4285000000</v>
      </c>
      <c r="G10" s="70"/>
      <c r="H10" s="70"/>
    </row>
    <row r="11" spans="1:15" x14ac:dyDescent="0.25">
      <c r="B11" s="21" t="s">
        <v>605</v>
      </c>
      <c r="C11">
        <v>0</v>
      </c>
      <c r="D11">
        <v>0</v>
      </c>
      <c r="E11">
        <v>0</v>
      </c>
      <c r="F11">
        <v>0</v>
      </c>
      <c r="G11" s="70"/>
      <c r="H11" s="70"/>
    </row>
    <row r="12" spans="1:15" x14ac:dyDescent="0.25">
      <c r="B12" s="45" t="s">
        <v>576</v>
      </c>
      <c r="C12" s="2">
        <f>C6-C7</f>
        <v>13872000000</v>
      </c>
      <c r="D12" s="2">
        <f>D6-D7</f>
        <v>14209000000</v>
      </c>
      <c r="E12" s="2">
        <f>E6-E7</f>
        <v>15534000000</v>
      </c>
      <c r="F12" s="2">
        <f>F6-F7</f>
        <v>18359000000</v>
      </c>
      <c r="G12" s="78">
        <f ca="1">G$6*G19</f>
        <v>17659122189.471657</v>
      </c>
      <c r="H12" s="78">
        <f ca="1">H$6*H19</f>
        <v>16753763630.537796</v>
      </c>
    </row>
    <row r="13" spans="1:15" x14ac:dyDescent="0.25">
      <c r="B13" s="46" t="s">
        <v>580</v>
      </c>
      <c r="C13" s="2">
        <f>C12-C8</f>
        <v>6105000000</v>
      </c>
      <c r="D13" s="2">
        <f t="shared" ref="D13:F13" si="1">D12-D8</f>
        <v>6002000000</v>
      </c>
      <c r="E13" s="2">
        <f t="shared" si="1"/>
        <v>3763000000</v>
      </c>
      <c r="F13" s="2">
        <f t="shared" si="1"/>
        <v>7687000000</v>
      </c>
      <c r="G13" s="78">
        <f ca="1">G$6*G20</f>
        <v>5457469523.5537415</v>
      </c>
      <c r="H13" s="78">
        <f ca="1">H$6*H20</f>
        <v>3917663936.6093616</v>
      </c>
    </row>
    <row r="15" spans="1:15" ht="15.75" thickBot="1" x14ac:dyDescent="0.3"/>
    <row r="16" spans="1:15" ht="21" customHeight="1" x14ac:dyDescent="0.25">
      <c r="A16" s="111">
        <v>1</v>
      </c>
      <c r="B16" s="135" t="s">
        <v>606</v>
      </c>
      <c r="C16" s="137"/>
      <c r="D16" s="47"/>
      <c r="E16" s="47"/>
      <c r="F16" s="47"/>
      <c r="G16" s="47"/>
      <c r="H16" s="48"/>
      <c r="I16" s="111">
        <v>3</v>
      </c>
    </row>
    <row r="17" spans="1:14" ht="15" customHeight="1" x14ac:dyDescent="0.25">
      <c r="A17" s="112"/>
      <c r="B17" s="136"/>
      <c r="C17" s="138"/>
      <c r="H17" s="50"/>
      <c r="I17" s="112"/>
    </row>
    <row r="18" spans="1:14" x14ac:dyDescent="0.25">
      <c r="A18" s="112"/>
      <c r="B18" s="49" t="s">
        <v>607</v>
      </c>
      <c r="C18" s="51"/>
      <c r="D18" s="51">
        <f>D6/C6-1</f>
        <v>2.2306855277475446E-2</v>
      </c>
      <c r="E18" s="51">
        <f>E6/D6-1</f>
        <v>6.2267163384779112E-2</v>
      </c>
      <c r="F18" s="51">
        <f>F6/E6-1</f>
        <v>0.14524048096192388</v>
      </c>
      <c r="G18" s="79">
        <f ca="1">OFFSET(G26,MATCH($C24,$B27:$B29,0),0)</f>
        <v>2.5403624479149754E-2</v>
      </c>
      <c r="H18" s="80">
        <f t="array" aca="1" ref="H18" ca="1">OFFSET(H26,MATCH($C24,$B27:$B29,0),0)</f>
        <v>-2.5797584249759975E-2</v>
      </c>
      <c r="I18" s="112"/>
    </row>
    <row r="19" spans="1:14" x14ac:dyDescent="0.25">
      <c r="A19" s="112"/>
      <c r="B19" s="49" t="s">
        <v>577</v>
      </c>
      <c r="C19" s="51">
        <f>1-C7/C6</f>
        <v>0.75473340587595206</v>
      </c>
      <c r="D19" s="51">
        <f t="shared" ref="D19:F19" si="2">1-D7/D6</f>
        <v>0.75620010643959557</v>
      </c>
      <c r="E19" s="51">
        <f t="shared" si="2"/>
        <v>0.77825651302605214</v>
      </c>
      <c r="F19" s="51">
        <f t="shared" si="2"/>
        <v>0.803140994794173</v>
      </c>
      <c r="G19" s="79">
        <f t="array" aca="1" ref="G19" ca="1">OFFSET(G30,MATCH($C$24,$B31:$B33,0),0)</f>
        <v>0.75338511566188604</v>
      </c>
      <c r="H19" s="80">
        <f t="array" aca="1" ref="H19" ca="1">OFFSET(H30,MATCH($C$24,$B31:$B33,0),0)</f>
        <v>0.73368747628982878</v>
      </c>
      <c r="I19" s="112"/>
    </row>
    <row r="20" spans="1:14" ht="15.75" thickBot="1" x14ac:dyDescent="0.3">
      <c r="A20" s="113"/>
      <c r="B20" s="52" t="s">
        <v>579</v>
      </c>
      <c r="C20" s="53">
        <f>C13/C6</f>
        <v>0.33215451577801958</v>
      </c>
      <c r="D20" s="53">
        <f t="shared" ref="D20:F20" si="3">D13/D6</f>
        <v>0.31942522618414049</v>
      </c>
      <c r="E20" s="53">
        <f t="shared" si="3"/>
        <v>0.18852705410821644</v>
      </c>
      <c r="F20" s="53">
        <f t="shared" si="3"/>
        <v>0.33627892733715387</v>
      </c>
      <c r="G20" s="81">
        <f t="array" aca="1" ref="G20" ca="1">OFFSET(G34,MATCH($C$24,$B35:$B37,0),0)</f>
        <v>0.23283016358961883</v>
      </c>
      <c r="H20" s="82">
        <f t="array" aca="1" ref="H20" ca="1">OFFSET(H34,MATCH($C$24,$B35:$B37,0),0)</f>
        <v>0.17156389632735505</v>
      </c>
      <c r="I20" s="113"/>
    </row>
    <row r="23" spans="1:14" ht="15.75" thickBot="1" x14ac:dyDescent="0.3">
      <c r="G23" s="68"/>
    </row>
    <row r="24" spans="1:14" ht="21.75" customHeight="1" x14ac:dyDescent="0.25">
      <c r="B24" s="120" t="s">
        <v>610</v>
      </c>
      <c r="C24" s="114" t="s">
        <v>613</v>
      </c>
      <c r="D24" s="115"/>
      <c r="E24" s="115"/>
      <c r="F24" s="115"/>
      <c r="G24" s="115"/>
      <c r="H24" s="116"/>
      <c r="I24" s="111">
        <v>2</v>
      </c>
    </row>
    <row r="25" spans="1:14" ht="15" customHeight="1" thickBot="1" x14ac:dyDescent="0.3">
      <c r="A25" s="73"/>
      <c r="B25" s="121"/>
      <c r="C25" s="117"/>
      <c r="D25" s="118"/>
      <c r="E25" s="118"/>
      <c r="F25" s="118"/>
      <c r="G25" s="118"/>
      <c r="H25" s="119"/>
      <c r="I25" s="112"/>
    </row>
    <row r="26" spans="1:14" ht="15" customHeight="1" x14ac:dyDescent="0.25">
      <c r="A26" s="50"/>
      <c r="B26" s="123" t="s">
        <v>607</v>
      </c>
      <c r="C26" s="54"/>
      <c r="D26" s="54"/>
      <c r="E26" s="54"/>
      <c r="F26" s="54"/>
      <c r="G26" s="54"/>
      <c r="H26" s="56"/>
      <c r="I26" s="112"/>
    </row>
    <row r="27" spans="1:14" ht="15" customHeight="1" x14ac:dyDescent="0.25">
      <c r="A27" s="50"/>
      <c r="B27" s="44" t="s">
        <v>611</v>
      </c>
      <c r="C27" s="51"/>
      <c r="D27" s="51"/>
      <c r="E27" s="51"/>
      <c r="F27" s="51"/>
      <c r="G27" s="74">
        <f>AVERAGE($D$18,$E$18,$F$18)</f>
        <v>7.6604833208059483E-2</v>
      </c>
      <c r="H27" s="75">
        <f>AVERAGE($D$18,$E$18,$F$18)</f>
        <v>7.6604833208059483E-2</v>
      </c>
      <c r="I27" s="112"/>
      <c r="K27" s="51"/>
      <c r="L27" s="51"/>
      <c r="M27" s="51"/>
    </row>
    <row r="28" spans="1:14" ht="15" customHeight="1" thickBot="1" x14ac:dyDescent="0.3">
      <c r="A28" s="50"/>
      <c r="B28" s="89" t="s">
        <v>612</v>
      </c>
      <c r="C28" s="51"/>
      <c r="D28" s="51"/>
      <c r="E28" s="51"/>
      <c r="F28" s="51"/>
      <c r="G28" s="87">
        <f>AVERAGE($D$18,$E$18,$F$18)+_xlfn.STDEV.P($D$18,$E$18,$F$18)</f>
        <v>0.12780604193696921</v>
      </c>
      <c r="H28" s="88">
        <f>AVERAGE($D$18,$E$18,$F$18)+_xlfn.STDEV.P($D$18,$E$18,$F$18)*2</f>
        <v>0.17900725066587894</v>
      </c>
      <c r="I28" s="113"/>
      <c r="N28" s="69"/>
    </row>
    <row r="29" spans="1:14" ht="15.75" customHeight="1" x14ac:dyDescent="0.25">
      <c r="B29" s="95" t="s">
        <v>613</v>
      </c>
      <c r="C29" s="55"/>
      <c r="D29" s="55"/>
      <c r="E29" s="55"/>
      <c r="F29" s="55"/>
      <c r="G29" s="91">
        <f>AVERAGE($D$18,$E$18,$F$18)-_xlfn.STDEV.P($D$18,$E$18,$F$18)</f>
        <v>2.5403624479149754E-2</v>
      </c>
      <c r="H29" s="92">
        <f>AVERAGE($D$18,$E$18,$F$18)-_xlfn.STDEV.P($D$18,$E$18,$F$18)*2</f>
        <v>-2.5797584249759975E-2</v>
      </c>
      <c r="K29" s="51"/>
      <c r="L29" s="51"/>
      <c r="M29" s="51"/>
      <c r="N29" s="69"/>
    </row>
    <row r="30" spans="1:14" x14ac:dyDescent="0.25">
      <c r="B30" s="122" t="s">
        <v>577</v>
      </c>
      <c r="C30" s="54"/>
      <c r="D30" s="54"/>
      <c r="E30" s="54"/>
      <c r="F30" s="54"/>
      <c r="G30" s="76"/>
      <c r="H30" s="77"/>
    </row>
    <row r="31" spans="1:14" x14ac:dyDescent="0.25">
      <c r="B31" s="86" t="s">
        <v>611</v>
      </c>
      <c r="C31" s="51"/>
      <c r="D31" s="51"/>
      <c r="E31" s="51"/>
      <c r="F31" s="51"/>
      <c r="G31" s="74">
        <f>AVERAGE($C$19,$D$19,$E$19,$F$19)</f>
        <v>0.77308275503394319</v>
      </c>
      <c r="H31" s="75">
        <f>AVERAGE($C$19,$D$19,$E$19,$F$19)</f>
        <v>0.77308275503394319</v>
      </c>
    </row>
    <row r="32" spans="1:14" x14ac:dyDescent="0.25">
      <c r="B32" s="90" t="s">
        <v>612</v>
      </c>
      <c r="C32" s="51"/>
      <c r="D32" s="51"/>
      <c r="E32" s="51"/>
      <c r="F32" s="51"/>
      <c r="G32" s="87">
        <f>AVERAGE($C$19,$D$19,$E$19,$F$19)+_xlfn.STDEV.P($C$19,$D$19,$E$19,$F$19)</f>
        <v>0.79278039440600034</v>
      </c>
      <c r="H32" s="88">
        <f>AVERAGE($C$19,$D$19,$E$19,$F$19)+_xlfn.STDEV.P($C$19,$D$19,$E$19,$F$19)*2</f>
        <v>0.81247803377805761</v>
      </c>
    </row>
    <row r="33" spans="2:8" x14ac:dyDescent="0.25">
      <c r="B33" s="95" t="s">
        <v>613</v>
      </c>
      <c r="C33" s="55"/>
      <c r="D33" s="55"/>
      <c r="E33" s="55"/>
      <c r="F33" s="55"/>
      <c r="G33" s="91">
        <f>AVERAGE($C$19,$D$19,$E$19,$F$19)-_xlfn.STDEV.P($C$19,$D$19,$E$19,$F$19)</f>
        <v>0.75338511566188604</v>
      </c>
      <c r="H33" s="92">
        <f>AVERAGE($C$19,$D$19,$E$19,$F$19)-_xlfn.STDEV.P($C$19,$D$19,$E$19,$F$19)*2</f>
        <v>0.73368747628982878</v>
      </c>
    </row>
    <row r="34" spans="2:8" x14ac:dyDescent="0.25">
      <c r="B34" s="122" t="s">
        <v>579</v>
      </c>
      <c r="C34" s="54"/>
      <c r="D34" s="54"/>
      <c r="E34" s="54"/>
      <c r="F34" s="54"/>
      <c r="G34" s="76"/>
      <c r="H34" s="77"/>
    </row>
    <row r="35" spans="2:8" x14ac:dyDescent="0.25">
      <c r="B35" s="57" t="s">
        <v>611</v>
      </c>
      <c r="C35" s="51"/>
      <c r="D35" s="51"/>
      <c r="E35" s="51"/>
      <c r="F35" s="51"/>
      <c r="G35" s="74">
        <f>AVERAGE($C$20,$D$20,$E$20,$F$20)</f>
        <v>0.29409643085188258</v>
      </c>
      <c r="H35" s="75">
        <f>G35</f>
        <v>0.29409643085188258</v>
      </c>
    </row>
    <row r="36" spans="2:8" x14ac:dyDescent="0.25">
      <c r="B36" s="90" t="s">
        <v>612</v>
      </c>
      <c r="C36" s="51"/>
      <c r="D36" s="51"/>
      <c r="E36" s="51"/>
      <c r="F36" s="51"/>
      <c r="G36" s="87">
        <f>AVERAGE($C$20,$D$20,$E$20,$F$20)+_xlfn.STDEV.P($C$20,$D$20,$E$20,$F$20)</f>
        <v>0.35536269811414634</v>
      </c>
      <c r="H36" s="88">
        <f>AVERAGE($C$20,$D$20,$E$20,$F$20)+_xlfn.STDEV.P($C$20,$D$20,$E$20,$F$20)*2</f>
        <v>0.41662896537641014</v>
      </c>
    </row>
    <row r="37" spans="2:8" ht="15.75" thickBot="1" x14ac:dyDescent="0.3">
      <c r="B37" s="96" t="s">
        <v>613</v>
      </c>
      <c r="C37" s="53"/>
      <c r="D37" s="53"/>
      <c r="E37" s="53"/>
      <c r="F37" s="53"/>
      <c r="G37" s="93">
        <f>AVERAGE($C$20,$D$20,$E$20,$F$20)-_xlfn.STDEV.P($C$20,$D$20,$E$20,$F$20)</f>
        <v>0.23283016358961883</v>
      </c>
      <c r="H37" s="94">
        <f>AVERAGE($C$20,$D$20,$E$20,$F$20)-_xlfn.STDEV.P($C$20,$D$20,$E$20,$F$20)*2</f>
        <v>0.17156389632735505</v>
      </c>
    </row>
  </sheetData>
  <mergeCells count="7">
    <mergeCell ref="I5:I9"/>
    <mergeCell ref="C24:H25"/>
    <mergeCell ref="I24:I28"/>
    <mergeCell ref="B24:B25"/>
    <mergeCell ref="A16:A20"/>
    <mergeCell ref="I16:I20"/>
    <mergeCell ref="B16:C17"/>
  </mergeCells>
  <phoneticPr fontId="19" type="noConversion"/>
  <conditionalFormatting sqref="C24">
    <cfRule type="expression" dxfId="2" priority="4">
      <formula>$C$24="Strong Case"</formula>
    </cfRule>
    <cfRule type="expression" dxfId="1" priority="5">
      <formula>$C$24="Weak Case"</formula>
    </cfRule>
    <cfRule type="expression" dxfId="0" priority="6">
      <formula>$C$24="Base Case"</formula>
    </cfRule>
  </conditionalFormatting>
  <dataValidations disablePrompts="1" count="1">
    <dataValidation type="list" allowBlank="1" showInputMessage="1" showErrorMessage="1" sqref="C24" xr:uid="{DBF99616-756F-41A8-BD41-98FB579CA85C}">
      <formula1>Scenario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0E1C-D138-45AB-9744-360927FCE74D}">
  <dimension ref="B2:D439"/>
  <sheetViews>
    <sheetView workbookViewId="0">
      <selection activeCell="B7" sqref="B7"/>
    </sheetView>
  </sheetViews>
  <sheetFormatPr defaultRowHeight="15" x14ac:dyDescent="0.25"/>
  <cols>
    <col min="2" max="2" width="13.140625" bestFit="1" customWidth="1"/>
  </cols>
  <sheetData>
    <row r="2" spans="2:4" x14ac:dyDescent="0.25">
      <c r="B2" s="43" t="s">
        <v>597</v>
      </c>
    </row>
    <row r="3" spans="2:4" x14ac:dyDescent="0.25">
      <c r="B3" s="44" t="s">
        <v>600</v>
      </c>
      <c r="D3" s="44" t="s">
        <v>611</v>
      </c>
    </row>
    <row r="4" spans="2:4" x14ac:dyDescent="0.25">
      <c r="B4" s="44" t="s">
        <v>601</v>
      </c>
      <c r="D4" s="44" t="s">
        <v>612</v>
      </c>
    </row>
    <row r="5" spans="2:4" x14ac:dyDescent="0.25">
      <c r="B5" s="44" t="s">
        <v>599</v>
      </c>
      <c r="D5" s="44" t="s">
        <v>613</v>
      </c>
    </row>
    <row r="6" spans="2:4" x14ac:dyDescent="0.25">
      <c r="B6" s="44" t="s">
        <v>598</v>
      </c>
    </row>
    <row r="8" spans="2:4" x14ac:dyDescent="0.25">
      <c r="B8" s="43" t="s">
        <v>597</v>
      </c>
    </row>
    <row r="9" spans="2:4" x14ac:dyDescent="0.25">
      <c r="B9" s="44" t="s">
        <v>394</v>
      </c>
      <c r="D9" s="44" t="s">
        <v>394</v>
      </c>
    </row>
    <row r="10" spans="2:4" x14ac:dyDescent="0.25">
      <c r="B10" s="44" t="s">
        <v>372</v>
      </c>
      <c r="D10" s="44" t="s">
        <v>372</v>
      </c>
    </row>
    <row r="11" spans="2:4" x14ac:dyDescent="0.25">
      <c r="B11" s="44" t="s">
        <v>415</v>
      </c>
      <c r="D11" s="44" t="s">
        <v>415</v>
      </c>
    </row>
    <row r="12" spans="2:4" x14ac:dyDescent="0.25">
      <c r="B12" s="44" t="s">
        <v>10</v>
      </c>
      <c r="D12" s="44" t="s">
        <v>10</v>
      </c>
    </row>
    <row r="13" spans="2:4" x14ac:dyDescent="0.25">
      <c r="B13" s="44" t="s">
        <v>18</v>
      </c>
      <c r="D13" s="44" t="s">
        <v>18</v>
      </c>
    </row>
    <row r="14" spans="2:4" x14ac:dyDescent="0.25">
      <c r="B14" s="44" t="s">
        <v>21</v>
      </c>
      <c r="D14" s="44" t="s">
        <v>21</v>
      </c>
    </row>
    <row r="15" spans="2:4" x14ac:dyDescent="0.25">
      <c r="B15" s="44" t="s">
        <v>24</v>
      </c>
      <c r="D15" s="44" t="s">
        <v>24</v>
      </c>
    </row>
    <row r="16" spans="2:4" x14ac:dyDescent="0.25">
      <c r="B16" s="44" t="s">
        <v>27</v>
      </c>
      <c r="D16" s="44" t="s">
        <v>27</v>
      </c>
    </row>
    <row r="17" spans="2:4" x14ac:dyDescent="0.25">
      <c r="B17" s="44" t="s">
        <v>29</v>
      </c>
      <c r="D17" s="44" t="s">
        <v>29</v>
      </c>
    </row>
    <row r="18" spans="2:4" x14ac:dyDescent="0.25">
      <c r="B18" s="44" t="s">
        <v>31</v>
      </c>
      <c r="D18" s="44" t="s">
        <v>31</v>
      </c>
    </row>
    <row r="19" spans="2:4" x14ac:dyDescent="0.25">
      <c r="B19" s="44" t="s">
        <v>33</v>
      </c>
      <c r="D19" s="44" t="s">
        <v>33</v>
      </c>
    </row>
    <row r="20" spans="2:4" x14ac:dyDescent="0.25">
      <c r="B20" s="44" t="s">
        <v>35</v>
      </c>
      <c r="D20" s="44" t="s">
        <v>35</v>
      </c>
    </row>
    <row r="21" spans="2:4" x14ac:dyDescent="0.25">
      <c r="B21" s="44" t="s">
        <v>38</v>
      </c>
      <c r="D21" s="44" t="s">
        <v>38</v>
      </c>
    </row>
    <row r="22" spans="2:4" x14ac:dyDescent="0.25">
      <c r="B22" s="44" t="s">
        <v>40</v>
      </c>
      <c r="D22" s="44" t="s">
        <v>40</v>
      </c>
    </row>
    <row r="23" spans="2:4" x14ac:dyDescent="0.25">
      <c r="B23" s="44" t="s">
        <v>41</v>
      </c>
      <c r="D23" s="44" t="s">
        <v>41</v>
      </c>
    </row>
    <row r="24" spans="2:4" x14ac:dyDescent="0.25">
      <c r="B24" s="44" t="s">
        <v>44</v>
      </c>
      <c r="D24" s="44" t="s">
        <v>44</v>
      </c>
    </row>
    <row r="25" spans="2:4" x14ac:dyDescent="0.25">
      <c r="B25" s="44" t="s">
        <v>46</v>
      </c>
      <c r="D25" s="44" t="s">
        <v>46</v>
      </c>
    </row>
    <row r="26" spans="2:4" x14ac:dyDescent="0.25">
      <c r="B26" s="44" t="s">
        <v>49</v>
      </c>
      <c r="D26" s="44" t="s">
        <v>49</v>
      </c>
    </row>
    <row r="27" spans="2:4" x14ac:dyDescent="0.25">
      <c r="B27" s="44" t="s">
        <v>51</v>
      </c>
      <c r="D27" s="44" t="s">
        <v>51</v>
      </c>
    </row>
    <row r="28" spans="2:4" x14ac:dyDescent="0.25">
      <c r="B28" s="44" t="s">
        <v>54</v>
      </c>
      <c r="D28" s="44" t="s">
        <v>54</v>
      </c>
    </row>
    <row r="29" spans="2:4" x14ac:dyDescent="0.25">
      <c r="B29" s="44" t="s">
        <v>56</v>
      </c>
      <c r="D29" s="44" t="s">
        <v>56</v>
      </c>
    </row>
    <row r="30" spans="2:4" x14ac:dyDescent="0.25">
      <c r="B30" s="44" t="s">
        <v>58</v>
      </c>
      <c r="D30" s="44" t="s">
        <v>58</v>
      </c>
    </row>
    <row r="31" spans="2:4" x14ac:dyDescent="0.25">
      <c r="B31" s="44" t="s">
        <v>61</v>
      </c>
      <c r="D31" s="44" t="s">
        <v>61</v>
      </c>
    </row>
    <row r="32" spans="2:4" x14ac:dyDescent="0.25">
      <c r="B32" s="44" t="s">
        <v>62</v>
      </c>
      <c r="D32" s="44" t="s">
        <v>62</v>
      </c>
    </row>
    <row r="33" spans="2:4" x14ac:dyDescent="0.25">
      <c r="B33" s="44" t="s">
        <v>63</v>
      </c>
      <c r="D33" s="44" t="s">
        <v>63</v>
      </c>
    </row>
    <row r="34" spans="2:4" x14ac:dyDescent="0.25">
      <c r="B34" s="44" t="s">
        <v>65</v>
      </c>
      <c r="D34" s="44" t="s">
        <v>65</v>
      </c>
    </row>
    <row r="35" spans="2:4" x14ac:dyDescent="0.25">
      <c r="B35" s="44" t="s">
        <v>67</v>
      </c>
      <c r="D35" s="44" t="s">
        <v>67</v>
      </c>
    </row>
    <row r="36" spans="2:4" x14ac:dyDescent="0.25">
      <c r="B36" s="44" t="s">
        <v>69</v>
      </c>
      <c r="D36" s="44" t="s">
        <v>69</v>
      </c>
    </row>
    <row r="37" spans="2:4" x14ac:dyDescent="0.25">
      <c r="B37" s="44" t="s">
        <v>71</v>
      </c>
      <c r="D37" s="44" t="s">
        <v>71</v>
      </c>
    </row>
    <row r="38" spans="2:4" x14ac:dyDescent="0.25">
      <c r="B38" s="44" t="s">
        <v>72</v>
      </c>
      <c r="D38" s="44" t="s">
        <v>72</v>
      </c>
    </row>
    <row r="39" spans="2:4" x14ac:dyDescent="0.25">
      <c r="B39" s="44" t="s">
        <v>74</v>
      </c>
      <c r="D39" s="44" t="s">
        <v>74</v>
      </c>
    </row>
    <row r="40" spans="2:4" x14ac:dyDescent="0.25">
      <c r="B40" s="44" t="s">
        <v>76</v>
      </c>
      <c r="D40" s="44" t="s">
        <v>76</v>
      </c>
    </row>
    <row r="41" spans="2:4" x14ac:dyDescent="0.25">
      <c r="B41" s="44" t="s">
        <v>78</v>
      </c>
      <c r="D41" s="44" t="s">
        <v>78</v>
      </c>
    </row>
    <row r="42" spans="2:4" x14ac:dyDescent="0.25">
      <c r="B42" s="44" t="s">
        <v>80</v>
      </c>
      <c r="D42" s="44" t="s">
        <v>80</v>
      </c>
    </row>
    <row r="43" spans="2:4" x14ac:dyDescent="0.25">
      <c r="B43" s="44" t="s">
        <v>82</v>
      </c>
      <c r="D43" s="44" t="s">
        <v>82</v>
      </c>
    </row>
    <row r="44" spans="2:4" x14ac:dyDescent="0.25">
      <c r="B44" s="44" t="s">
        <v>85</v>
      </c>
      <c r="D44" s="44" t="s">
        <v>85</v>
      </c>
    </row>
    <row r="45" spans="2:4" x14ac:dyDescent="0.25">
      <c r="B45" s="44" t="s">
        <v>86</v>
      </c>
      <c r="D45" s="44" t="s">
        <v>86</v>
      </c>
    </row>
    <row r="46" spans="2:4" x14ac:dyDescent="0.25">
      <c r="B46" s="44" t="s">
        <v>88</v>
      </c>
      <c r="D46" s="44" t="s">
        <v>88</v>
      </c>
    </row>
    <row r="47" spans="2:4" x14ac:dyDescent="0.25">
      <c r="B47" s="44" t="s">
        <v>90</v>
      </c>
      <c r="D47" s="44" t="s">
        <v>90</v>
      </c>
    </row>
    <row r="48" spans="2:4" x14ac:dyDescent="0.25">
      <c r="B48" s="44" t="s">
        <v>92</v>
      </c>
      <c r="D48" s="44" t="s">
        <v>92</v>
      </c>
    </row>
    <row r="49" spans="2:4" x14ac:dyDescent="0.25">
      <c r="B49" s="44" t="s">
        <v>94</v>
      </c>
      <c r="D49" s="44" t="s">
        <v>94</v>
      </c>
    </row>
    <row r="50" spans="2:4" x14ac:dyDescent="0.25">
      <c r="B50" s="44" t="s">
        <v>95</v>
      </c>
      <c r="D50" s="44" t="s">
        <v>95</v>
      </c>
    </row>
    <row r="51" spans="2:4" x14ac:dyDescent="0.25">
      <c r="B51" s="44" t="s">
        <v>97</v>
      </c>
      <c r="D51" s="44" t="s">
        <v>97</v>
      </c>
    </row>
    <row r="52" spans="2:4" x14ac:dyDescent="0.25">
      <c r="B52" s="44" t="s">
        <v>99</v>
      </c>
      <c r="D52" s="44" t="s">
        <v>99</v>
      </c>
    </row>
    <row r="53" spans="2:4" x14ac:dyDescent="0.25">
      <c r="B53" s="44" t="s">
        <v>101</v>
      </c>
      <c r="D53" s="44" t="s">
        <v>101</v>
      </c>
    </row>
    <row r="54" spans="2:4" x14ac:dyDescent="0.25">
      <c r="B54" s="44" t="s">
        <v>102</v>
      </c>
      <c r="D54" s="44" t="s">
        <v>102</v>
      </c>
    </row>
    <row r="55" spans="2:4" x14ac:dyDescent="0.25">
      <c r="B55" s="44" t="s">
        <v>103</v>
      </c>
      <c r="D55" s="44" t="s">
        <v>103</v>
      </c>
    </row>
    <row r="56" spans="2:4" x14ac:dyDescent="0.25">
      <c r="B56" s="44" t="s">
        <v>104</v>
      </c>
      <c r="D56" s="44" t="s">
        <v>104</v>
      </c>
    </row>
    <row r="57" spans="2:4" x14ac:dyDescent="0.25">
      <c r="B57" s="44" t="s">
        <v>106</v>
      </c>
      <c r="D57" s="44" t="s">
        <v>106</v>
      </c>
    </row>
    <row r="58" spans="2:4" x14ac:dyDescent="0.25">
      <c r="B58" s="44" t="s">
        <v>107</v>
      </c>
      <c r="D58" s="44" t="s">
        <v>107</v>
      </c>
    </row>
    <row r="59" spans="2:4" x14ac:dyDescent="0.25">
      <c r="B59" s="44" t="s">
        <v>108</v>
      </c>
      <c r="D59" s="44" t="s">
        <v>108</v>
      </c>
    </row>
    <row r="60" spans="2:4" x14ac:dyDescent="0.25">
      <c r="B60" s="44" t="s">
        <v>109</v>
      </c>
      <c r="D60" s="44" t="s">
        <v>109</v>
      </c>
    </row>
    <row r="61" spans="2:4" x14ac:dyDescent="0.25">
      <c r="B61" s="44" t="s">
        <v>111</v>
      </c>
      <c r="D61" s="44" t="s">
        <v>111</v>
      </c>
    </row>
    <row r="62" spans="2:4" x14ac:dyDescent="0.25">
      <c r="B62" s="44" t="s">
        <v>112</v>
      </c>
      <c r="D62" s="44" t="s">
        <v>112</v>
      </c>
    </row>
    <row r="63" spans="2:4" x14ac:dyDescent="0.25">
      <c r="B63" s="44" t="s">
        <v>113</v>
      </c>
      <c r="D63" s="44" t="s">
        <v>113</v>
      </c>
    </row>
    <row r="64" spans="2:4" x14ac:dyDescent="0.25">
      <c r="B64" s="44" t="s">
        <v>115</v>
      </c>
      <c r="D64" s="44" t="s">
        <v>115</v>
      </c>
    </row>
    <row r="65" spans="2:4" x14ac:dyDescent="0.25">
      <c r="B65" s="44" t="s">
        <v>116</v>
      </c>
      <c r="D65" s="44" t="s">
        <v>116</v>
      </c>
    </row>
    <row r="66" spans="2:4" x14ac:dyDescent="0.25">
      <c r="B66" s="44" t="s">
        <v>118</v>
      </c>
      <c r="D66" s="44" t="s">
        <v>118</v>
      </c>
    </row>
    <row r="67" spans="2:4" x14ac:dyDescent="0.25">
      <c r="B67" s="44" t="s">
        <v>119</v>
      </c>
      <c r="D67" s="44" t="s">
        <v>119</v>
      </c>
    </row>
    <row r="68" spans="2:4" x14ac:dyDescent="0.25">
      <c r="B68" s="44" t="s">
        <v>120</v>
      </c>
      <c r="D68" s="44" t="s">
        <v>120</v>
      </c>
    </row>
    <row r="69" spans="2:4" x14ac:dyDescent="0.25">
      <c r="B69" s="44" t="s">
        <v>122</v>
      </c>
      <c r="D69" s="44" t="s">
        <v>122</v>
      </c>
    </row>
    <row r="70" spans="2:4" x14ac:dyDescent="0.25">
      <c r="B70" s="44" t="s">
        <v>123</v>
      </c>
      <c r="D70" s="44" t="s">
        <v>123</v>
      </c>
    </row>
    <row r="71" spans="2:4" x14ac:dyDescent="0.25">
      <c r="B71" s="44" t="s">
        <v>125</v>
      </c>
      <c r="D71" s="44" t="s">
        <v>125</v>
      </c>
    </row>
    <row r="72" spans="2:4" x14ac:dyDescent="0.25">
      <c r="B72" s="44" t="s">
        <v>126</v>
      </c>
      <c r="D72" s="44" t="s">
        <v>126</v>
      </c>
    </row>
    <row r="73" spans="2:4" x14ac:dyDescent="0.25">
      <c r="B73" s="44" t="s">
        <v>128</v>
      </c>
      <c r="D73" s="44" t="s">
        <v>128</v>
      </c>
    </row>
    <row r="74" spans="2:4" x14ac:dyDescent="0.25">
      <c r="B74" s="44" t="s">
        <v>129</v>
      </c>
      <c r="D74" s="44" t="s">
        <v>129</v>
      </c>
    </row>
    <row r="75" spans="2:4" x14ac:dyDescent="0.25">
      <c r="B75" s="44" t="s">
        <v>131</v>
      </c>
      <c r="D75" s="44" t="s">
        <v>131</v>
      </c>
    </row>
    <row r="76" spans="2:4" x14ac:dyDescent="0.25">
      <c r="B76" s="44" t="s">
        <v>132</v>
      </c>
      <c r="D76" s="44" t="s">
        <v>132</v>
      </c>
    </row>
    <row r="77" spans="2:4" x14ac:dyDescent="0.25">
      <c r="B77" s="44" t="s">
        <v>134</v>
      </c>
      <c r="D77" s="44" t="s">
        <v>134</v>
      </c>
    </row>
    <row r="78" spans="2:4" x14ac:dyDescent="0.25">
      <c r="B78" s="44" t="s">
        <v>135</v>
      </c>
      <c r="D78" s="44" t="s">
        <v>135</v>
      </c>
    </row>
    <row r="79" spans="2:4" x14ac:dyDescent="0.25">
      <c r="B79" s="44" t="s">
        <v>137</v>
      </c>
      <c r="D79" s="44" t="s">
        <v>137</v>
      </c>
    </row>
    <row r="80" spans="2:4" x14ac:dyDescent="0.25">
      <c r="B80" s="44" t="s">
        <v>139</v>
      </c>
      <c r="D80" s="44" t="s">
        <v>139</v>
      </c>
    </row>
    <row r="81" spans="2:4" x14ac:dyDescent="0.25">
      <c r="B81" s="44" t="s">
        <v>141</v>
      </c>
      <c r="D81" s="44" t="s">
        <v>141</v>
      </c>
    </row>
    <row r="82" spans="2:4" x14ac:dyDescent="0.25">
      <c r="B82" s="44" t="s">
        <v>143</v>
      </c>
      <c r="D82" s="44" t="s">
        <v>143</v>
      </c>
    </row>
    <row r="83" spans="2:4" x14ac:dyDescent="0.25">
      <c r="B83" s="44" t="s">
        <v>145</v>
      </c>
      <c r="D83" s="44" t="s">
        <v>145</v>
      </c>
    </row>
    <row r="84" spans="2:4" x14ac:dyDescent="0.25">
      <c r="B84" s="44" t="s">
        <v>147</v>
      </c>
      <c r="D84" s="44" t="s">
        <v>147</v>
      </c>
    </row>
    <row r="85" spans="2:4" x14ac:dyDescent="0.25">
      <c r="B85" s="44" t="s">
        <v>149</v>
      </c>
      <c r="D85" s="44" t="s">
        <v>149</v>
      </c>
    </row>
    <row r="86" spans="2:4" x14ac:dyDescent="0.25">
      <c r="B86" s="44" t="s">
        <v>150</v>
      </c>
      <c r="D86" s="44" t="s">
        <v>150</v>
      </c>
    </row>
    <row r="87" spans="2:4" x14ac:dyDescent="0.25">
      <c r="B87" s="44" t="s">
        <v>151</v>
      </c>
      <c r="D87" s="44" t="s">
        <v>151</v>
      </c>
    </row>
    <row r="88" spans="2:4" x14ac:dyDescent="0.25">
      <c r="B88" s="44" t="s">
        <v>152</v>
      </c>
      <c r="D88" s="44" t="s">
        <v>152</v>
      </c>
    </row>
    <row r="89" spans="2:4" x14ac:dyDescent="0.25">
      <c r="B89" s="44" t="s">
        <v>153</v>
      </c>
      <c r="D89" s="44" t="s">
        <v>153</v>
      </c>
    </row>
    <row r="90" spans="2:4" x14ac:dyDescent="0.25">
      <c r="B90" s="44" t="s">
        <v>154</v>
      </c>
      <c r="D90" s="44" t="s">
        <v>154</v>
      </c>
    </row>
    <row r="91" spans="2:4" x14ac:dyDescent="0.25">
      <c r="B91" s="44" t="s">
        <v>156</v>
      </c>
      <c r="D91" s="44" t="s">
        <v>156</v>
      </c>
    </row>
    <row r="92" spans="2:4" x14ac:dyDescent="0.25">
      <c r="B92" s="44" t="s">
        <v>158</v>
      </c>
      <c r="D92" s="44" t="s">
        <v>158</v>
      </c>
    </row>
    <row r="93" spans="2:4" x14ac:dyDescent="0.25">
      <c r="B93" s="44" t="s">
        <v>159</v>
      </c>
      <c r="D93" s="44" t="s">
        <v>159</v>
      </c>
    </row>
    <row r="94" spans="2:4" x14ac:dyDescent="0.25">
      <c r="B94" s="44" t="s">
        <v>160</v>
      </c>
      <c r="D94" s="44" t="s">
        <v>160</v>
      </c>
    </row>
    <row r="95" spans="2:4" x14ac:dyDescent="0.25">
      <c r="B95" s="44" t="s">
        <v>161</v>
      </c>
      <c r="D95" s="44" t="s">
        <v>161</v>
      </c>
    </row>
    <row r="96" spans="2:4" x14ac:dyDescent="0.25">
      <c r="B96" s="44" t="s">
        <v>162</v>
      </c>
      <c r="D96" s="44" t="s">
        <v>162</v>
      </c>
    </row>
    <row r="97" spans="2:4" x14ac:dyDescent="0.25">
      <c r="B97" s="44" t="s">
        <v>163</v>
      </c>
      <c r="D97" s="44" t="s">
        <v>163</v>
      </c>
    </row>
    <row r="98" spans="2:4" x14ac:dyDescent="0.25">
      <c r="B98" s="44" t="s">
        <v>165</v>
      </c>
      <c r="D98" s="44" t="s">
        <v>165</v>
      </c>
    </row>
    <row r="99" spans="2:4" x14ac:dyDescent="0.25">
      <c r="B99" s="44" t="s">
        <v>167</v>
      </c>
      <c r="D99" s="44" t="s">
        <v>167</v>
      </c>
    </row>
    <row r="100" spans="2:4" x14ac:dyDescent="0.25">
      <c r="B100" s="44" t="s">
        <v>169</v>
      </c>
      <c r="D100" s="44" t="s">
        <v>169</v>
      </c>
    </row>
    <row r="101" spans="2:4" x14ac:dyDescent="0.25">
      <c r="B101" s="44" t="s">
        <v>171</v>
      </c>
      <c r="D101" s="44" t="s">
        <v>171</v>
      </c>
    </row>
    <row r="102" spans="2:4" x14ac:dyDescent="0.25">
      <c r="B102" s="44" t="s">
        <v>172</v>
      </c>
      <c r="D102" s="44" t="s">
        <v>172</v>
      </c>
    </row>
    <row r="103" spans="2:4" x14ac:dyDescent="0.25">
      <c r="B103" s="44" t="s">
        <v>173</v>
      </c>
      <c r="D103" s="44" t="s">
        <v>173</v>
      </c>
    </row>
    <row r="104" spans="2:4" x14ac:dyDescent="0.25">
      <c r="B104" s="44" t="s">
        <v>175</v>
      </c>
      <c r="D104" s="44" t="s">
        <v>175</v>
      </c>
    </row>
    <row r="105" spans="2:4" x14ac:dyDescent="0.25">
      <c r="B105" s="44" t="s">
        <v>177</v>
      </c>
      <c r="D105" s="44" t="s">
        <v>177</v>
      </c>
    </row>
    <row r="106" spans="2:4" x14ac:dyDescent="0.25">
      <c r="B106" s="44" t="s">
        <v>179</v>
      </c>
      <c r="D106" s="44" t="s">
        <v>179</v>
      </c>
    </row>
    <row r="107" spans="2:4" x14ac:dyDescent="0.25">
      <c r="B107" s="44" t="s">
        <v>181</v>
      </c>
      <c r="D107" s="44" t="s">
        <v>181</v>
      </c>
    </row>
    <row r="108" spans="2:4" x14ac:dyDescent="0.25">
      <c r="B108" s="44" t="s">
        <v>184</v>
      </c>
      <c r="D108" s="44" t="s">
        <v>184</v>
      </c>
    </row>
    <row r="109" spans="2:4" x14ac:dyDescent="0.25">
      <c r="B109" s="44" t="s">
        <v>185</v>
      </c>
      <c r="D109" s="44" t="s">
        <v>185</v>
      </c>
    </row>
    <row r="110" spans="2:4" x14ac:dyDescent="0.25">
      <c r="B110" s="44" t="s">
        <v>186</v>
      </c>
      <c r="D110" s="44" t="s">
        <v>186</v>
      </c>
    </row>
    <row r="111" spans="2:4" x14ac:dyDescent="0.25">
      <c r="B111" s="44" t="s">
        <v>188</v>
      </c>
      <c r="D111" s="44" t="s">
        <v>188</v>
      </c>
    </row>
    <row r="112" spans="2:4" x14ac:dyDescent="0.25">
      <c r="B112" s="44" t="s">
        <v>189</v>
      </c>
      <c r="D112" s="44" t="s">
        <v>189</v>
      </c>
    </row>
    <row r="113" spans="2:4" x14ac:dyDescent="0.25">
      <c r="B113" s="44" t="s">
        <v>190</v>
      </c>
      <c r="D113" s="44" t="s">
        <v>190</v>
      </c>
    </row>
    <row r="114" spans="2:4" x14ac:dyDescent="0.25">
      <c r="B114" s="44" t="s">
        <v>191</v>
      </c>
      <c r="D114" s="44" t="s">
        <v>191</v>
      </c>
    </row>
    <row r="115" spans="2:4" x14ac:dyDescent="0.25">
      <c r="B115" s="44" t="s">
        <v>192</v>
      </c>
      <c r="D115" s="44" t="s">
        <v>192</v>
      </c>
    </row>
    <row r="116" spans="2:4" x14ac:dyDescent="0.25">
      <c r="B116" s="44" t="s">
        <v>194</v>
      </c>
      <c r="D116" s="44" t="s">
        <v>194</v>
      </c>
    </row>
    <row r="117" spans="2:4" x14ac:dyDescent="0.25">
      <c r="B117" s="44" t="s">
        <v>195</v>
      </c>
      <c r="D117" s="44" t="s">
        <v>195</v>
      </c>
    </row>
    <row r="118" spans="2:4" x14ac:dyDescent="0.25">
      <c r="B118" s="44" t="s">
        <v>196</v>
      </c>
      <c r="D118" s="44" t="s">
        <v>196</v>
      </c>
    </row>
    <row r="119" spans="2:4" x14ac:dyDescent="0.25">
      <c r="B119" s="44" t="s">
        <v>198</v>
      </c>
      <c r="D119" s="44" t="s">
        <v>198</v>
      </c>
    </row>
    <row r="120" spans="2:4" x14ac:dyDescent="0.25">
      <c r="B120" s="44" t="s">
        <v>200</v>
      </c>
      <c r="D120" s="44" t="s">
        <v>200</v>
      </c>
    </row>
    <row r="121" spans="2:4" x14ac:dyDescent="0.25">
      <c r="B121" s="44" t="s">
        <v>202</v>
      </c>
      <c r="D121" s="44" t="s">
        <v>202</v>
      </c>
    </row>
    <row r="122" spans="2:4" x14ac:dyDescent="0.25">
      <c r="B122" s="44" t="s">
        <v>203</v>
      </c>
      <c r="D122" s="44" t="s">
        <v>203</v>
      </c>
    </row>
    <row r="123" spans="2:4" x14ac:dyDescent="0.25">
      <c r="B123" s="44" t="s">
        <v>205</v>
      </c>
      <c r="D123" s="44" t="s">
        <v>205</v>
      </c>
    </row>
    <row r="124" spans="2:4" x14ac:dyDescent="0.25">
      <c r="B124" s="44" t="s">
        <v>206</v>
      </c>
      <c r="D124" s="44" t="s">
        <v>206</v>
      </c>
    </row>
    <row r="125" spans="2:4" x14ac:dyDescent="0.25">
      <c r="B125" s="44" t="s">
        <v>207</v>
      </c>
      <c r="D125" s="44" t="s">
        <v>207</v>
      </c>
    </row>
    <row r="126" spans="2:4" x14ac:dyDescent="0.25">
      <c r="B126" s="44" t="s">
        <v>208</v>
      </c>
      <c r="D126" s="44" t="s">
        <v>208</v>
      </c>
    </row>
    <row r="127" spans="2:4" x14ac:dyDescent="0.25">
      <c r="B127" s="44" t="s">
        <v>209</v>
      </c>
      <c r="D127" s="44" t="s">
        <v>209</v>
      </c>
    </row>
    <row r="128" spans="2:4" x14ac:dyDescent="0.25">
      <c r="B128" s="44" t="s">
        <v>210</v>
      </c>
      <c r="D128" s="44" t="s">
        <v>210</v>
      </c>
    </row>
    <row r="129" spans="2:4" x14ac:dyDescent="0.25">
      <c r="B129" s="44" t="s">
        <v>212</v>
      </c>
      <c r="D129" s="44" t="s">
        <v>212</v>
      </c>
    </row>
    <row r="130" spans="2:4" x14ac:dyDescent="0.25">
      <c r="B130" s="44" t="s">
        <v>213</v>
      </c>
      <c r="D130" s="44" t="s">
        <v>213</v>
      </c>
    </row>
    <row r="131" spans="2:4" x14ac:dyDescent="0.25">
      <c r="B131" s="44" t="s">
        <v>215</v>
      </c>
      <c r="D131" s="44" t="s">
        <v>215</v>
      </c>
    </row>
    <row r="132" spans="2:4" x14ac:dyDescent="0.25">
      <c r="B132" s="44" t="s">
        <v>216</v>
      </c>
      <c r="D132" s="44" t="s">
        <v>216</v>
      </c>
    </row>
    <row r="133" spans="2:4" x14ac:dyDescent="0.25">
      <c r="B133" s="44" t="s">
        <v>217</v>
      </c>
      <c r="D133" s="44" t="s">
        <v>217</v>
      </c>
    </row>
    <row r="134" spans="2:4" x14ac:dyDescent="0.25">
      <c r="B134" s="44" t="s">
        <v>218</v>
      </c>
      <c r="D134" s="44" t="s">
        <v>218</v>
      </c>
    </row>
    <row r="135" spans="2:4" x14ac:dyDescent="0.25">
      <c r="B135" s="44" t="s">
        <v>219</v>
      </c>
      <c r="D135" s="44" t="s">
        <v>219</v>
      </c>
    </row>
    <row r="136" spans="2:4" x14ac:dyDescent="0.25">
      <c r="B136" s="44" t="s">
        <v>220</v>
      </c>
      <c r="D136" s="44" t="s">
        <v>220</v>
      </c>
    </row>
    <row r="137" spans="2:4" x14ac:dyDescent="0.25">
      <c r="B137" s="44" t="s">
        <v>221</v>
      </c>
      <c r="D137" s="44" t="s">
        <v>221</v>
      </c>
    </row>
    <row r="138" spans="2:4" x14ac:dyDescent="0.25">
      <c r="B138" s="44" t="s">
        <v>222</v>
      </c>
      <c r="D138" s="44" t="s">
        <v>222</v>
      </c>
    </row>
    <row r="139" spans="2:4" x14ac:dyDescent="0.25">
      <c r="B139" s="44" t="s">
        <v>223</v>
      </c>
      <c r="D139" s="44" t="s">
        <v>223</v>
      </c>
    </row>
    <row r="140" spans="2:4" x14ac:dyDescent="0.25">
      <c r="B140" s="44" t="s">
        <v>224</v>
      </c>
      <c r="D140" s="44" t="s">
        <v>224</v>
      </c>
    </row>
    <row r="141" spans="2:4" x14ac:dyDescent="0.25">
      <c r="B141" s="44" t="s">
        <v>225</v>
      </c>
      <c r="D141" s="44" t="s">
        <v>225</v>
      </c>
    </row>
    <row r="142" spans="2:4" x14ac:dyDescent="0.25">
      <c r="B142" s="44" t="s">
        <v>226</v>
      </c>
      <c r="D142" s="44" t="s">
        <v>226</v>
      </c>
    </row>
    <row r="143" spans="2:4" x14ac:dyDescent="0.25">
      <c r="B143" s="44" t="s">
        <v>227</v>
      </c>
      <c r="D143" s="44" t="s">
        <v>227</v>
      </c>
    </row>
    <row r="144" spans="2:4" x14ac:dyDescent="0.25">
      <c r="B144" s="44" t="s">
        <v>228</v>
      </c>
      <c r="D144" s="44" t="s">
        <v>228</v>
      </c>
    </row>
    <row r="145" spans="2:4" x14ac:dyDescent="0.25">
      <c r="B145" s="44" t="s">
        <v>229</v>
      </c>
      <c r="D145" s="44" t="s">
        <v>229</v>
      </c>
    </row>
    <row r="146" spans="2:4" x14ac:dyDescent="0.25">
      <c r="B146" s="44" t="s">
        <v>230</v>
      </c>
      <c r="D146" s="44" t="s">
        <v>230</v>
      </c>
    </row>
    <row r="147" spans="2:4" x14ac:dyDescent="0.25">
      <c r="B147" s="44" t="s">
        <v>231</v>
      </c>
      <c r="D147" s="44" t="s">
        <v>231</v>
      </c>
    </row>
    <row r="148" spans="2:4" x14ac:dyDescent="0.25">
      <c r="B148" s="44" t="s">
        <v>232</v>
      </c>
      <c r="D148" s="44" t="s">
        <v>232</v>
      </c>
    </row>
    <row r="149" spans="2:4" x14ac:dyDescent="0.25">
      <c r="B149" s="44" t="s">
        <v>233</v>
      </c>
      <c r="D149" s="44" t="s">
        <v>233</v>
      </c>
    </row>
    <row r="150" spans="2:4" x14ac:dyDescent="0.25">
      <c r="B150" s="44" t="s">
        <v>235</v>
      </c>
      <c r="D150" s="44" t="s">
        <v>235</v>
      </c>
    </row>
    <row r="151" spans="2:4" x14ac:dyDescent="0.25">
      <c r="B151" s="44" t="s">
        <v>237</v>
      </c>
      <c r="D151" s="44" t="s">
        <v>237</v>
      </c>
    </row>
    <row r="152" spans="2:4" x14ac:dyDescent="0.25">
      <c r="B152" s="44" t="s">
        <v>238</v>
      </c>
      <c r="D152" s="44" t="s">
        <v>238</v>
      </c>
    </row>
    <row r="153" spans="2:4" x14ac:dyDescent="0.25">
      <c r="B153" s="44" t="s">
        <v>239</v>
      </c>
      <c r="D153" s="44" t="s">
        <v>239</v>
      </c>
    </row>
    <row r="154" spans="2:4" x14ac:dyDescent="0.25">
      <c r="B154" s="44" t="s">
        <v>240</v>
      </c>
      <c r="D154" s="44" t="s">
        <v>240</v>
      </c>
    </row>
    <row r="155" spans="2:4" x14ac:dyDescent="0.25">
      <c r="B155" s="44" t="s">
        <v>241</v>
      </c>
      <c r="D155" s="44" t="s">
        <v>241</v>
      </c>
    </row>
    <row r="156" spans="2:4" x14ac:dyDescent="0.25">
      <c r="B156" s="44" t="s">
        <v>242</v>
      </c>
      <c r="D156" s="44" t="s">
        <v>242</v>
      </c>
    </row>
    <row r="157" spans="2:4" x14ac:dyDescent="0.25">
      <c r="B157" s="44" t="s">
        <v>243</v>
      </c>
      <c r="D157" s="44" t="s">
        <v>243</v>
      </c>
    </row>
    <row r="158" spans="2:4" x14ac:dyDescent="0.25">
      <c r="B158" s="44" t="s">
        <v>244</v>
      </c>
      <c r="D158" s="44" t="s">
        <v>244</v>
      </c>
    </row>
    <row r="159" spans="2:4" x14ac:dyDescent="0.25">
      <c r="B159" s="44" t="s">
        <v>246</v>
      </c>
      <c r="D159" s="44" t="s">
        <v>246</v>
      </c>
    </row>
    <row r="160" spans="2:4" x14ac:dyDescent="0.25">
      <c r="B160" s="44" t="s">
        <v>247</v>
      </c>
      <c r="D160" s="44" t="s">
        <v>247</v>
      </c>
    </row>
    <row r="161" spans="2:4" x14ac:dyDescent="0.25">
      <c r="B161" s="44" t="s">
        <v>248</v>
      </c>
      <c r="D161" s="44" t="s">
        <v>248</v>
      </c>
    </row>
    <row r="162" spans="2:4" x14ac:dyDescent="0.25">
      <c r="B162" s="44" t="s">
        <v>249</v>
      </c>
      <c r="D162" s="44" t="s">
        <v>249</v>
      </c>
    </row>
    <row r="163" spans="2:4" x14ac:dyDescent="0.25">
      <c r="B163" s="44" t="s">
        <v>251</v>
      </c>
      <c r="D163" s="44" t="s">
        <v>251</v>
      </c>
    </row>
    <row r="164" spans="2:4" x14ac:dyDescent="0.25">
      <c r="B164" s="44" t="s">
        <v>252</v>
      </c>
      <c r="D164" s="44" t="s">
        <v>252</v>
      </c>
    </row>
    <row r="165" spans="2:4" x14ac:dyDescent="0.25">
      <c r="B165" s="44" t="s">
        <v>253</v>
      </c>
      <c r="D165" s="44" t="s">
        <v>253</v>
      </c>
    </row>
    <row r="166" spans="2:4" x14ac:dyDescent="0.25">
      <c r="B166" s="44" t="s">
        <v>254</v>
      </c>
      <c r="D166" s="44" t="s">
        <v>254</v>
      </c>
    </row>
    <row r="167" spans="2:4" x14ac:dyDescent="0.25">
      <c r="B167" s="44" t="s">
        <v>255</v>
      </c>
      <c r="D167" s="44" t="s">
        <v>255</v>
      </c>
    </row>
    <row r="168" spans="2:4" x14ac:dyDescent="0.25">
      <c r="B168" s="44" t="s">
        <v>256</v>
      </c>
      <c r="D168" s="44" t="s">
        <v>256</v>
      </c>
    </row>
    <row r="169" spans="2:4" x14ac:dyDescent="0.25">
      <c r="B169" s="44" t="s">
        <v>258</v>
      </c>
      <c r="D169" s="44" t="s">
        <v>258</v>
      </c>
    </row>
    <row r="170" spans="2:4" x14ac:dyDescent="0.25">
      <c r="B170" s="44" t="s">
        <v>260</v>
      </c>
      <c r="D170" s="44" t="s">
        <v>260</v>
      </c>
    </row>
    <row r="171" spans="2:4" x14ac:dyDescent="0.25">
      <c r="B171" s="44" t="s">
        <v>262</v>
      </c>
      <c r="D171" s="44" t="s">
        <v>262</v>
      </c>
    </row>
    <row r="172" spans="2:4" x14ac:dyDescent="0.25">
      <c r="B172" s="44" t="s">
        <v>263</v>
      </c>
      <c r="D172" s="44" t="s">
        <v>263</v>
      </c>
    </row>
    <row r="173" spans="2:4" x14ac:dyDescent="0.25">
      <c r="B173" s="44" t="s">
        <v>264</v>
      </c>
      <c r="D173" s="44" t="s">
        <v>264</v>
      </c>
    </row>
    <row r="174" spans="2:4" x14ac:dyDescent="0.25">
      <c r="B174" s="44" t="s">
        <v>266</v>
      </c>
      <c r="D174" s="44" t="s">
        <v>266</v>
      </c>
    </row>
    <row r="175" spans="2:4" x14ac:dyDescent="0.25">
      <c r="B175" s="44" t="s">
        <v>267</v>
      </c>
      <c r="D175" s="44" t="s">
        <v>267</v>
      </c>
    </row>
    <row r="176" spans="2:4" x14ac:dyDescent="0.25">
      <c r="B176" s="44" t="s">
        <v>268</v>
      </c>
      <c r="D176" s="44" t="s">
        <v>268</v>
      </c>
    </row>
    <row r="177" spans="2:4" x14ac:dyDescent="0.25">
      <c r="B177" s="44" t="s">
        <v>269</v>
      </c>
      <c r="D177" s="44" t="s">
        <v>269</v>
      </c>
    </row>
    <row r="178" spans="2:4" x14ac:dyDescent="0.25">
      <c r="B178" s="44" t="s">
        <v>270</v>
      </c>
      <c r="D178" s="44" t="s">
        <v>270</v>
      </c>
    </row>
    <row r="179" spans="2:4" x14ac:dyDescent="0.25">
      <c r="B179" s="44" t="s">
        <v>271</v>
      </c>
      <c r="D179" s="44" t="s">
        <v>271</v>
      </c>
    </row>
    <row r="180" spans="2:4" x14ac:dyDescent="0.25">
      <c r="B180" s="44" t="s">
        <v>272</v>
      </c>
      <c r="D180" s="44" t="s">
        <v>272</v>
      </c>
    </row>
    <row r="181" spans="2:4" x14ac:dyDescent="0.25">
      <c r="B181" s="44" t="s">
        <v>273</v>
      </c>
      <c r="D181" s="44" t="s">
        <v>273</v>
      </c>
    </row>
    <row r="182" spans="2:4" x14ac:dyDescent="0.25">
      <c r="B182" s="44" t="s">
        <v>274</v>
      </c>
      <c r="D182" s="44" t="s">
        <v>274</v>
      </c>
    </row>
    <row r="183" spans="2:4" x14ac:dyDescent="0.25">
      <c r="B183" s="44" t="s">
        <v>275</v>
      </c>
      <c r="D183" s="44" t="s">
        <v>275</v>
      </c>
    </row>
    <row r="184" spans="2:4" x14ac:dyDescent="0.25">
      <c r="B184" s="44" t="s">
        <v>276</v>
      </c>
      <c r="D184" s="44" t="s">
        <v>276</v>
      </c>
    </row>
    <row r="185" spans="2:4" x14ac:dyDescent="0.25">
      <c r="B185" s="44" t="s">
        <v>277</v>
      </c>
      <c r="D185" s="44" t="s">
        <v>277</v>
      </c>
    </row>
    <row r="186" spans="2:4" x14ac:dyDescent="0.25">
      <c r="B186" s="44" t="s">
        <v>279</v>
      </c>
      <c r="D186" s="44" t="s">
        <v>279</v>
      </c>
    </row>
    <row r="187" spans="2:4" x14ac:dyDescent="0.25">
      <c r="B187" s="44" t="s">
        <v>281</v>
      </c>
      <c r="D187" s="44" t="s">
        <v>281</v>
      </c>
    </row>
    <row r="188" spans="2:4" x14ac:dyDescent="0.25">
      <c r="B188" s="44" t="s">
        <v>283</v>
      </c>
      <c r="D188" s="44" t="s">
        <v>283</v>
      </c>
    </row>
    <row r="189" spans="2:4" x14ac:dyDescent="0.25">
      <c r="B189" s="44" t="s">
        <v>284</v>
      </c>
      <c r="D189" s="44" t="s">
        <v>284</v>
      </c>
    </row>
    <row r="190" spans="2:4" x14ac:dyDescent="0.25">
      <c r="B190" s="44" t="s">
        <v>285</v>
      </c>
      <c r="D190" s="44" t="s">
        <v>285</v>
      </c>
    </row>
    <row r="191" spans="2:4" x14ac:dyDescent="0.25">
      <c r="B191" s="44" t="s">
        <v>287</v>
      </c>
      <c r="D191" s="44" t="s">
        <v>287</v>
      </c>
    </row>
    <row r="192" spans="2:4" x14ac:dyDescent="0.25">
      <c r="B192" s="44" t="s">
        <v>288</v>
      </c>
      <c r="D192" s="44" t="s">
        <v>288</v>
      </c>
    </row>
    <row r="193" spans="2:4" x14ac:dyDescent="0.25">
      <c r="B193" s="44" t="s">
        <v>290</v>
      </c>
      <c r="D193" s="44" t="s">
        <v>290</v>
      </c>
    </row>
    <row r="194" spans="2:4" x14ac:dyDescent="0.25">
      <c r="B194" s="44" t="s">
        <v>291</v>
      </c>
      <c r="D194" s="44" t="s">
        <v>291</v>
      </c>
    </row>
    <row r="195" spans="2:4" x14ac:dyDescent="0.25">
      <c r="B195" s="44" t="s">
        <v>292</v>
      </c>
      <c r="D195" s="44" t="s">
        <v>292</v>
      </c>
    </row>
    <row r="196" spans="2:4" x14ac:dyDescent="0.25">
      <c r="B196" s="44" t="s">
        <v>293</v>
      </c>
      <c r="D196" s="44" t="s">
        <v>293</v>
      </c>
    </row>
    <row r="197" spans="2:4" x14ac:dyDescent="0.25">
      <c r="B197" s="44" t="s">
        <v>295</v>
      </c>
      <c r="D197" s="44" t="s">
        <v>295</v>
      </c>
    </row>
    <row r="198" spans="2:4" x14ac:dyDescent="0.25">
      <c r="B198" s="44" t="s">
        <v>296</v>
      </c>
      <c r="D198" s="44" t="s">
        <v>296</v>
      </c>
    </row>
    <row r="199" spans="2:4" x14ac:dyDescent="0.25">
      <c r="B199" s="44" t="s">
        <v>297</v>
      </c>
      <c r="D199" s="44" t="s">
        <v>297</v>
      </c>
    </row>
    <row r="200" spans="2:4" x14ac:dyDescent="0.25">
      <c r="B200" s="44" t="s">
        <v>299</v>
      </c>
      <c r="D200" s="44" t="s">
        <v>299</v>
      </c>
    </row>
    <row r="201" spans="2:4" x14ac:dyDescent="0.25">
      <c r="B201" s="44" t="s">
        <v>300</v>
      </c>
      <c r="D201" s="44" t="s">
        <v>300</v>
      </c>
    </row>
    <row r="202" spans="2:4" x14ac:dyDescent="0.25">
      <c r="B202" s="44" t="s">
        <v>301</v>
      </c>
      <c r="D202" s="44" t="s">
        <v>301</v>
      </c>
    </row>
    <row r="203" spans="2:4" x14ac:dyDescent="0.25">
      <c r="B203" s="44" t="s">
        <v>303</v>
      </c>
      <c r="D203" s="44" t="s">
        <v>303</v>
      </c>
    </row>
    <row r="204" spans="2:4" x14ac:dyDescent="0.25">
      <c r="B204" s="44" t="s">
        <v>305</v>
      </c>
      <c r="D204" s="44" t="s">
        <v>305</v>
      </c>
    </row>
    <row r="205" spans="2:4" x14ac:dyDescent="0.25">
      <c r="B205" s="44" t="s">
        <v>306</v>
      </c>
      <c r="D205" s="44" t="s">
        <v>306</v>
      </c>
    </row>
    <row r="206" spans="2:4" x14ac:dyDescent="0.25">
      <c r="B206" s="44" t="s">
        <v>307</v>
      </c>
      <c r="D206" s="44" t="s">
        <v>307</v>
      </c>
    </row>
    <row r="207" spans="2:4" x14ac:dyDescent="0.25">
      <c r="B207" s="44" t="s">
        <v>308</v>
      </c>
      <c r="D207" s="44" t="s">
        <v>308</v>
      </c>
    </row>
    <row r="208" spans="2:4" x14ac:dyDescent="0.25">
      <c r="B208" s="44" t="s">
        <v>310</v>
      </c>
      <c r="D208" s="44" t="s">
        <v>310</v>
      </c>
    </row>
    <row r="209" spans="2:4" x14ac:dyDescent="0.25">
      <c r="B209" s="44" t="s">
        <v>311</v>
      </c>
      <c r="D209" s="44" t="s">
        <v>311</v>
      </c>
    </row>
    <row r="210" spans="2:4" x14ac:dyDescent="0.25">
      <c r="B210" s="44" t="s">
        <v>312</v>
      </c>
      <c r="D210" s="44" t="s">
        <v>312</v>
      </c>
    </row>
    <row r="211" spans="2:4" x14ac:dyDescent="0.25">
      <c r="B211" s="44" t="s">
        <v>313</v>
      </c>
      <c r="D211" s="44" t="s">
        <v>313</v>
      </c>
    </row>
    <row r="212" spans="2:4" x14ac:dyDescent="0.25">
      <c r="B212" s="44" t="s">
        <v>314</v>
      </c>
      <c r="D212" s="44" t="s">
        <v>314</v>
      </c>
    </row>
    <row r="213" spans="2:4" x14ac:dyDescent="0.25">
      <c r="B213" s="44" t="s">
        <v>315</v>
      </c>
      <c r="D213" s="44" t="s">
        <v>315</v>
      </c>
    </row>
    <row r="214" spans="2:4" x14ac:dyDescent="0.25">
      <c r="B214" s="44" t="s">
        <v>316</v>
      </c>
      <c r="D214" s="44" t="s">
        <v>316</v>
      </c>
    </row>
    <row r="215" spans="2:4" x14ac:dyDescent="0.25">
      <c r="B215" s="44" t="s">
        <v>317</v>
      </c>
      <c r="D215" s="44" t="s">
        <v>317</v>
      </c>
    </row>
    <row r="216" spans="2:4" x14ac:dyDescent="0.25">
      <c r="B216" s="44" t="s">
        <v>319</v>
      </c>
      <c r="D216" s="44" t="s">
        <v>319</v>
      </c>
    </row>
    <row r="217" spans="2:4" x14ac:dyDescent="0.25">
      <c r="B217" s="44" t="s">
        <v>320</v>
      </c>
      <c r="D217" s="44" t="s">
        <v>320</v>
      </c>
    </row>
    <row r="218" spans="2:4" x14ac:dyDescent="0.25">
      <c r="B218" s="44" t="s">
        <v>321</v>
      </c>
      <c r="D218" s="44" t="s">
        <v>321</v>
      </c>
    </row>
    <row r="219" spans="2:4" x14ac:dyDescent="0.25">
      <c r="B219" s="44" t="s">
        <v>322</v>
      </c>
      <c r="D219" s="44" t="s">
        <v>322</v>
      </c>
    </row>
    <row r="220" spans="2:4" x14ac:dyDescent="0.25">
      <c r="B220" s="44" t="s">
        <v>324</v>
      </c>
      <c r="D220" s="44" t="s">
        <v>324</v>
      </c>
    </row>
    <row r="221" spans="2:4" x14ac:dyDescent="0.25">
      <c r="B221" s="44" t="s">
        <v>325</v>
      </c>
      <c r="D221" s="44" t="s">
        <v>325</v>
      </c>
    </row>
    <row r="222" spans="2:4" x14ac:dyDescent="0.25">
      <c r="B222" s="44" t="s">
        <v>326</v>
      </c>
      <c r="D222" s="44" t="s">
        <v>326</v>
      </c>
    </row>
    <row r="223" spans="2:4" x14ac:dyDescent="0.25">
      <c r="B223" s="44" t="s">
        <v>327</v>
      </c>
      <c r="D223" s="44" t="s">
        <v>327</v>
      </c>
    </row>
    <row r="224" spans="2:4" x14ac:dyDescent="0.25">
      <c r="B224" s="44" t="s">
        <v>328</v>
      </c>
      <c r="D224" s="44" t="s">
        <v>328</v>
      </c>
    </row>
    <row r="225" spans="2:4" x14ac:dyDescent="0.25">
      <c r="B225" s="44" t="s">
        <v>330</v>
      </c>
      <c r="D225" s="44" t="s">
        <v>330</v>
      </c>
    </row>
    <row r="226" spans="2:4" x14ac:dyDescent="0.25">
      <c r="B226" s="44" t="s">
        <v>331</v>
      </c>
      <c r="D226" s="44" t="s">
        <v>331</v>
      </c>
    </row>
    <row r="227" spans="2:4" x14ac:dyDescent="0.25">
      <c r="B227" s="44" t="s">
        <v>332</v>
      </c>
      <c r="D227" s="44" t="s">
        <v>332</v>
      </c>
    </row>
    <row r="228" spans="2:4" x14ac:dyDescent="0.25">
      <c r="B228" s="44" t="s">
        <v>333</v>
      </c>
      <c r="D228" s="44" t="s">
        <v>333</v>
      </c>
    </row>
    <row r="229" spans="2:4" x14ac:dyDescent="0.25">
      <c r="B229" s="44" t="s">
        <v>335</v>
      </c>
      <c r="D229" s="44" t="s">
        <v>335</v>
      </c>
    </row>
    <row r="230" spans="2:4" x14ac:dyDescent="0.25">
      <c r="B230" s="44" t="s">
        <v>336</v>
      </c>
      <c r="D230" s="44" t="s">
        <v>336</v>
      </c>
    </row>
    <row r="231" spans="2:4" x14ac:dyDescent="0.25">
      <c r="B231" s="44" t="s">
        <v>337</v>
      </c>
      <c r="D231" s="44" t="s">
        <v>337</v>
      </c>
    </row>
    <row r="232" spans="2:4" x14ac:dyDescent="0.25">
      <c r="B232" s="44" t="s">
        <v>338</v>
      </c>
      <c r="D232" s="44" t="s">
        <v>338</v>
      </c>
    </row>
    <row r="233" spans="2:4" x14ac:dyDescent="0.25">
      <c r="B233" s="44" t="s">
        <v>339</v>
      </c>
      <c r="D233" s="44" t="s">
        <v>339</v>
      </c>
    </row>
    <row r="234" spans="2:4" x14ac:dyDescent="0.25">
      <c r="B234" s="44" t="s">
        <v>340</v>
      </c>
      <c r="D234" s="44" t="s">
        <v>340</v>
      </c>
    </row>
    <row r="235" spans="2:4" x14ac:dyDescent="0.25">
      <c r="B235" s="44" t="s">
        <v>342</v>
      </c>
      <c r="D235" s="44" t="s">
        <v>342</v>
      </c>
    </row>
    <row r="236" spans="2:4" x14ac:dyDescent="0.25">
      <c r="B236" s="44" t="s">
        <v>343</v>
      </c>
      <c r="D236" s="44" t="s">
        <v>343</v>
      </c>
    </row>
    <row r="237" spans="2:4" x14ac:dyDescent="0.25">
      <c r="B237" s="44" t="s">
        <v>344</v>
      </c>
      <c r="D237" s="44" t="s">
        <v>344</v>
      </c>
    </row>
    <row r="238" spans="2:4" x14ac:dyDescent="0.25">
      <c r="B238" s="44" t="s">
        <v>345</v>
      </c>
      <c r="D238" s="44" t="s">
        <v>345</v>
      </c>
    </row>
    <row r="239" spans="2:4" x14ac:dyDescent="0.25">
      <c r="B239" s="44" t="s">
        <v>347</v>
      </c>
      <c r="D239" s="44" t="s">
        <v>347</v>
      </c>
    </row>
    <row r="240" spans="2:4" x14ac:dyDescent="0.25">
      <c r="B240" s="44" t="s">
        <v>348</v>
      </c>
      <c r="D240" s="44" t="s">
        <v>348</v>
      </c>
    </row>
    <row r="241" spans="2:4" x14ac:dyDescent="0.25">
      <c r="B241" s="44" t="s">
        <v>349</v>
      </c>
      <c r="D241" s="44" t="s">
        <v>349</v>
      </c>
    </row>
    <row r="242" spans="2:4" x14ac:dyDescent="0.25">
      <c r="B242" s="44" t="s">
        <v>350</v>
      </c>
      <c r="D242" s="44" t="s">
        <v>350</v>
      </c>
    </row>
    <row r="243" spans="2:4" x14ac:dyDescent="0.25">
      <c r="B243" s="44" t="s">
        <v>351</v>
      </c>
      <c r="D243" s="44" t="s">
        <v>351</v>
      </c>
    </row>
    <row r="244" spans="2:4" x14ac:dyDescent="0.25">
      <c r="B244" s="44" t="s">
        <v>352</v>
      </c>
      <c r="D244" s="44" t="s">
        <v>352</v>
      </c>
    </row>
    <row r="245" spans="2:4" x14ac:dyDescent="0.25">
      <c r="B245" s="44" t="s">
        <v>353</v>
      </c>
      <c r="D245" s="44" t="s">
        <v>353</v>
      </c>
    </row>
    <row r="246" spans="2:4" x14ac:dyDescent="0.25">
      <c r="B246" s="44" t="s">
        <v>355</v>
      </c>
      <c r="D246" s="44" t="s">
        <v>355</v>
      </c>
    </row>
    <row r="247" spans="2:4" x14ac:dyDescent="0.25">
      <c r="B247" s="44" t="s">
        <v>356</v>
      </c>
      <c r="D247" s="44" t="s">
        <v>356</v>
      </c>
    </row>
    <row r="248" spans="2:4" x14ac:dyDescent="0.25">
      <c r="B248" s="44" t="s">
        <v>357</v>
      </c>
      <c r="D248" s="44" t="s">
        <v>357</v>
      </c>
    </row>
    <row r="249" spans="2:4" x14ac:dyDescent="0.25">
      <c r="B249" s="44" t="s">
        <v>358</v>
      </c>
      <c r="D249" s="44" t="s">
        <v>358</v>
      </c>
    </row>
    <row r="250" spans="2:4" x14ac:dyDescent="0.25">
      <c r="B250" s="44" t="s">
        <v>359</v>
      </c>
      <c r="D250" s="44" t="s">
        <v>359</v>
      </c>
    </row>
    <row r="251" spans="2:4" x14ac:dyDescent="0.25">
      <c r="B251" s="44" t="s">
        <v>360</v>
      </c>
      <c r="D251" s="44" t="s">
        <v>360</v>
      </c>
    </row>
    <row r="252" spans="2:4" x14ac:dyDescent="0.25">
      <c r="B252" s="44" t="s">
        <v>361</v>
      </c>
      <c r="D252" s="44" t="s">
        <v>361</v>
      </c>
    </row>
    <row r="253" spans="2:4" x14ac:dyDescent="0.25">
      <c r="B253" s="44" t="s">
        <v>362</v>
      </c>
      <c r="D253" s="44" t="s">
        <v>362</v>
      </c>
    </row>
    <row r="254" spans="2:4" x14ac:dyDescent="0.25">
      <c r="B254" s="44" t="s">
        <v>364</v>
      </c>
      <c r="D254" s="44" t="s">
        <v>364</v>
      </c>
    </row>
    <row r="255" spans="2:4" x14ac:dyDescent="0.25">
      <c r="B255" s="44" t="s">
        <v>365</v>
      </c>
      <c r="D255" s="44" t="s">
        <v>365</v>
      </c>
    </row>
    <row r="256" spans="2:4" x14ac:dyDescent="0.25">
      <c r="B256" s="44" t="s">
        <v>367</v>
      </c>
      <c r="D256" s="44" t="s">
        <v>367</v>
      </c>
    </row>
    <row r="257" spans="2:4" x14ac:dyDescent="0.25">
      <c r="B257" s="44" t="s">
        <v>368</v>
      </c>
      <c r="D257" s="44" t="s">
        <v>368</v>
      </c>
    </row>
    <row r="258" spans="2:4" x14ac:dyDescent="0.25">
      <c r="B258" s="44" t="s">
        <v>369</v>
      </c>
      <c r="D258" s="44" t="s">
        <v>369</v>
      </c>
    </row>
    <row r="259" spans="2:4" x14ac:dyDescent="0.25">
      <c r="B259" s="44" t="s">
        <v>370</v>
      </c>
      <c r="D259" s="44" t="s">
        <v>370</v>
      </c>
    </row>
    <row r="260" spans="2:4" x14ac:dyDescent="0.25">
      <c r="B260" s="44" t="s">
        <v>371</v>
      </c>
      <c r="D260" s="44" t="s">
        <v>371</v>
      </c>
    </row>
    <row r="261" spans="2:4" x14ac:dyDescent="0.25">
      <c r="B261" s="44" t="s">
        <v>373</v>
      </c>
      <c r="D261" s="44" t="s">
        <v>373</v>
      </c>
    </row>
    <row r="262" spans="2:4" x14ac:dyDescent="0.25">
      <c r="B262" s="44" t="s">
        <v>374</v>
      </c>
      <c r="D262" s="44" t="s">
        <v>374</v>
      </c>
    </row>
    <row r="263" spans="2:4" x14ac:dyDescent="0.25">
      <c r="B263" s="44" t="s">
        <v>375</v>
      </c>
      <c r="D263" s="44" t="s">
        <v>375</v>
      </c>
    </row>
    <row r="264" spans="2:4" x14ac:dyDescent="0.25">
      <c r="B264" s="44" t="s">
        <v>376</v>
      </c>
      <c r="D264" s="44" t="s">
        <v>376</v>
      </c>
    </row>
    <row r="265" spans="2:4" x14ac:dyDescent="0.25">
      <c r="B265" s="44" t="s">
        <v>377</v>
      </c>
      <c r="D265" s="44" t="s">
        <v>377</v>
      </c>
    </row>
    <row r="266" spans="2:4" x14ac:dyDescent="0.25">
      <c r="B266" s="44" t="s">
        <v>378</v>
      </c>
      <c r="D266" s="44" t="s">
        <v>378</v>
      </c>
    </row>
    <row r="267" spans="2:4" x14ac:dyDescent="0.25">
      <c r="B267" s="44" t="s">
        <v>380</v>
      </c>
      <c r="D267" s="44" t="s">
        <v>380</v>
      </c>
    </row>
    <row r="268" spans="2:4" x14ac:dyDescent="0.25">
      <c r="B268" s="44" t="s">
        <v>381</v>
      </c>
      <c r="D268" s="44" t="s">
        <v>381</v>
      </c>
    </row>
    <row r="269" spans="2:4" x14ac:dyDescent="0.25">
      <c r="B269" s="44" t="s">
        <v>382</v>
      </c>
      <c r="D269" s="44" t="s">
        <v>382</v>
      </c>
    </row>
    <row r="270" spans="2:4" x14ac:dyDescent="0.25">
      <c r="B270" s="44" t="s">
        <v>384</v>
      </c>
      <c r="D270" s="44" t="s">
        <v>384</v>
      </c>
    </row>
    <row r="271" spans="2:4" x14ac:dyDescent="0.25">
      <c r="B271" s="44" t="s">
        <v>385</v>
      </c>
      <c r="D271" s="44" t="s">
        <v>385</v>
      </c>
    </row>
    <row r="272" spans="2:4" x14ac:dyDescent="0.25">
      <c r="B272" s="44" t="s">
        <v>386</v>
      </c>
      <c r="D272" s="44" t="s">
        <v>386</v>
      </c>
    </row>
    <row r="273" spans="2:4" x14ac:dyDescent="0.25">
      <c r="B273" s="44" t="s">
        <v>388</v>
      </c>
      <c r="D273" s="44" t="s">
        <v>388</v>
      </c>
    </row>
    <row r="274" spans="2:4" x14ac:dyDescent="0.25">
      <c r="B274" s="44" t="s">
        <v>390</v>
      </c>
      <c r="D274" s="44" t="s">
        <v>390</v>
      </c>
    </row>
    <row r="275" spans="2:4" x14ac:dyDescent="0.25">
      <c r="B275" s="44" t="s">
        <v>391</v>
      </c>
      <c r="D275" s="44" t="s">
        <v>391</v>
      </c>
    </row>
    <row r="276" spans="2:4" x14ac:dyDescent="0.25">
      <c r="B276" s="44" t="s">
        <v>392</v>
      </c>
      <c r="D276" s="44" t="s">
        <v>392</v>
      </c>
    </row>
    <row r="277" spans="2:4" x14ac:dyDescent="0.25">
      <c r="B277" s="44" t="s">
        <v>395</v>
      </c>
      <c r="D277" s="44" t="s">
        <v>395</v>
      </c>
    </row>
    <row r="278" spans="2:4" x14ac:dyDescent="0.25">
      <c r="B278" s="44" t="s">
        <v>396</v>
      </c>
      <c r="D278" s="44" t="s">
        <v>396</v>
      </c>
    </row>
    <row r="279" spans="2:4" x14ac:dyDescent="0.25">
      <c r="B279" s="44" t="s">
        <v>397</v>
      </c>
      <c r="D279" s="44" t="s">
        <v>397</v>
      </c>
    </row>
    <row r="280" spans="2:4" x14ac:dyDescent="0.25">
      <c r="B280" s="44" t="s">
        <v>398</v>
      </c>
      <c r="D280" s="44" t="s">
        <v>398</v>
      </c>
    </row>
    <row r="281" spans="2:4" x14ac:dyDescent="0.25">
      <c r="B281" s="44" t="s">
        <v>399</v>
      </c>
      <c r="D281" s="44" t="s">
        <v>399</v>
      </c>
    </row>
    <row r="282" spans="2:4" x14ac:dyDescent="0.25">
      <c r="B282" s="44" t="s">
        <v>401</v>
      </c>
      <c r="D282" s="44" t="s">
        <v>401</v>
      </c>
    </row>
    <row r="283" spans="2:4" x14ac:dyDescent="0.25">
      <c r="B283" s="44" t="s">
        <v>402</v>
      </c>
      <c r="D283" s="44" t="s">
        <v>402</v>
      </c>
    </row>
    <row r="284" spans="2:4" x14ac:dyDescent="0.25">
      <c r="B284" s="44" t="s">
        <v>403</v>
      </c>
      <c r="D284" s="44" t="s">
        <v>403</v>
      </c>
    </row>
    <row r="285" spans="2:4" x14ac:dyDescent="0.25">
      <c r="B285" s="44" t="s">
        <v>404</v>
      </c>
      <c r="D285" s="44" t="s">
        <v>404</v>
      </c>
    </row>
    <row r="286" spans="2:4" x14ac:dyDescent="0.25">
      <c r="B286" s="44" t="s">
        <v>405</v>
      </c>
      <c r="D286" s="44" t="s">
        <v>405</v>
      </c>
    </row>
    <row r="287" spans="2:4" x14ac:dyDescent="0.25">
      <c r="B287" s="44" t="s">
        <v>406</v>
      </c>
      <c r="D287" s="44" t="s">
        <v>406</v>
      </c>
    </row>
    <row r="288" spans="2:4" x14ac:dyDescent="0.25">
      <c r="B288" s="44" t="s">
        <v>407</v>
      </c>
      <c r="D288" s="44" t="s">
        <v>407</v>
      </c>
    </row>
    <row r="289" spans="2:4" x14ac:dyDescent="0.25">
      <c r="B289" s="44" t="s">
        <v>408</v>
      </c>
      <c r="D289" s="44" t="s">
        <v>408</v>
      </c>
    </row>
    <row r="290" spans="2:4" x14ac:dyDescent="0.25">
      <c r="B290" s="44" t="s">
        <v>409</v>
      </c>
      <c r="D290" s="44" t="s">
        <v>409</v>
      </c>
    </row>
    <row r="291" spans="2:4" x14ac:dyDescent="0.25">
      <c r="B291" s="44" t="s">
        <v>411</v>
      </c>
      <c r="D291" s="44" t="s">
        <v>411</v>
      </c>
    </row>
    <row r="292" spans="2:4" x14ac:dyDescent="0.25">
      <c r="B292" s="44" t="s">
        <v>412</v>
      </c>
      <c r="D292" s="44" t="s">
        <v>412</v>
      </c>
    </row>
    <row r="293" spans="2:4" x14ac:dyDescent="0.25">
      <c r="B293" s="44" t="s">
        <v>413</v>
      </c>
      <c r="D293" s="44" t="s">
        <v>413</v>
      </c>
    </row>
    <row r="294" spans="2:4" x14ac:dyDescent="0.25">
      <c r="B294" s="44" t="s">
        <v>414</v>
      </c>
      <c r="D294" s="44" t="s">
        <v>414</v>
      </c>
    </row>
    <row r="295" spans="2:4" x14ac:dyDescent="0.25">
      <c r="B295" s="44" t="s">
        <v>416</v>
      </c>
      <c r="D295" s="44" t="s">
        <v>416</v>
      </c>
    </row>
    <row r="296" spans="2:4" x14ac:dyDescent="0.25">
      <c r="B296" s="44" t="s">
        <v>417</v>
      </c>
      <c r="D296" s="44" t="s">
        <v>417</v>
      </c>
    </row>
    <row r="297" spans="2:4" x14ac:dyDescent="0.25">
      <c r="B297" s="44" t="s">
        <v>418</v>
      </c>
      <c r="D297" s="44" t="s">
        <v>418</v>
      </c>
    </row>
    <row r="298" spans="2:4" x14ac:dyDescent="0.25">
      <c r="B298" s="44" t="s">
        <v>420</v>
      </c>
      <c r="D298" s="44" t="s">
        <v>420</v>
      </c>
    </row>
    <row r="299" spans="2:4" x14ac:dyDescent="0.25">
      <c r="B299" s="44" t="s">
        <v>421</v>
      </c>
      <c r="D299" s="44" t="s">
        <v>421</v>
      </c>
    </row>
    <row r="300" spans="2:4" x14ac:dyDescent="0.25">
      <c r="B300" s="44" t="s">
        <v>423</v>
      </c>
      <c r="D300" s="44" t="s">
        <v>423</v>
      </c>
    </row>
    <row r="301" spans="2:4" x14ac:dyDescent="0.25">
      <c r="B301" s="44" t="s">
        <v>424</v>
      </c>
      <c r="D301" s="44" t="s">
        <v>424</v>
      </c>
    </row>
    <row r="302" spans="2:4" x14ac:dyDescent="0.25">
      <c r="B302" s="44" t="s">
        <v>425</v>
      </c>
      <c r="D302" s="44" t="s">
        <v>425</v>
      </c>
    </row>
    <row r="303" spans="2:4" x14ac:dyDescent="0.25">
      <c r="B303" s="44" t="s">
        <v>426</v>
      </c>
      <c r="D303" s="44" t="s">
        <v>426</v>
      </c>
    </row>
    <row r="304" spans="2:4" x14ac:dyDescent="0.25">
      <c r="B304" s="44" t="s">
        <v>427</v>
      </c>
      <c r="D304" s="44" t="s">
        <v>427</v>
      </c>
    </row>
    <row r="305" spans="2:4" x14ac:dyDescent="0.25">
      <c r="B305" s="44" t="s">
        <v>428</v>
      </c>
      <c r="D305" s="44" t="s">
        <v>428</v>
      </c>
    </row>
    <row r="306" spans="2:4" x14ac:dyDescent="0.25">
      <c r="B306" s="44" t="s">
        <v>430</v>
      </c>
      <c r="D306" s="44" t="s">
        <v>430</v>
      </c>
    </row>
    <row r="307" spans="2:4" x14ac:dyDescent="0.25">
      <c r="B307" s="44" t="s">
        <v>432</v>
      </c>
      <c r="D307" s="44" t="s">
        <v>432</v>
      </c>
    </row>
    <row r="308" spans="2:4" x14ac:dyDescent="0.25">
      <c r="B308" s="44" t="s">
        <v>433</v>
      </c>
      <c r="D308" s="44" t="s">
        <v>433</v>
      </c>
    </row>
    <row r="309" spans="2:4" x14ac:dyDescent="0.25">
      <c r="B309" s="44" t="s">
        <v>434</v>
      </c>
      <c r="D309" s="44" t="s">
        <v>434</v>
      </c>
    </row>
    <row r="310" spans="2:4" x14ac:dyDescent="0.25">
      <c r="B310" s="44" t="s">
        <v>435</v>
      </c>
      <c r="D310" s="44" t="s">
        <v>435</v>
      </c>
    </row>
    <row r="311" spans="2:4" x14ac:dyDescent="0.25">
      <c r="B311" s="44" t="s">
        <v>436</v>
      </c>
      <c r="D311" s="44" t="s">
        <v>436</v>
      </c>
    </row>
    <row r="312" spans="2:4" x14ac:dyDescent="0.25">
      <c r="B312" s="44" t="s">
        <v>437</v>
      </c>
      <c r="D312" s="44" t="s">
        <v>437</v>
      </c>
    </row>
    <row r="313" spans="2:4" x14ac:dyDescent="0.25">
      <c r="B313" s="44" t="s">
        <v>438</v>
      </c>
      <c r="D313" s="44" t="s">
        <v>438</v>
      </c>
    </row>
    <row r="314" spans="2:4" x14ac:dyDescent="0.25">
      <c r="B314" s="44" t="s">
        <v>439</v>
      </c>
      <c r="D314" s="44" t="s">
        <v>439</v>
      </c>
    </row>
    <row r="315" spans="2:4" x14ac:dyDescent="0.25">
      <c r="B315" s="44" t="s">
        <v>440</v>
      </c>
      <c r="D315" s="44" t="s">
        <v>440</v>
      </c>
    </row>
    <row r="316" spans="2:4" x14ac:dyDescent="0.25">
      <c r="B316" s="44" t="s">
        <v>441</v>
      </c>
      <c r="D316" s="44" t="s">
        <v>441</v>
      </c>
    </row>
    <row r="317" spans="2:4" x14ac:dyDescent="0.25">
      <c r="B317" s="44" t="s">
        <v>442</v>
      </c>
      <c r="D317" s="44" t="s">
        <v>442</v>
      </c>
    </row>
    <row r="318" spans="2:4" x14ac:dyDescent="0.25">
      <c r="B318" s="44" t="s">
        <v>443</v>
      </c>
      <c r="D318" s="44" t="s">
        <v>443</v>
      </c>
    </row>
    <row r="319" spans="2:4" x14ac:dyDescent="0.25">
      <c r="B319" s="44" t="s">
        <v>444</v>
      </c>
      <c r="D319" s="44" t="s">
        <v>444</v>
      </c>
    </row>
    <row r="320" spans="2:4" x14ac:dyDescent="0.25">
      <c r="B320" s="44" t="s">
        <v>445</v>
      </c>
      <c r="D320" s="44" t="s">
        <v>445</v>
      </c>
    </row>
    <row r="321" spans="2:4" x14ac:dyDescent="0.25">
      <c r="B321" s="44" t="s">
        <v>446</v>
      </c>
      <c r="D321" s="44" t="s">
        <v>446</v>
      </c>
    </row>
    <row r="322" spans="2:4" x14ac:dyDescent="0.25">
      <c r="B322" s="44" t="s">
        <v>447</v>
      </c>
      <c r="D322" s="44" t="s">
        <v>447</v>
      </c>
    </row>
    <row r="323" spans="2:4" x14ac:dyDescent="0.25">
      <c r="B323" s="44" t="s">
        <v>448</v>
      </c>
      <c r="D323" s="44" t="s">
        <v>448</v>
      </c>
    </row>
    <row r="324" spans="2:4" x14ac:dyDescent="0.25">
      <c r="B324" s="44" t="s">
        <v>449</v>
      </c>
      <c r="D324" s="44" t="s">
        <v>449</v>
      </c>
    </row>
    <row r="325" spans="2:4" x14ac:dyDescent="0.25">
      <c r="B325" s="44" t="s">
        <v>450</v>
      </c>
      <c r="D325" s="44" t="s">
        <v>450</v>
      </c>
    </row>
    <row r="326" spans="2:4" x14ac:dyDescent="0.25">
      <c r="B326" s="44" t="s">
        <v>451</v>
      </c>
      <c r="D326" s="44" t="s">
        <v>451</v>
      </c>
    </row>
    <row r="327" spans="2:4" x14ac:dyDescent="0.25">
      <c r="B327" s="44" t="s">
        <v>452</v>
      </c>
      <c r="D327" s="44" t="s">
        <v>452</v>
      </c>
    </row>
    <row r="328" spans="2:4" x14ac:dyDescent="0.25">
      <c r="B328" s="44" t="s">
        <v>453</v>
      </c>
      <c r="D328" s="44" t="s">
        <v>453</v>
      </c>
    </row>
    <row r="329" spans="2:4" x14ac:dyDescent="0.25">
      <c r="B329" s="44" t="s">
        <v>454</v>
      </c>
      <c r="D329" s="44" t="s">
        <v>454</v>
      </c>
    </row>
    <row r="330" spans="2:4" x14ac:dyDescent="0.25">
      <c r="B330" s="44" t="s">
        <v>455</v>
      </c>
      <c r="D330" s="44" t="s">
        <v>455</v>
      </c>
    </row>
    <row r="331" spans="2:4" x14ac:dyDescent="0.25">
      <c r="B331" s="44" t="s">
        <v>456</v>
      </c>
      <c r="D331" s="44" t="s">
        <v>456</v>
      </c>
    </row>
    <row r="332" spans="2:4" x14ac:dyDescent="0.25">
      <c r="B332" s="44" t="s">
        <v>457</v>
      </c>
      <c r="D332" s="44" t="s">
        <v>457</v>
      </c>
    </row>
    <row r="333" spans="2:4" x14ac:dyDescent="0.25">
      <c r="B333" s="44" t="s">
        <v>458</v>
      </c>
      <c r="D333" s="44" t="s">
        <v>458</v>
      </c>
    </row>
    <row r="334" spans="2:4" x14ac:dyDescent="0.25">
      <c r="B334" s="44" t="s">
        <v>459</v>
      </c>
      <c r="D334" s="44" t="s">
        <v>459</v>
      </c>
    </row>
    <row r="335" spans="2:4" x14ac:dyDescent="0.25">
      <c r="B335" s="44" t="s">
        <v>460</v>
      </c>
      <c r="D335" s="44" t="s">
        <v>460</v>
      </c>
    </row>
    <row r="336" spans="2:4" x14ac:dyDescent="0.25">
      <c r="B336" s="44" t="s">
        <v>461</v>
      </c>
      <c r="D336" s="44" t="s">
        <v>461</v>
      </c>
    </row>
    <row r="337" spans="2:4" x14ac:dyDescent="0.25">
      <c r="B337" s="44" t="s">
        <v>463</v>
      </c>
      <c r="D337" s="44" t="s">
        <v>463</v>
      </c>
    </row>
    <row r="338" spans="2:4" x14ac:dyDescent="0.25">
      <c r="B338" s="44" t="s">
        <v>464</v>
      </c>
      <c r="D338" s="44" t="s">
        <v>464</v>
      </c>
    </row>
    <row r="339" spans="2:4" x14ac:dyDescent="0.25">
      <c r="B339" s="44" t="s">
        <v>465</v>
      </c>
      <c r="D339" s="44" t="s">
        <v>465</v>
      </c>
    </row>
    <row r="340" spans="2:4" x14ac:dyDescent="0.25">
      <c r="B340" s="44" t="s">
        <v>466</v>
      </c>
      <c r="D340" s="44" t="s">
        <v>466</v>
      </c>
    </row>
    <row r="341" spans="2:4" x14ac:dyDescent="0.25">
      <c r="B341" s="44" t="s">
        <v>467</v>
      </c>
      <c r="D341" s="44" t="s">
        <v>467</v>
      </c>
    </row>
    <row r="342" spans="2:4" x14ac:dyDescent="0.25">
      <c r="B342" s="44" t="s">
        <v>468</v>
      </c>
      <c r="D342" s="44" t="s">
        <v>468</v>
      </c>
    </row>
    <row r="343" spans="2:4" x14ac:dyDescent="0.25">
      <c r="B343" s="44" t="s">
        <v>469</v>
      </c>
      <c r="D343" s="44" t="s">
        <v>469</v>
      </c>
    </row>
    <row r="344" spans="2:4" x14ac:dyDescent="0.25">
      <c r="B344" s="44" t="s">
        <v>470</v>
      </c>
      <c r="D344" s="44" t="s">
        <v>470</v>
      </c>
    </row>
    <row r="345" spans="2:4" x14ac:dyDescent="0.25">
      <c r="B345" s="44" t="s">
        <v>471</v>
      </c>
      <c r="D345" s="44" t="s">
        <v>471</v>
      </c>
    </row>
    <row r="346" spans="2:4" x14ac:dyDescent="0.25">
      <c r="B346" s="44" t="s">
        <v>472</v>
      </c>
      <c r="D346" s="44" t="s">
        <v>472</v>
      </c>
    </row>
    <row r="347" spans="2:4" x14ac:dyDescent="0.25">
      <c r="B347" s="44" t="s">
        <v>473</v>
      </c>
      <c r="D347" s="44" t="s">
        <v>473</v>
      </c>
    </row>
    <row r="348" spans="2:4" x14ac:dyDescent="0.25">
      <c r="B348" s="44" t="s">
        <v>474</v>
      </c>
      <c r="D348" s="44" t="s">
        <v>474</v>
      </c>
    </row>
    <row r="349" spans="2:4" x14ac:dyDescent="0.25">
      <c r="B349" s="44" t="s">
        <v>475</v>
      </c>
      <c r="D349" s="44" t="s">
        <v>475</v>
      </c>
    </row>
    <row r="350" spans="2:4" x14ac:dyDescent="0.25">
      <c r="B350" s="44" t="s">
        <v>476</v>
      </c>
      <c r="D350" s="44" t="s">
        <v>476</v>
      </c>
    </row>
    <row r="351" spans="2:4" x14ac:dyDescent="0.25">
      <c r="B351" s="44" t="s">
        <v>477</v>
      </c>
      <c r="D351" s="44" t="s">
        <v>477</v>
      </c>
    </row>
    <row r="352" spans="2:4" x14ac:dyDescent="0.25">
      <c r="B352" s="44" t="s">
        <v>479</v>
      </c>
      <c r="D352" s="44" t="s">
        <v>479</v>
      </c>
    </row>
    <row r="353" spans="2:4" x14ac:dyDescent="0.25">
      <c r="B353" s="44" t="s">
        <v>481</v>
      </c>
      <c r="D353" s="44" t="s">
        <v>481</v>
      </c>
    </row>
    <row r="354" spans="2:4" x14ac:dyDescent="0.25">
      <c r="B354" s="44" t="s">
        <v>482</v>
      </c>
      <c r="D354" s="44" t="s">
        <v>482</v>
      </c>
    </row>
    <row r="355" spans="2:4" x14ac:dyDescent="0.25">
      <c r="B355" s="44" t="s">
        <v>483</v>
      </c>
      <c r="D355" s="44" t="s">
        <v>483</v>
      </c>
    </row>
    <row r="356" spans="2:4" x14ac:dyDescent="0.25">
      <c r="B356" s="44" t="s">
        <v>484</v>
      </c>
      <c r="D356" s="44" t="s">
        <v>484</v>
      </c>
    </row>
    <row r="357" spans="2:4" x14ac:dyDescent="0.25">
      <c r="B357" s="44" t="s">
        <v>485</v>
      </c>
      <c r="D357" s="44" t="s">
        <v>485</v>
      </c>
    </row>
    <row r="358" spans="2:4" x14ac:dyDescent="0.25">
      <c r="B358" s="44" t="s">
        <v>486</v>
      </c>
      <c r="D358" s="44" t="s">
        <v>486</v>
      </c>
    </row>
    <row r="359" spans="2:4" x14ac:dyDescent="0.25">
      <c r="B359" s="44" t="s">
        <v>487</v>
      </c>
      <c r="D359" s="44" t="s">
        <v>487</v>
      </c>
    </row>
    <row r="360" spans="2:4" x14ac:dyDescent="0.25">
      <c r="B360" s="44" t="s">
        <v>488</v>
      </c>
      <c r="D360" s="44" t="s">
        <v>488</v>
      </c>
    </row>
    <row r="361" spans="2:4" x14ac:dyDescent="0.25">
      <c r="B361" s="44" t="s">
        <v>490</v>
      </c>
      <c r="D361" s="44" t="s">
        <v>490</v>
      </c>
    </row>
    <row r="362" spans="2:4" x14ac:dyDescent="0.25">
      <c r="B362" s="44" t="s">
        <v>492</v>
      </c>
      <c r="D362" s="44" t="s">
        <v>492</v>
      </c>
    </row>
    <row r="363" spans="2:4" x14ac:dyDescent="0.25">
      <c r="B363" s="44" t="s">
        <v>493</v>
      </c>
      <c r="D363" s="44" t="s">
        <v>493</v>
      </c>
    </row>
    <row r="364" spans="2:4" x14ac:dyDescent="0.25">
      <c r="B364" s="44" t="s">
        <v>494</v>
      </c>
      <c r="D364" s="44" t="s">
        <v>494</v>
      </c>
    </row>
    <row r="365" spans="2:4" x14ac:dyDescent="0.25">
      <c r="B365" s="44" t="s">
        <v>495</v>
      </c>
      <c r="D365" s="44" t="s">
        <v>495</v>
      </c>
    </row>
    <row r="366" spans="2:4" x14ac:dyDescent="0.25">
      <c r="B366" s="44" t="s">
        <v>496</v>
      </c>
      <c r="D366" s="44" t="s">
        <v>496</v>
      </c>
    </row>
    <row r="367" spans="2:4" x14ac:dyDescent="0.25">
      <c r="B367" s="44" t="s">
        <v>497</v>
      </c>
      <c r="D367" s="44" t="s">
        <v>497</v>
      </c>
    </row>
    <row r="368" spans="2:4" x14ac:dyDescent="0.25">
      <c r="B368" s="44" t="s">
        <v>498</v>
      </c>
      <c r="D368" s="44" t="s">
        <v>498</v>
      </c>
    </row>
    <row r="369" spans="2:4" x14ac:dyDescent="0.25">
      <c r="B369" s="44" t="s">
        <v>500</v>
      </c>
      <c r="D369" s="44" t="s">
        <v>500</v>
      </c>
    </row>
    <row r="370" spans="2:4" x14ac:dyDescent="0.25">
      <c r="B370" s="44" t="s">
        <v>501</v>
      </c>
      <c r="D370" s="44" t="s">
        <v>501</v>
      </c>
    </row>
    <row r="371" spans="2:4" x14ac:dyDescent="0.25">
      <c r="B371" s="44" t="s">
        <v>503</v>
      </c>
      <c r="D371" s="44" t="s">
        <v>503</v>
      </c>
    </row>
    <row r="372" spans="2:4" x14ac:dyDescent="0.25">
      <c r="B372" s="44" t="s">
        <v>504</v>
      </c>
      <c r="D372" s="44" t="s">
        <v>504</v>
      </c>
    </row>
    <row r="373" spans="2:4" x14ac:dyDescent="0.25">
      <c r="B373" s="44" t="s">
        <v>505</v>
      </c>
      <c r="D373" s="44" t="s">
        <v>505</v>
      </c>
    </row>
    <row r="374" spans="2:4" x14ac:dyDescent="0.25">
      <c r="B374" s="44" t="s">
        <v>507</v>
      </c>
      <c r="D374" s="44" t="s">
        <v>507</v>
      </c>
    </row>
    <row r="375" spans="2:4" x14ac:dyDescent="0.25">
      <c r="B375" s="44" t="s">
        <v>509</v>
      </c>
      <c r="D375" s="44" t="s">
        <v>509</v>
      </c>
    </row>
    <row r="376" spans="2:4" x14ac:dyDescent="0.25">
      <c r="B376" s="44" t="s">
        <v>510</v>
      </c>
      <c r="D376" s="44" t="s">
        <v>510</v>
      </c>
    </row>
    <row r="377" spans="2:4" x14ac:dyDescent="0.25">
      <c r="B377" s="44" t="s">
        <v>511</v>
      </c>
      <c r="D377" s="44" t="s">
        <v>511</v>
      </c>
    </row>
    <row r="378" spans="2:4" x14ac:dyDescent="0.25">
      <c r="B378" s="44" t="s">
        <v>512</v>
      </c>
      <c r="D378" s="44" t="s">
        <v>512</v>
      </c>
    </row>
    <row r="379" spans="2:4" x14ac:dyDescent="0.25">
      <c r="B379" s="44" t="s">
        <v>513</v>
      </c>
      <c r="D379" s="44" t="s">
        <v>513</v>
      </c>
    </row>
    <row r="380" spans="2:4" x14ac:dyDescent="0.25">
      <c r="B380" s="44" t="s">
        <v>514</v>
      </c>
      <c r="D380" s="44" t="s">
        <v>514</v>
      </c>
    </row>
    <row r="381" spans="2:4" x14ac:dyDescent="0.25">
      <c r="B381" s="44" t="s">
        <v>515</v>
      </c>
      <c r="D381" s="44" t="s">
        <v>515</v>
      </c>
    </row>
    <row r="382" spans="2:4" x14ac:dyDescent="0.25">
      <c r="B382" s="44" t="s">
        <v>516</v>
      </c>
      <c r="D382" s="44" t="s">
        <v>516</v>
      </c>
    </row>
    <row r="383" spans="2:4" x14ac:dyDescent="0.25">
      <c r="B383" s="44" t="s">
        <v>518</v>
      </c>
      <c r="D383" s="44" t="s">
        <v>518</v>
      </c>
    </row>
    <row r="384" spans="2:4" x14ac:dyDescent="0.25">
      <c r="B384" s="44" t="s">
        <v>519</v>
      </c>
      <c r="D384" s="44" t="s">
        <v>519</v>
      </c>
    </row>
    <row r="385" spans="2:4" x14ac:dyDescent="0.25">
      <c r="B385" s="44" t="s">
        <v>520</v>
      </c>
      <c r="D385" s="44" t="s">
        <v>520</v>
      </c>
    </row>
    <row r="386" spans="2:4" x14ac:dyDescent="0.25">
      <c r="B386" s="44" t="s">
        <v>521</v>
      </c>
      <c r="D386" s="44" t="s">
        <v>521</v>
      </c>
    </row>
    <row r="387" spans="2:4" x14ac:dyDescent="0.25">
      <c r="B387" s="44" t="s">
        <v>522</v>
      </c>
      <c r="D387" s="44" t="s">
        <v>522</v>
      </c>
    </row>
    <row r="388" spans="2:4" x14ac:dyDescent="0.25">
      <c r="B388" s="44" t="s">
        <v>523</v>
      </c>
      <c r="D388" s="44" t="s">
        <v>523</v>
      </c>
    </row>
    <row r="389" spans="2:4" x14ac:dyDescent="0.25">
      <c r="B389" s="44" t="s">
        <v>524</v>
      </c>
      <c r="D389" s="44" t="s">
        <v>524</v>
      </c>
    </row>
    <row r="390" spans="2:4" x14ac:dyDescent="0.25">
      <c r="B390" s="44" t="s">
        <v>525</v>
      </c>
      <c r="D390" s="44" t="s">
        <v>525</v>
      </c>
    </row>
    <row r="391" spans="2:4" x14ac:dyDescent="0.25">
      <c r="B391" s="44" t="s">
        <v>526</v>
      </c>
      <c r="D391" s="44" t="s">
        <v>526</v>
      </c>
    </row>
    <row r="392" spans="2:4" x14ac:dyDescent="0.25">
      <c r="B392" s="44" t="s">
        <v>527</v>
      </c>
      <c r="D392" s="44" t="s">
        <v>527</v>
      </c>
    </row>
    <row r="393" spans="2:4" x14ac:dyDescent="0.25">
      <c r="B393" s="44" t="s">
        <v>528</v>
      </c>
      <c r="D393" s="44" t="s">
        <v>528</v>
      </c>
    </row>
    <row r="394" spans="2:4" x14ac:dyDescent="0.25">
      <c r="B394" s="44" t="s">
        <v>529</v>
      </c>
      <c r="D394" s="44" t="s">
        <v>529</v>
      </c>
    </row>
    <row r="395" spans="2:4" x14ac:dyDescent="0.25">
      <c r="B395" s="44" t="s">
        <v>530</v>
      </c>
      <c r="D395" s="44" t="s">
        <v>530</v>
      </c>
    </row>
    <row r="396" spans="2:4" x14ac:dyDescent="0.25">
      <c r="B396" s="44" t="s">
        <v>531</v>
      </c>
      <c r="D396" s="44" t="s">
        <v>531</v>
      </c>
    </row>
    <row r="397" spans="2:4" x14ac:dyDescent="0.25">
      <c r="B397" s="44" t="s">
        <v>532</v>
      </c>
      <c r="D397" s="44" t="s">
        <v>532</v>
      </c>
    </row>
    <row r="398" spans="2:4" x14ac:dyDescent="0.25">
      <c r="B398" s="44" t="s">
        <v>533</v>
      </c>
      <c r="D398" s="44" t="s">
        <v>533</v>
      </c>
    </row>
    <row r="399" spans="2:4" x14ac:dyDescent="0.25">
      <c r="B399" s="44" t="s">
        <v>534</v>
      </c>
      <c r="D399" s="44" t="s">
        <v>534</v>
      </c>
    </row>
    <row r="400" spans="2:4" x14ac:dyDescent="0.25">
      <c r="B400" s="44" t="s">
        <v>535</v>
      </c>
      <c r="D400" s="44" t="s">
        <v>535</v>
      </c>
    </row>
    <row r="401" spans="2:4" x14ac:dyDescent="0.25">
      <c r="B401" s="44" t="s">
        <v>536</v>
      </c>
      <c r="D401" s="44" t="s">
        <v>536</v>
      </c>
    </row>
    <row r="402" spans="2:4" x14ac:dyDescent="0.25">
      <c r="B402" s="44" t="s">
        <v>537</v>
      </c>
      <c r="D402" s="44" t="s">
        <v>537</v>
      </c>
    </row>
    <row r="403" spans="2:4" x14ac:dyDescent="0.25">
      <c r="B403" s="44" t="s">
        <v>538</v>
      </c>
      <c r="D403" s="44" t="s">
        <v>538</v>
      </c>
    </row>
    <row r="404" spans="2:4" x14ac:dyDescent="0.25">
      <c r="B404" s="44" t="s">
        <v>539</v>
      </c>
      <c r="D404" s="44" t="s">
        <v>539</v>
      </c>
    </row>
    <row r="405" spans="2:4" x14ac:dyDescent="0.25">
      <c r="B405" s="44" t="s">
        <v>540</v>
      </c>
      <c r="D405" s="44" t="s">
        <v>540</v>
      </c>
    </row>
    <row r="406" spans="2:4" x14ac:dyDescent="0.25">
      <c r="B406" s="44" t="s">
        <v>541</v>
      </c>
      <c r="D406" s="44" t="s">
        <v>541</v>
      </c>
    </row>
    <row r="407" spans="2:4" x14ac:dyDescent="0.25">
      <c r="B407" s="44" t="s">
        <v>542</v>
      </c>
      <c r="D407" s="44" t="s">
        <v>542</v>
      </c>
    </row>
    <row r="408" spans="2:4" x14ac:dyDescent="0.25">
      <c r="B408" s="44" t="s">
        <v>543</v>
      </c>
      <c r="D408" s="44" t="s">
        <v>543</v>
      </c>
    </row>
    <row r="409" spans="2:4" x14ac:dyDescent="0.25">
      <c r="B409" s="44" t="s">
        <v>544</v>
      </c>
      <c r="D409" s="44" t="s">
        <v>544</v>
      </c>
    </row>
    <row r="410" spans="2:4" x14ac:dyDescent="0.25">
      <c r="B410" s="44" t="s">
        <v>545</v>
      </c>
      <c r="D410" s="44" t="s">
        <v>545</v>
      </c>
    </row>
    <row r="411" spans="2:4" x14ac:dyDescent="0.25">
      <c r="B411" s="44" t="s">
        <v>546</v>
      </c>
      <c r="D411" s="44" t="s">
        <v>546</v>
      </c>
    </row>
    <row r="412" spans="2:4" x14ac:dyDescent="0.25">
      <c r="B412" s="44" t="s">
        <v>547</v>
      </c>
      <c r="D412" s="44" t="s">
        <v>547</v>
      </c>
    </row>
    <row r="413" spans="2:4" x14ac:dyDescent="0.25">
      <c r="B413" s="44" t="s">
        <v>548</v>
      </c>
      <c r="D413" s="44" t="s">
        <v>548</v>
      </c>
    </row>
    <row r="414" spans="2:4" x14ac:dyDescent="0.25">
      <c r="B414" s="44" t="s">
        <v>549</v>
      </c>
      <c r="D414" s="44" t="s">
        <v>549</v>
      </c>
    </row>
    <row r="415" spans="2:4" x14ac:dyDescent="0.25">
      <c r="B415" s="44" t="s">
        <v>550</v>
      </c>
      <c r="D415" s="44" t="s">
        <v>550</v>
      </c>
    </row>
    <row r="416" spans="2:4" x14ac:dyDescent="0.25">
      <c r="B416" s="44" t="s">
        <v>551</v>
      </c>
      <c r="D416" s="44" t="s">
        <v>551</v>
      </c>
    </row>
    <row r="417" spans="2:4" x14ac:dyDescent="0.25">
      <c r="B417" s="44" t="s">
        <v>552</v>
      </c>
      <c r="D417" s="44" t="s">
        <v>552</v>
      </c>
    </row>
    <row r="418" spans="2:4" x14ac:dyDescent="0.25">
      <c r="B418" s="44" t="s">
        <v>553</v>
      </c>
      <c r="D418" s="44" t="s">
        <v>553</v>
      </c>
    </row>
    <row r="419" spans="2:4" x14ac:dyDescent="0.25">
      <c r="B419" s="44" t="s">
        <v>555</v>
      </c>
      <c r="D419" s="44" t="s">
        <v>555</v>
      </c>
    </row>
    <row r="420" spans="2:4" x14ac:dyDescent="0.25">
      <c r="B420" s="44" t="s">
        <v>556</v>
      </c>
      <c r="D420" s="44" t="s">
        <v>556</v>
      </c>
    </row>
    <row r="421" spans="2:4" x14ac:dyDescent="0.25">
      <c r="B421" s="44" t="s">
        <v>557</v>
      </c>
      <c r="D421" s="44" t="s">
        <v>557</v>
      </c>
    </row>
    <row r="422" spans="2:4" x14ac:dyDescent="0.25">
      <c r="B422" s="44" t="s">
        <v>558</v>
      </c>
      <c r="D422" s="44" t="s">
        <v>558</v>
      </c>
    </row>
    <row r="423" spans="2:4" x14ac:dyDescent="0.25">
      <c r="B423" s="44" t="s">
        <v>559</v>
      </c>
      <c r="D423" s="44" t="s">
        <v>559</v>
      </c>
    </row>
    <row r="424" spans="2:4" x14ac:dyDescent="0.25">
      <c r="B424" s="44" t="s">
        <v>560</v>
      </c>
      <c r="D424" s="44" t="s">
        <v>560</v>
      </c>
    </row>
    <row r="425" spans="2:4" x14ac:dyDescent="0.25">
      <c r="B425" s="44" t="s">
        <v>561</v>
      </c>
      <c r="D425" s="44" t="s">
        <v>561</v>
      </c>
    </row>
    <row r="426" spans="2:4" x14ac:dyDescent="0.25">
      <c r="B426" s="44" t="s">
        <v>563</v>
      </c>
      <c r="D426" s="44" t="s">
        <v>563</v>
      </c>
    </row>
    <row r="427" spans="2:4" x14ac:dyDescent="0.25">
      <c r="B427" s="44" t="s">
        <v>564</v>
      </c>
      <c r="D427" s="44" t="s">
        <v>564</v>
      </c>
    </row>
    <row r="428" spans="2:4" x14ac:dyDescent="0.25">
      <c r="B428" s="44" t="s">
        <v>565</v>
      </c>
      <c r="D428" s="44" t="s">
        <v>565</v>
      </c>
    </row>
    <row r="429" spans="2:4" x14ac:dyDescent="0.25">
      <c r="B429" s="44" t="s">
        <v>566</v>
      </c>
      <c r="D429" s="44" t="s">
        <v>566</v>
      </c>
    </row>
    <row r="430" spans="2:4" x14ac:dyDescent="0.25">
      <c r="B430" s="44" t="s">
        <v>567</v>
      </c>
      <c r="D430" s="44" t="s">
        <v>567</v>
      </c>
    </row>
    <row r="431" spans="2:4" x14ac:dyDescent="0.25">
      <c r="B431" s="44" t="s">
        <v>568</v>
      </c>
      <c r="D431" s="44" t="s">
        <v>568</v>
      </c>
    </row>
    <row r="432" spans="2:4" x14ac:dyDescent="0.25">
      <c r="B432" s="44" t="s">
        <v>569</v>
      </c>
      <c r="D432" s="44" t="s">
        <v>569</v>
      </c>
    </row>
    <row r="433" spans="2:4" x14ac:dyDescent="0.25">
      <c r="B433" s="44" t="s">
        <v>570</v>
      </c>
      <c r="D433" s="44" t="s">
        <v>570</v>
      </c>
    </row>
    <row r="434" spans="2:4" x14ac:dyDescent="0.25">
      <c r="B434" s="44" t="s">
        <v>571</v>
      </c>
      <c r="D434" s="44" t="s">
        <v>571</v>
      </c>
    </row>
    <row r="435" spans="2:4" x14ac:dyDescent="0.25">
      <c r="B435" s="44" t="s">
        <v>572</v>
      </c>
      <c r="D435" s="44" t="s">
        <v>572</v>
      </c>
    </row>
    <row r="436" spans="2:4" x14ac:dyDescent="0.25">
      <c r="B436" s="44" t="s">
        <v>573</v>
      </c>
      <c r="D436" s="44" t="s">
        <v>573</v>
      </c>
    </row>
    <row r="437" spans="2:4" x14ac:dyDescent="0.25">
      <c r="B437" s="44" t="s">
        <v>574</v>
      </c>
      <c r="D437" s="44" t="s">
        <v>574</v>
      </c>
    </row>
    <row r="438" spans="2:4" x14ac:dyDescent="0.25">
      <c r="B438" s="44" t="s">
        <v>575</v>
      </c>
      <c r="D438" s="44" t="s">
        <v>575</v>
      </c>
    </row>
    <row r="439" spans="2:4" x14ac:dyDescent="0.25">
      <c r="B439" s="44" t="s">
        <v>598</v>
      </c>
    </row>
  </sheetData>
  <dataValidations count="1">
    <dataValidation type="list" allowBlank="1" showInputMessage="1" showErrorMessage="1" sqref="F8" xr:uid="{3B8BF164-BD4B-47CB-B57E-E3B40B3091E8}">
      <formula1>Filtered_Ticker_Symbol</formula1>
    </dataValidation>
  </dataValidation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26</vt:i4>
      </vt:variant>
    </vt:vector>
  </HeadingPairs>
  <TitlesOfParts>
    <vt:vector size="32" baseType="lpstr">
      <vt:lpstr>projectdata-nyse</vt:lpstr>
      <vt:lpstr>projectdata-Health&amp;Information</vt:lpstr>
      <vt:lpstr>Task 1</vt:lpstr>
      <vt:lpstr>Task 2</vt:lpstr>
      <vt:lpstr>Task 3</vt:lpstr>
      <vt:lpstr>(help)</vt:lpstr>
      <vt:lpstr>Cost_of_Goods_Sold</vt:lpstr>
      <vt:lpstr>Filtered_Ticker_Symbol</vt:lpstr>
      <vt:lpstr>Forschung_und_Entwicklung</vt:lpstr>
      <vt:lpstr>Gesamteinnahmen</vt:lpstr>
      <vt:lpstr>GICS_Sector</vt:lpstr>
      <vt:lpstr>GICS_Sub_Industry</vt:lpstr>
      <vt:lpstr>Gross_Margin</vt:lpstr>
      <vt:lpstr>Gross_Profit</vt:lpstr>
      <vt:lpstr>Herstellungskosten</vt:lpstr>
      <vt:lpstr>Jahr</vt:lpstr>
      <vt:lpstr>Number</vt:lpstr>
      <vt:lpstr>Operating_Margin</vt:lpstr>
      <vt:lpstr>Operating_Profit</vt:lpstr>
      <vt:lpstr>Other_Operating_Items</vt:lpstr>
      <vt:lpstr>Period_Ending</vt:lpstr>
      <vt:lpstr>Period_Ending_Year</vt:lpstr>
      <vt:lpstr>Research_and_Development</vt:lpstr>
      <vt:lpstr>Sales__General_and_Admin</vt:lpstr>
      <vt:lpstr>Scenario</vt:lpstr>
      <vt:lpstr>Sonstige_Betriebspositionen</vt:lpstr>
      <vt:lpstr>Ticker_Symbol</vt:lpstr>
      <vt:lpstr>Total_Operating_Expenses</vt:lpstr>
      <vt:lpstr>Total_Revenue</vt:lpstr>
      <vt:lpstr>Vertrieb_Allgemeines_Verwaltung</vt:lpstr>
      <vt:lpstr>Wertpapierkennung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2023-11-26T19:16:36Z</dcterms:created>
  <dcterms:modified xsi:type="dcterms:W3CDTF">2023-11-29T19:57:10Z</dcterms:modified>
</cp:coreProperties>
</file>