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Default Extension="wdp" ContentType="image/vnd.ms-photo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-120" yWindow="-120" windowWidth="20730" windowHeight="11160"/>
  </bookViews>
  <sheets>
    <sheet name="TOSHIBA_HITACHI_SKYWORTH" sheetId="2" r:id="rId1"/>
    <sheet name="Кондиционеры Toshiba" sheetId="5" r:id="rId2"/>
    <sheet name="WiZ_Performance" sheetId="3" r:id="rId3"/>
    <sheet name="Лист1" sheetId="4" r:id="rId4"/>
  </sheets>
  <definedNames>
    <definedName name="__xlnm._FilterDatabase" localSheetId="0">TOSHIBA_HITACHI_SKYWORTH!$B$8:$B$13</definedName>
    <definedName name="Appliances">#N/A</definedName>
    <definedName name="ColumnTitle1">#REF!</definedName>
    <definedName name="Rating">#N/A</definedName>
    <definedName name="RowTitleRegion1..F5">'Кондиционеры Toshiba'!#REF!</definedName>
    <definedName name="_xlnm.Print_Titles" localSheetId="1">'Кондиционеры Toshiba'!$6:$6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5"/>
  <c r="G10" s="1"/>
  <c r="D9"/>
  <c r="I9" s="1"/>
  <c r="I8"/>
  <c r="D8"/>
  <c r="G8" s="1"/>
  <c r="I7"/>
  <c r="G7"/>
  <c r="D7"/>
  <c r="I10" l="1"/>
  <c r="I11" s="1"/>
  <c r="G9"/>
  <c r="I28" i="2"/>
  <c r="H28"/>
  <c r="I29" l="1"/>
  <c r="H29"/>
  <c r="Q29" l="1"/>
  <c r="O29"/>
  <c r="M29"/>
  <c r="K29"/>
  <c r="K21" i="3" l="1"/>
  <c r="H21"/>
  <c r="G21"/>
  <c r="K20"/>
  <c r="H20"/>
  <c r="G20"/>
  <c r="K19"/>
  <c r="H19"/>
  <c r="G19"/>
  <c r="K18"/>
  <c r="H18"/>
  <c r="G18"/>
  <c r="K17"/>
  <c r="H17"/>
  <c r="G17"/>
  <c r="K16"/>
  <c r="H16"/>
  <c r="G16"/>
  <c r="K15"/>
  <c r="H15"/>
  <c r="G15"/>
  <c r="K14"/>
  <c r="H14"/>
  <c r="G14"/>
  <c r="K13"/>
  <c r="H13"/>
  <c r="G13"/>
  <c r="K12"/>
  <c r="H12"/>
  <c r="G12"/>
  <c r="K11"/>
  <c r="H11"/>
  <c r="G11"/>
  <c r="I20" i="2" l="1"/>
  <c r="I21"/>
  <c r="I22"/>
  <c r="I23"/>
  <c r="I19"/>
  <c r="H20"/>
  <c r="H21"/>
  <c r="H22"/>
  <c r="H23"/>
  <c r="H19"/>
  <c r="E23" l="1"/>
  <c r="H9" l="1"/>
  <c r="I12" l="1"/>
  <c r="M9" l="1"/>
  <c r="M10"/>
  <c r="Q25"/>
  <c r="Q26"/>
  <c r="Q27"/>
  <c r="Q28"/>
  <c r="O24"/>
  <c r="O25"/>
  <c r="O26"/>
  <c r="O27"/>
  <c r="O28"/>
  <c r="M28" l="1"/>
  <c r="M24"/>
  <c r="M25"/>
  <c r="M26"/>
  <c r="M27"/>
  <c r="F9" l="1"/>
  <c r="M20" l="1"/>
  <c r="M21"/>
  <c r="M22"/>
  <c r="M23"/>
  <c r="M19"/>
  <c r="M11"/>
  <c r="M12"/>
  <c r="M13"/>
  <c r="M14"/>
  <c r="M15"/>
  <c r="M16"/>
  <c r="M17"/>
  <c r="Q20"/>
  <c r="Q21"/>
  <c r="Q22"/>
  <c r="Q23"/>
  <c r="Q19"/>
  <c r="Q10"/>
  <c r="Q11"/>
  <c r="Q12"/>
  <c r="Q13"/>
  <c r="Q14"/>
  <c r="Q15"/>
  <c r="Q16"/>
  <c r="Q17"/>
  <c r="Q9"/>
  <c r="O20"/>
  <c r="O21"/>
  <c r="O22"/>
  <c r="O23"/>
  <c r="O19"/>
  <c r="O10"/>
  <c r="O11"/>
  <c r="O12"/>
  <c r="O13"/>
  <c r="O14"/>
  <c r="O15"/>
  <c r="O16"/>
  <c r="O17"/>
  <c r="O9"/>
  <c r="J2"/>
  <c r="J5" l="1"/>
  <c r="J4"/>
  <c r="J3"/>
  <c r="J31"/>
  <c r="K28"/>
  <c r="K27"/>
  <c r="K26"/>
  <c r="K25"/>
  <c r="K23"/>
  <c r="K22"/>
  <c r="K21"/>
  <c r="K20"/>
  <c r="K19"/>
  <c r="K17"/>
  <c r="K16"/>
  <c r="K15"/>
  <c r="K14"/>
  <c r="K13"/>
  <c r="K12"/>
  <c r="K11"/>
  <c r="K10"/>
  <c r="K9"/>
  <c r="I17"/>
  <c r="H17"/>
  <c r="I16"/>
  <c r="H16"/>
  <c r="R15"/>
  <c r="S15" s="1"/>
  <c r="I15"/>
  <c r="H15"/>
  <c r="R14"/>
  <c r="S14" s="1"/>
  <c r="I14"/>
  <c r="H14"/>
  <c r="R13"/>
  <c r="S13" s="1"/>
  <c r="I13"/>
  <c r="H13"/>
  <c r="R12"/>
  <c r="S12" s="1"/>
  <c r="H12"/>
  <c r="R11"/>
  <c r="S11" s="1"/>
  <c r="I11"/>
  <c r="H11"/>
  <c r="I10"/>
  <c r="H10"/>
  <c r="R9"/>
  <c r="S9" s="1"/>
  <c r="I9"/>
  <c r="R8"/>
  <c r="S8" s="1"/>
  <c r="J1" l="1"/>
  <c r="K31"/>
</calcChain>
</file>

<file path=xl/comments1.xml><?xml version="1.0" encoding="utf-8"?>
<comments xmlns="http://schemas.openxmlformats.org/spreadsheetml/2006/main">
  <authors>
    <author>Автор</author>
  </authors>
  <commentList>
    <comment ref="A11" authorId="0">
      <text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12" authorId="0">
      <text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13" authorId="0">
      <text/>
    </comment>
    <comment ref="A14" authorId="0">
      <text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15" authorId="0">
      <text/>
    </comment>
    <comment ref="A16" authorId="0">
      <text/>
    </comment>
    <comment ref="A17" authorId="0">
      <text/>
    </comment>
    <comment ref="A18" authorId="0">
      <text/>
    </comment>
    <comment ref="A19" authorId="0">
      <text/>
    </comment>
    <comment ref="A20" authorId="0">
      <text/>
    </comment>
    <comment ref="A21" authorId="0">
      <text/>
    </comment>
  </commentList>
</comments>
</file>

<file path=xl/sharedStrings.xml><?xml version="1.0" encoding="utf-8"?>
<sst xmlns="http://schemas.openxmlformats.org/spreadsheetml/2006/main" count="169" uniqueCount="147">
  <si>
    <t>Сумма отгрузки</t>
  </si>
  <si>
    <t>руб.</t>
  </si>
  <si>
    <t>Количество к отгрузке</t>
  </si>
  <si>
    <t>шт.</t>
  </si>
  <si>
    <t>Смородин Виталий</t>
  </si>
  <si>
    <t>Объем, кг.</t>
  </si>
  <si>
    <t>кг.</t>
  </si>
  <si>
    <t>phone +7-999-467-88-48</t>
  </si>
  <si>
    <t>Объем, м3</t>
  </si>
  <si>
    <t>м3</t>
  </si>
  <si>
    <t>e-mail smorodin@uniondistribution.eu</t>
  </si>
  <si>
    <t>Кол-во паллет</t>
  </si>
  <si>
    <t>EAN</t>
  </si>
  <si>
    <t>Цена партнера, отсрочка, руб.</t>
  </si>
  <si>
    <t>Цена партнера, предоплата, руб.</t>
  </si>
  <si>
    <t>Цена в интернете, руб.</t>
  </si>
  <si>
    <t>Фронтальная маржинальность, %</t>
  </si>
  <si>
    <t>Наценка партнера, %</t>
  </si>
  <si>
    <t>Сумма отгрузки, руб.</t>
  </si>
  <si>
    <t>Общий, объем, кг.</t>
  </si>
  <si>
    <t>Общий объем, м3</t>
  </si>
  <si>
    <t>Мин. Кол-во в паллете, шт.</t>
  </si>
  <si>
    <t>Consumption per Month</t>
  </si>
  <si>
    <t>Monthly Cost</t>
  </si>
  <si>
    <t>TOSHIBA</t>
  </si>
  <si>
    <t>22S1650EV</t>
  </si>
  <si>
    <t>6221127010527</t>
  </si>
  <si>
    <t>FHD, T2</t>
  </si>
  <si>
    <t>6221127015607</t>
  </si>
  <si>
    <t xml:space="preserve">HD-R, DVB-T/T2/C/C2, CI+, 6W+6W, </t>
  </si>
  <si>
    <t>6221127013979</t>
  </si>
  <si>
    <t xml:space="preserve">HD-R, SMART, FOXXUM PORTAL , T/T2/C </t>
  </si>
  <si>
    <t>6221127015614</t>
  </si>
  <si>
    <t>FULL HD, DVB-T/T2/C/C2, 6W +6W, USB 2.0 - 1 side, HDMI terminals - 2</t>
  </si>
  <si>
    <t>6221127013986</t>
  </si>
  <si>
    <t xml:space="preserve">FULL HD, SMART, FOXXUM PORTAL , T/T2/C, 10W+10W </t>
  </si>
  <si>
    <t>6221127016444</t>
  </si>
  <si>
    <t>UHD (4K), Smart portal Zeasn, 8W+8W,  DVB-T/T2/C/C2</t>
  </si>
  <si>
    <t>6221127016246</t>
  </si>
  <si>
    <t>UHD (4K) (3840*2160) / CI+, ONKYO speaker,  DVB-T/T2/C/C2</t>
  </si>
  <si>
    <t>6221127016253</t>
  </si>
  <si>
    <t>6221127016260</t>
  </si>
  <si>
    <t>UHD (4K) (3840*2160), CI+,  DVB-T/T2/C/C2</t>
  </si>
  <si>
    <t>HITACHI</t>
  </si>
  <si>
    <t>40HB6T62 L</t>
  </si>
  <si>
    <t>5014024002617</t>
  </si>
  <si>
    <t xml:space="preserve">FHD, SMART, DLED,  DVB-T2/C, встр. WIFI. </t>
  </si>
  <si>
    <t>43HL15W64</t>
  </si>
  <si>
    <t>5014024004376</t>
  </si>
  <si>
    <t>UHD, HDR10, SMART, DLED,  DVB-T2/C/S2, встр. WIFI.</t>
  </si>
  <si>
    <t>49HL15W64 A</t>
  </si>
  <si>
    <t>5014024004383</t>
  </si>
  <si>
    <t>55HL15W64 A</t>
  </si>
  <si>
    <t>5014024004390</t>
  </si>
  <si>
    <t xml:space="preserve">65HZ6W69 </t>
  </si>
  <si>
    <t>5014024002662</t>
  </si>
  <si>
    <t>SKYWORTH</t>
  </si>
  <si>
    <t>Skyworth 40E3</t>
  </si>
  <si>
    <t>FHD, Opera Smart TV, DVB-T2/C/S2, встр. WIFI.</t>
  </si>
  <si>
    <t>Skyworth 43U5</t>
  </si>
  <si>
    <t>4895018223550</t>
  </si>
  <si>
    <t>UHD, Android, Smart, DVB-T2, Voice control</t>
  </si>
  <si>
    <t>Skyworth 50U5</t>
  </si>
  <si>
    <t>4895018221105</t>
  </si>
  <si>
    <t>Skyworth 55U5</t>
  </si>
  <si>
    <t>4895018223536</t>
  </si>
  <si>
    <t>32S2855EC</t>
  </si>
  <si>
    <t xml:space="preserve">32L5780EC </t>
  </si>
  <si>
    <t>40S2855EC</t>
  </si>
  <si>
    <t xml:space="preserve">43L5780EC </t>
  </si>
  <si>
    <t xml:space="preserve">43U7752EV </t>
  </si>
  <si>
    <t xml:space="preserve">55U5855EC </t>
  </si>
  <si>
    <t xml:space="preserve">65U5855EC </t>
  </si>
  <si>
    <t xml:space="preserve">49U5855EC </t>
  </si>
  <si>
    <r>
      <t xml:space="preserve">        </t>
    </r>
    <r>
      <rPr>
        <b/>
        <sz val="22"/>
        <color indexed="8"/>
        <rFont val="Cambria"/>
        <family val="1"/>
        <charset val="204"/>
      </rPr>
      <t>Price List</t>
    </r>
  </si>
  <si>
    <t>Company Name</t>
  </si>
  <si>
    <t>Union Distribution</t>
  </si>
  <si>
    <t>Brand</t>
  </si>
  <si>
    <t>WIZ</t>
  </si>
  <si>
    <t>City/State/Zip</t>
  </si>
  <si>
    <t>Novosibirsk</t>
  </si>
  <si>
    <t>Country</t>
  </si>
  <si>
    <t>Russia</t>
  </si>
  <si>
    <t>Last Updated:</t>
  </si>
  <si>
    <t>Модель</t>
  </si>
  <si>
    <t>Ключевые характеристики</t>
  </si>
  <si>
    <t>Цена партнера, онлайн-канал</t>
  </si>
  <si>
    <t>Цена партнера, предоплата</t>
  </si>
  <si>
    <t>Цена партнера, отсрочка</t>
  </si>
  <si>
    <t>РРЦ</t>
  </si>
  <si>
    <t>Маржинальность, онлайн-канал</t>
  </si>
  <si>
    <t>Маржинальность, розница</t>
  </si>
  <si>
    <t>Маркетинг</t>
  </si>
  <si>
    <t>Заказ, шт.</t>
  </si>
  <si>
    <t>Сумма, руб.</t>
  </si>
  <si>
    <t>A E27 WiZ60 TR S</t>
  </si>
  <si>
    <t>A E27 WiZ60 TR - kit of 2 - with RC
 RGB &amp; 806lm (2200K ~ 6500K) - tunable White and RGB,</t>
  </si>
  <si>
    <t>GU10 WiZ35 TR S</t>
  </si>
  <si>
    <t>GU10 WiZ35 TR S - WiZ TR - white - kit of 2 - with RC
 RGB &amp; 345lm (2200K ~ 6500K) - tunable White and RGB</t>
  </si>
  <si>
    <t>WiZ RC</t>
  </si>
  <si>
    <t>WiZ remote control S - WiZ - white - kit of 1</t>
  </si>
  <si>
    <t>GU10 WiZ35 TW-H</t>
  </si>
  <si>
    <t>GU10 WiZ35 TW - WiZ TW - white - kit of 1 - without RC
 350lm (2700K ~ 6500K) - tunable White</t>
  </si>
  <si>
    <t>A E27 WiZ60 TW</t>
  </si>
  <si>
    <t>A E27 WiZ60 TW - WiZ TW - white - kit of 1 - without RC
 806lm (2700K ~ 6500K) - tunable White</t>
  </si>
  <si>
    <t>A E27 WiZ60 TW - WiZ TW - white - kit of 2 - without RC
 806lm (2700K ~ 6500K) - tunable White</t>
  </si>
  <si>
    <t>C E14 WiZ30 TR S</t>
  </si>
  <si>
    <t>C E14 WiZ30 TR S - WiZ TR - white - kit of 1 - without RC
 RGB &amp; 400lm (2200K ~ 6500K) - tunable White and RGB</t>
  </si>
  <si>
    <t>C E14 WiZ30 TR S - WiZ TR - white - kit of 2 - with RC
 RGB &amp; 400lm (2200K ~ 6500K) - tunable White and RGB</t>
  </si>
  <si>
    <t>A E27 WiZ60 TR</t>
  </si>
  <si>
    <t>A E27 WiZ60 TR - WiZ TR - white - kit of 1 - without RC
RGB &amp; 806lm (2200K ~ 6500K) - tunable White and RGB</t>
  </si>
  <si>
    <t>G100 E27 WiZ100 TR</t>
  </si>
  <si>
    <t>G100 E27 WiZ100 TR - WiZ TR - white - kit of 1 - without RC
 RGB &amp; 1550lm (2200K ~ 6500K) - tunable White and RGB</t>
  </si>
  <si>
    <t>QUEWZ-01</t>
  </si>
  <si>
    <t>Quest - WiZ TR - Matt White - without RC
 Portable projector IP20Tunnable white &amp; RGB</t>
  </si>
  <si>
    <t>Skyworth 49G6</t>
  </si>
  <si>
    <t>Настенные сплит-системы U2KH3S</t>
  </si>
  <si>
    <t>Надежная и экономичная сплит-система без инвертора. Внутренний блок весит всего 7 кг. Охлаждение, обогрев, осушение воздуха</t>
  </si>
  <si>
    <t>Модель (внешний/внутренний блок)</t>
  </si>
  <si>
    <t>Наценка</t>
  </si>
  <si>
    <t>Заказ партнера</t>
  </si>
  <si>
    <t>Сумма</t>
  </si>
  <si>
    <t>RAS-09U2AH3S-EE/RAS-09U2KH3S-EE</t>
  </si>
  <si>
    <t>AF22, R410a HP, FS, 7/9/12/18/24K</t>
  </si>
  <si>
    <t>RAS-12U2AH3S-EE/RAS-12U2KH3S-EE</t>
  </si>
  <si>
    <t>RAS-18U2AH3S-EE/RAS-18U2KH3S-EE</t>
  </si>
  <si>
    <t>RAS-24U2AH3S-EE/RAS-24U2KH3S-EE</t>
  </si>
  <si>
    <t xml:space="preserve">       split-systems</t>
  </si>
  <si>
    <t>Артикул</t>
  </si>
  <si>
    <t>43U5</t>
  </si>
  <si>
    <t>50U5</t>
  </si>
  <si>
    <t>55U5</t>
  </si>
  <si>
    <t>49G6</t>
  </si>
  <si>
    <t>40E3</t>
  </si>
  <si>
    <t>TOSHIBA 22S1650EV</t>
  </si>
  <si>
    <t>TOSHIBA 32S2855EC</t>
  </si>
  <si>
    <t xml:space="preserve">TOSHIBA 32L5780EC </t>
  </si>
  <si>
    <t>TOSHIBA 40S2855EC</t>
  </si>
  <si>
    <t xml:space="preserve">TOSHIBA 43L5780EC </t>
  </si>
  <si>
    <t xml:space="preserve">TOSHIBA 43U7752EV </t>
  </si>
  <si>
    <t xml:space="preserve">TOSHIBA 55U5855EC </t>
  </si>
  <si>
    <t xml:space="preserve">TOSHIBA 49U5855EC </t>
  </si>
  <si>
    <t xml:space="preserve">TOSHIBA 65U5855EC </t>
  </si>
  <si>
    <t>HITACHI 40HB6T62 L</t>
  </si>
  <si>
    <t>HITACHI 43HL15W64</t>
  </si>
  <si>
    <t>HITACHI 49HL15W64 A</t>
  </si>
  <si>
    <t xml:space="preserve">HITACHI 65HZ6W69 </t>
  </si>
</sst>
</file>

<file path=xl/styles.xml><?xml version="1.0" encoding="utf-8"?>
<styleSheet xmlns="http://schemas.openxmlformats.org/spreadsheetml/2006/main">
  <numFmts count="11">
    <numFmt numFmtId="164" formatCode="_(* #,##0.00_);_(* \(#,##0.00\);_(* \-??_);_(@_)"/>
    <numFmt numFmtId="165" formatCode="_(* #,##0_);_(* \(#,##0\);_(* \-??_);_(@_)"/>
    <numFmt numFmtId="166" formatCode="_(* #,##0.0_);_(* \(#,##0.0\);_(* \-??_);_(@_)"/>
    <numFmt numFmtId="167" formatCode="#,##0.0\ _₽"/>
    <numFmt numFmtId="168" formatCode="0.0"/>
    <numFmt numFmtId="169" formatCode="#,##0.0"/>
    <numFmt numFmtId="170" formatCode="_-* #,##0.00&quot; ₽&quot;_-;\-* #,##0.00&quot; ₽&quot;_-;_-* \-??&quot; ₽&quot;_-;_-@_-"/>
    <numFmt numFmtId="171" formatCode="#,##0\ _₽"/>
    <numFmt numFmtId="172" formatCode="#,##0\ _ &quot;руб.&quot;;[Red]\-#,##0\ _р&quot;уб&quot;"/>
    <numFmt numFmtId="173" formatCode="#,##0\ _ &quot;руб&quot;;[Red]\-#,##0\ _р&quot;уб&quot;"/>
    <numFmt numFmtId="174" formatCode="#,##0_ ;[Red]\-#,##0\ "/>
  </numFmts>
  <fonts count="26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0"/>
      <color indexed="8"/>
      <name val="Calibri"/>
      <family val="2"/>
      <charset val="204"/>
    </font>
    <font>
      <sz val="10"/>
      <color indexed="8"/>
      <name val="Calibri"/>
      <family val="2"/>
      <charset val="1"/>
    </font>
    <font>
      <b/>
      <sz val="10"/>
      <color indexed="9"/>
      <name val="Cambria"/>
      <family val="1"/>
      <charset val="204"/>
    </font>
    <font>
      <b/>
      <sz val="11"/>
      <color indexed="8"/>
      <name val="Calibri"/>
      <family val="2"/>
      <charset val="1"/>
    </font>
    <font>
      <b/>
      <sz val="11"/>
      <color indexed="8"/>
      <name val="Calibri"/>
      <family val="2"/>
      <charset val="204"/>
    </font>
    <font>
      <sz val="10"/>
      <color indexed="8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1"/>
      <color theme="1"/>
      <name val="Calibri"/>
      <family val="2"/>
      <scheme val="minor"/>
    </font>
    <font>
      <b/>
      <sz val="22"/>
      <color theme="1"/>
      <name val="Arial Rounded MT Bold"/>
      <family val="2"/>
    </font>
    <font>
      <b/>
      <sz val="22"/>
      <color indexed="8"/>
      <name val="Cambria"/>
      <family val="1"/>
      <charset val="204"/>
    </font>
    <font>
      <b/>
      <sz val="11"/>
      <color theme="1"/>
      <name val="Calibri Light"/>
      <family val="1"/>
      <scheme val="major"/>
    </font>
    <font>
      <b/>
      <sz val="11"/>
      <color theme="3"/>
      <name val="Calibri"/>
      <family val="2"/>
      <scheme val="minor"/>
    </font>
    <font>
      <i/>
      <sz val="10"/>
      <color theme="1" tint="0.24994659260841701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24"/>
      <color theme="4" tint="-0.499984740745262"/>
      <name val="Calibri Light"/>
      <family val="2"/>
      <scheme val="major"/>
    </font>
    <font>
      <b/>
      <sz val="24"/>
      <color rgb="FFFF0000"/>
      <name val="Cambria"/>
      <family val="1"/>
      <charset val="204"/>
    </font>
    <font>
      <sz val="11"/>
      <name val="Calibri"/>
      <family val="1"/>
      <scheme val="minor"/>
    </font>
    <font>
      <i/>
      <sz val="11"/>
      <color theme="1" tint="0.24994659260841701"/>
      <name val="Calibri Light"/>
      <family val="2"/>
      <scheme val="major"/>
    </font>
    <font>
      <b/>
      <i/>
      <sz val="11"/>
      <color theme="1" tint="0.24994659260841701"/>
      <name val="Calibri Light"/>
      <family val="2"/>
      <charset val="204"/>
      <scheme val="major"/>
    </font>
    <font>
      <sz val="10"/>
      <name val="Sylfaen"/>
      <family val="1"/>
      <charset val="204"/>
    </font>
    <font>
      <sz val="10"/>
      <color indexed="8"/>
      <name val="Sylfaen"/>
      <family val="1"/>
      <charset val="204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6"/>
        <bgColor indexed="43"/>
      </patternFill>
    </fill>
    <fill>
      <patternFill patternType="solid">
        <fgColor theme="0"/>
        <bgColor indexed="64"/>
      </patternFill>
    </fill>
    <fill>
      <patternFill patternType="solid">
        <fgColor indexed="47"/>
        <bgColor indexed="42"/>
      </patternFill>
    </fill>
    <fill>
      <patternFill patternType="solid">
        <fgColor theme="0"/>
        <bgColor indexed="34"/>
      </patternFill>
    </fill>
    <fill>
      <patternFill patternType="solid">
        <fgColor theme="0"/>
        <bgColor indexed="60"/>
      </patternFill>
    </fill>
    <fill>
      <patternFill patternType="solid">
        <fgColor theme="9" tint="0.79998168889431442"/>
        <bgColor indexed="26"/>
      </patternFill>
    </fill>
    <fill>
      <patternFill patternType="solid">
        <fgColor theme="8" tint="0.59999389629810485"/>
        <bgColor indexed="31"/>
      </patternFill>
    </fill>
    <fill>
      <patternFill patternType="solid">
        <fgColor theme="9" tint="0.39997558519241921"/>
        <bgColor indexed="47"/>
      </patternFill>
    </fill>
    <fill>
      <patternFill patternType="solid">
        <fgColor rgb="FFFFFF00"/>
        <bgColor indexed="64"/>
      </patternFill>
    </fill>
    <fill>
      <gradientFill degree="270">
        <stop position="0">
          <color theme="0"/>
        </stop>
        <stop position="1">
          <color theme="4"/>
        </stop>
      </gradientFill>
    </fill>
    <fill>
      <patternFill patternType="solid">
        <fgColor theme="4" tint="-0.4999847407452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medium">
        <color auto="1"/>
      </bottom>
      <diagonal/>
    </border>
  </borders>
  <cellStyleXfs count="13">
    <xf numFmtId="0" fontId="0" fillId="0" borderId="0"/>
    <xf numFmtId="0" fontId="1" fillId="0" borderId="0"/>
    <xf numFmtId="164" fontId="1" fillId="0" borderId="0" applyFill="0" applyBorder="0" applyProtection="0"/>
    <xf numFmtId="170" fontId="1" fillId="0" borderId="0" applyFill="0" applyBorder="0" applyProtection="0"/>
    <xf numFmtId="0" fontId="9" fillId="0" borderId="0"/>
    <xf numFmtId="9" fontId="10" fillId="0" borderId="0" applyFont="0" applyFill="0" applyBorder="0" applyAlignment="0" applyProtection="0"/>
    <xf numFmtId="0" fontId="14" fillId="0" borderId="12" applyNumberFormat="0" applyFill="0" applyAlignment="0" applyProtection="0"/>
    <xf numFmtId="0" fontId="19" fillId="0" borderId="0" applyNumberFormat="0" applyFill="0" applyBorder="0" applyProtection="0">
      <alignment horizontal="center" vertical="center"/>
    </xf>
    <xf numFmtId="0" fontId="21" fillId="0" borderId="0">
      <alignment horizontal="left" vertical="center" wrapText="1"/>
    </xf>
    <xf numFmtId="0" fontId="22" fillId="0" borderId="0" applyNumberFormat="0" applyFill="0" applyBorder="0" applyProtection="0">
      <alignment horizontal="center" vertical="center"/>
    </xf>
    <xf numFmtId="0" fontId="22" fillId="0" borderId="0" applyNumberFormat="0" applyFill="0" applyProtection="0">
      <alignment horizontal="right" vertical="center"/>
    </xf>
    <xf numFmtId="14" fontId="22" fillId="14" borderId="0" applyFill="0" applyBorder="0">
      <alignment horizontal="left" vertical="center"/>
    </xf>
    <xf numFmtId="9" fontId="21" fillId="0" borderId="0" applyFont="0" applyFill="0" applyBorder="0" applyAlignment="0" applyProtection="0"/>
  </cellStyleXfs>
  <cellXfs count="110">
    <xf numFmtId="0" fontId="0" fillId="0" borderId="0" xfId="0"/>
    <xf numFmtId="0" fontId="1" fillId="2" borderId="0" xfId="1" applyFill="1"/>
    <xf numFmtId="165" fontId="0" fillId="2" borderId="0" xfId="2" applyNumberFormat="1" applyFont="1" applyFill="1"/>
    <xf numFmtId="166" fontId="0" fillId="3" borderId="0" xfId="2" applyNumberFormat="1" applyFont="1" applyFill="1"/>
    <xf numFmtId="164" fontId="0" fillId="3" borderId="0" xfId="2" applyFont="1" applyFill="1"/>
    <xf numFmtId="164" fontId="0" fillId="0" borderId="0" xfId="2" applyFont="1"/>
    <xf numFmtId="0" fontId="1" fillId="0" borderId="0" xfId="1"/>
    <xf numFmtId="164" fontId="0" fillId="4" borderId="0" xfId="2" applyFont="1" applyFill="1"/>
    <xf numFmtId="166" fontId="5" fillId="5" borderId="3" xfId="2" applyNumberFormat="1" applyFont="1" applyFill="1" applyBorder="1" applyAlignment="1">
      <alignment horizontal="center" vertical="center" wrapText="1"/>
    </xf>
    <xf numFmtId="164" fontId="5" fillId="5" borderId="3" xfId="2" applyFont="1" applyFill="1" applyBorder="1" applyAlignment="1">
      <alignment horizontal="center" vertical="center" wrapText="1"/>
    </xf>
    <xf numFmtId="164" fontId="5" fillId="5" borderId="4" xfId="2" applyFont="1" applyFill="1" applyBorder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166" fontId="0" fillId="0" borderId="1" xfId="2" applyNumberFormat="1" applyFont="1" applyBorder="1"/>
    <xf numFmtId="169" fontId="0" fillId="0" borderId="1" xfId="2" applyNumberFormat="1" applyFont="1" applyBorder="1"/>
    <xf numFmtId="4" fontId="0" fillId="0" borderId="1" xfId="2" applyNumberFormat="1" applyFont="1" applyBorder="1"/>
    <xf numFmtId="3" fontId="0" fillId="0" borderId="1" xfId="2" applyNumberFormat="1" applyFont="1" applyBorder="1"/>
    <xf numFmtId="164" fontId="0" fillId="3" borderId="1" xfId="2" applyFont="1" applyFill="1" applyBorder="1"/>
    <xf numFmtId="4" fontId="0" fillId="0" borderId="4" xfId="2" applyNumberFormat="1" applyFont="1" applyBorder="1"/>
    <xf numFmtId="3" fontId="0" fillId="0" borderId="4" xfId="2" applyNumberFormat="1" applyFont="1" applyBorder="1"/>
    <xf numFmtId="166" fontId="0" fillId="0" borderId="5" xfId="2" applyNumberFormat="1" applyFont="1" applyBorder="1"/>
    <xf numFmtId="169" fontId="0" fillId="0" borderId="5" xfId="2" applyNumberFormat="1" applyFont="1" applyBorder="1"/>
    <xf numFmtId="4" fontId="0" fillId="0" borderId="5" xfId="2" applyNumberFormat="1" applyFont="1" applyBorder="1"/>
    <xf numFmtId="3" fontId="0" fillId="0" borderId="5" xfId="2" applyNumberFormat="1" applyFont="1" applyBorder="1"/>
    <xf numFmtId="166" fontId="0" fillId="0" borderId="0" xfId="2" applyNumberFormat="1" applyFont="1"/>
    <xf numFmtId="169" fontId="0" fillId="0" borderId="0" xfId="2" applyNumberFormat="1" applyFont="1"/>
    <xf numFmtId="4" fontId="0" fillId="0" borderId="0" xfId="2" applyNumberFormat="1" applyFont="1"/>
    <xf numFmtId="3" fontId="0" fillId="0" borderId="0" xfId="2" applyNumberFormat="1" applyFont="1"/>
    <xf numFmtId="0" fontId="1" fillId="4" borderId="0" xfId="1" applyFill="1"/>
    <xf numFmtId="0" fontId="4" fillId="4" borderId="0" xfId="1" applyFont="1" applyFill="1" applyAlignment="1">
      <alignment horizontal="center" vertical="center" wrapText="1"/>
    </xf>
    <xf numFmtId="166" fontId="4" fillId="7" borderId="0" xfId="2" applyNumberFormat="1" applyFont="1" applyFill="1" applyAlignment="1">
      <alignment horizontal="center" vertical="center" wrapText="1"/>
    </xf>
    <xf numFmtId="166" fontId="0" fillId="4" borderId="0" xfId="2" applyNumberFormat="1" applyFont="1" applyFill="1"/>
    <xf numFmtId="164" fontId="4" fillId="7" borderId="0" xfId="2" applyFont="1" applyFill="1" applyAlignment="1">
      <alignment horizontal="center" vertical="center" wrapText="1"/>
    </xf>
    <xf numFmtId="165" fontId="0" fillId="4" borderId="0" xfId="2" applyNumberFormat="1" applyFont="1" applyFill="1"/>
    <xf numFmtId="166" fontId="4" fillId="4" borderId="0" xfId="2" applyNumberFormat="1" applyFont="1" applyFill="1" applyAlignment="1">
      <alignment horizontal="center" vertical="center" wrapText="1"/>
    </xf>
    <xf numFmtId="165" fontId="4" fillId="4" borderId="0" xfId="2" applyNumberFormat="1" applyFont="1" applyFill="1" applyAlignment="1">
      <alignment horizontal="center" vertical="center" wrapText="1"/>
    </xf>
    <xf numFmtId="164" fontId="4" fillId="4" borderId="0" xfId="2" applyFont="1" applyFill="1" applyAlignment="1">
      <alignment horizontal="center" vertical="center" wrapText="1"/>
    </xf>
    <xf numFmtId="167" fontId="2" fillId="8" borderId="1" xfId="1" applyNumberFormat="1" applyFont="1" applyFill="1" applyBorder="1" applyAlignment="1">
      <alignment horizontal="left"/>
    </xf>
    <xf numFmtId="0" fontId="3" fillId="8" borderId="1" xfId="1" applyFont="1" applyFill="1" applyBorder="1"/>
    <xf numFmtId="3" fontId="2" fillId="9" borderId="1" xfId="1" applyNumberFormat="1" applyFont="1" applyFill="1" applyBorder="1" applyAlignment="1">
      <alignment horizontal="left"/>
    </xf>
    <xf numFmtId="0" fontId="3" fillId="9" borderId="1" xfId="1" applyFont="1" applyFill="1" applyBorder="1"/>
    <xf numFmtId="4" fontId="2" fillId="9" borderId="1" xfId="1" applyNumberFormat="1" applyFont="1" applyFill="1" applyBorder="1" applyAlignment="1">
      <alignment horizontal="left"/>
    </xf>
    <xf numFmtId="168" fontId="2" fillId="10" borderId="1" xfId="1" applyNumberFormat="1" applyFont="1" applyFill="1" applyBorder="1" applyAlignment="1">
      <alignment horizontal="left"/>
    </xf>
    <xf numFmtId="0" fontId="3" fillId="10" borderId="1" xfId="1" applyFont="1" applyFill="1" applyBorder="1"/>
    <xf numFmtId="164" fontId="2" fillId="8" borderId="6" xfId="1" applyNumberFormat="1" applyFont="1" applyFill="1" applyBorder="1" applyAlignment="1">
      <alignment horizontal="left" indent="1"/>
    </xf>
    <xf numFmtId="164" fontId="2" fillId="8" borderId="7" xfId="1" applyNumberFormat="1" applyFont="1" applyFill="1" applyBorder="1" applyAlignment="1">
      <alignment horizontal="left" indent="3"/>
    </xf>
    <xf numFmtId="166" fontId="0" fillId="0" borderId="2" xfId="2" applyNumberFormat="1" applyFont="1" applyBorder="1"/>
    <xf numFmtId="166" fontId="0" fillId="0" borderId="3" xfId="2" applyNumberFormat="1" applyFont="1" applyBorder="1"/>
    <xf numFmtId="0" fontId="7" fillId="4" borderId="8" xfId="1" applyFont="1" applyFill="1" applyBorder="1"/>
    <xf numFmtId="49" fontId="7" fillId="4" borderId="8" xfId="1" applyNumberFormat="1" applyFont="1" applyFill="1" applyBorder="1"/>
    <xf numFmtId="171" fontId="3" fillId="4" borderId="8" xfId="2" applyNumberFormat="1" applyFont="1" applyFill="1" applyBorder="1"/>
    <xf numFmtId="3" fontId="3" fillId="11" borderId="8" xfId="2" applyNumberFormat="1" applyFont="1" applyFill="1" applyBorder="1" applyAlignment="1">
      <alignment horizontal="center"/>
    </xf>
    <xf numFmtId="0" fontId="1" fillId="4" borderId="9" xfId="1" applyFill="1" applyBorder="1"/>
    <xf numFmtId="0" fontId="1" fillId="4" borderId="10" xfId="1" applyFill="1" applyBorder="1"/>
    <xf numFmtId="166" fontId="0" fillId="4" borderId="10" xfId="2" applyNumberFormat="1" applyFont="1" applyFill="1" applyBorder="1"/>
    <xf numFmtId="165" fontId="0" fillId="4" borderId="10" xfId="2" applyNumberFormat="1" applyFont="1" applyFill="1" applyBorder="1"/>
    <xf numFmtId="164" fontId="0" fillId="4" borderId="10" xfId="2" applyFont="1" applyFill="1" applyBorder="1"/>
    <xf numFmtId="3" fontId="8" fillId="11" borderId="10" xfId="2" applyNumberFormat="1" applyFont="1" applyFill="1" applyBorder="1" applyAlignment="1">
      <alignment horizontal="center"/>
    </xf>
    <xf numFmtId="166" fontId="8" fillId="4" borderId="11" xfId="2" applyNumberFormat="1" applyFont="1" applyFill="1" applyBorder="1"/>
    <xf numFmtId="3" fontId="2" fillId="8" borderId="1" xfId="1" applyNumberFormat="1" applyFont="1" applyFill="1" applyBorder="1" applyAlignment="1">
      <alignment horizontal="left"/>
    </xf>
    <xf numFmtId="9" fontId="3" fillId="4" borderId="8" xfId="2" applyNumberFormat="1" applyFont="1" applyFill="1" applyBorder="1" applyAlignment="1">
      <alignment horizontal="center"/>
    </xf>
    <xf numFmtId="172" fontId="2" fillId="4" borderId="8" xfId="3" applyNumberFormat="1" applyFont="1" applyFill="1" applyBorder="1" applyAlignment="1">
      <alignment horizontal="right" vertical="center" indent="3"/>
    </xf>
    <xf numFmtId="172" fontId="7" fillId="4" borderId="8" xfId="3" applyNumberFormat="1" applyFont="1" applyFill="1" applyBorder="1" applyAlignment="1">
      <alignment horizontal="right" vertical="center" indent="3"/>
    </xf>
    <xf numFmtId="172" fontId="2" fillId="0" borderId="8" xfId="3" applyNumberFormat="1" applyFont="1" applyBorder="1" applyAlignment="1">
      <alignment horizontal="right" vertical="center" indent="3"/>
    </xf>
    <xf numFmtId="9" fontId="1" fillId="0" borderId="0" xfId="5" applyFont="1"/>
    <xf numFmtId="0" fontId="11" fillId="4" borderId="0" xfId="0" applyFont="1" applyFill="1"/>
    <xf numFmtId="0" fontId="13" fillId="4" borderId="0" xfId="0" applyFont="1" applyFill="1"/>
    <xf numFmtId="0" fontId="0" fillId="4" borderId="0" xfId="0" applyFill="1"/>
    <xf numFmtId="0" fontId="0" fillId="13" borderId="0" xfId="0" applyFill="1"/>
    <xf numFmtId="0" fontId="0" fillId="4" borderId="0" xfId="0" applyFill="1" applyAlignment="1">
      <alignment horizontal="left"/>
    </xf>
    <xf numFmtId="0" fontId="15" fillId="14" borderId="0" xfId="6" applyFont="1" applyFill="1" applyBorder="1" applyAlignment="1">
      <alignment horizontal="right" vertical="center"/>
    </xf>
    <xf numFmtId="14" fontId="15" fillId="14" borderId="0" xfId="6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0" fillId="0" borderId="0" xfId="0" applyAlignment="1">
      <alignment horizontal="left"/>
    </xf>
    <xf numFmtId="173" fontId="2" fillId="0" borderId="0" xfId="3" applyNumberFormat="1" applyFont="1" applyAlignment="1">
      <alignment horizontal="center" vertical="center"/>
    </xf>
    <xf numFmtId="173" fontId="2" fillId="0" borderId="0" xfId="3" applyNumberFormat="1" applyFont="1" applyAlignment="1">
      <alignment horizontal="right" vertical="center" indent="3"/>
    </xf>
    <xf numFmtId="9" fontId="2" fillId="0" borderId="0" xfId="5" applyFont="1" applyAlignment="1">
      <alignment horizontal="center" vertical="center"/>
    </xf>
    <xf numFmtId="173" fontId="0" fillId="0" borderId="0" xfId="0" applyNumberFormat="1"/>
    <xf numFmtId="0" fontId="0" fillId="0" borderId="0" xfId="0" applyAlignment="1">
      <alignment horizontal="center"/>
    </xf>
    <xf numFmtId="0" fontId="17" fillId="13" borderId="0" xfId="0" applyFont="1" applyFill="1"/>
    <xf numFmtId="173" fontId="17" fillId="13" borderId="0" xfId="0" applyNumberFormat="1" applyFont="1" applyFill="1"/>
    <xf numFmtId="0" fontId="17" fillId="13" borderId="0" xfId="0" applyFont="1" applyFill="1" applyAlignment="1">
      <alignment horizontal="center"/>
    </xf>
    <xf numFmtId="9" fontId="0" fillId="0" borderId="0" xfId="5" applyFont="1"/>
    <xf numFmtId="0" fontId="21" fillId="0" borderId="0" xfId="8">
      <alignment horizontal="left" vertical="center" wrapText="1"/>
    </xf>
    <xf numFmtId="0" fontId="23" fillId="0" borderId="0" xfId="9" applyFont="1" applyAlignment="1">
      <alignment horizontal="left" vertical="center"/>
    </xf>
    <xf numFmtId="0" fontId="22" fillId="0" borderId="0" xfId="10">
      <alignment horizontal="right" vertical="center"/>
    </xf>
    <xf numFmtId="14" fontId="22" fillId="0" borderId="0" xfId="11" applyFill="1">
      <alignment horizontal="left" vertical="center"/>
    </xf>
    <xf numFmtId="0" fontId="21" fillId="15" borderId="0" xfId="8" applyFill="1">
      <alignment horizontal="left" vertical="center" wrapText="1"/>
    </xf>
    <xf numFmtId="0" fontId="21" fillId="15" borderId="0" xfId="8" applyFill="1" applyAlignment="1">
      <alignment horizontal="center" vertical="center" wrapText="1"/>
    </xf>
    <xf numFmtId="0" fontId="24" fillId="0" borderId="0" xfId="8" applyFont="1" applyAlignment="1">
      <alignment vertical="center"/>
    </xf>
    <xf numFmtId="172" fontId="25" fillId="0" borderId="0" xfId="3" applyNumberFormat="1" applyFont="1" applyAlignment="1">
      <alignment horizontal="center" vertical="center"/>
    </xf>
    <xf numFmtId="9" fontId="25" fillId="0" borderId="0" xfId="12" applyFont="1" applyAlignment="1">
      <alignment horizontal="center" vertical="center"/>
    </xf>
    <xf numFmtId="1" fontId="25" fillId="0" borderId="0" xfId="3" applyNumberFormat="1" applyFont="1" applyAlignment="1">
      <alignment horizontal="center" vertical="center"/>
    </xf>
    <xf numFmtId="49" fontId="1" fillId="0" borderId="0" xfId="1" applyNumberFormat="1"/>
    <xf numFmtId="174" fontId="7" fillId="4" borderId="8" xfId="3" applyNumberFormat="1" applyFont="1" applyFill="1" applyBorder="1" applyAlignment="1">
      <alignment horizontal="right" vertical="center" indent="3"/>
    </xf>
    <xf numFmtId="0" fontId="6" fillId="12" borderId="8" xfId="1" applyFont="1" applyFill="1" applyBorder="1" applyAlignment="1">
      <alignment horizontal="left"/>
    </xf>
    <xf numFmtId="0" fontId="1" fillId="6" borderId="0" xfId="1" applyFill="1" applyAlignment="1">
      <alignment horizontal="center"/>
    </xf>
    <xf numFmtId="164" fontId="2" fillId="10" borderId="6" xfId="2" applyFont="1" applyFill="1" applyBorder="1" applyAlignment="1">
      <alignment horizontal="left" indent="1"/>
    </xf>
    <xf numFmtId="164" fontId="2" fillId="10" borderId="7" xfId="2" applyFont="1" applyFill="1" applyBorder="1" applyAlignment="1">
      <alignment horizontal="left" indent="1"/>
    </xf>
    <xf numFmtId="164" fontId="2" fillId="8" borderId="6" xfId="1" applyNumberFormat="1" applyFont="1" applyFill="1" applyBorder="1" applyAlignment="1">
      <alignment horizontal="left" vertical="center" indent="1"/>
    </xf>
    <xf numFmtId="164" fontId="2" fillId="8" borderId="7" xfId="1" applyNumberFormat="1" applyFont="1" applyFill="1" applyBorder="1" applyAlignment="1">
      <alignment horizontal="left" vertical="center" indent="1"/>
    </xf>
    <xf numFmtId="164" fontId="2" fillId="9" borderId="6" xfId="1" applyNumberFormat="1" applyFont="1" applyFill="1" applyBorder="1" applyAlignment="1">
      <alignment horizontal="left" indent="1"/>
    </xf>
    <xf numFmtId="164" fontId="2" fillId="9" borderId="7" xfId="1" applyNumberFormat="1" applyFont="1" applyFill="1" applyBorder="1" applyAlignment="1">
      <alignment horizontal="left" indent="1"/>
    </xf>
    <xf numFmtId="164" fontId="2" fillId="9" borderId="6" xfId="2" applyFont="1" applyFill="1" applyBorder="1" applyAlignment="1">
      <alignment horizontal="left" indent="1"/>
    </xf>
    <xf numFmtId="164" fontId="2" fillId="9" borderId="7" xfId="2" applyFont="1" applyFill="1" applyBorder="1" applyAlignment="1">
      <alignment horizontal="left" indent="1"/>
    </xf>
    <xf numFmtId="0" fontId="6" fillId="12" borderId="7" xfId="1" applyFont="1" applyFill="1" applyBorder="1" applyAlignment="1">
      <alignment horizontal="left"/>
    </xf>
    <xf numFmtId="0" fontId="20" fillId="0" borderId="13" xfId="7" applyFont="1" applyBorder="1" applyAlignment="1">
      <alignment horizontal="left" vertical="center" indent="17"/>
    </xf>
    <xf numFmtId="0" fontId="19" fillId="0" borderId="13" xfId="7" applyBorder="1" applyAlignment="1">
      <alignment horizontal="left" vertical="center" indent="17"/>
    </xf>
    <xf numFmtId="0" fontId="22" fillId="0" borderId="0" xfId="9" applyAlignment="1">
      <alignment horizontal="left" vertical="center"/>
    </xf>
    <xf numFmtId="0" fontId="22" fillId="0" borderId="0" xfId="10">
      <alignment horizontal="right" vertical="center"/>
    </xf>
  </cellXfs>
  <cellStyles count="13">
    <cellStyle name="Date" xfId="11"/>
    <cellStyle name="Normal 2" xfId="4"/>
    <cellStyle name="Денежный 2" xfId="3"/>
    <cellStyle name="Заголовок 2 2" xfId="10"/>
    <cellStyle name="Заголовок 3 2" xfId="6"/>
    <cellStyle name="Название 2" xfId="7"/>
    <cellStyle name="Обычный" xfId="0" builtinId="0"/>
    <cellStyle name="Обычный 2" xfId="1"/>
    <cellStyle name="Обычный 3" xfId="8"/>
    <cellStyle name="Пояснение 2" xfId="9"/>
    <cellStyle name="Процентный" xfId="5" builtinId="5"/>
    <cellStyle name="Процентный 2" xfId="12"/>
    <cellStyle name="Финансовый 2" xfId="2"/>
  </cellStyles>
  <dxfs count="85">
    <dxf>
      <font>
        <b val="0"/>
        <strike/>
        <condense val="0"/>
        <extend val="0"/>
        <color indexed="55"/>
      </font>
    </dxf>
    <dxf>
      <font>
        <b val="0"/>
        <condense val="0"/>
        <extend val="0"/>
        <color indexed="8"/>
      </font>
      <fill>
        <patternFill patternType="solid">
          <fgColor indexed="26"/>
          <bgColor indexed="43"/>
        </patternFill>
      </fill>
    </dxf>
    <dxf>
      <numFmt numFmtId="173" formatCode="#,##0\ _ &quot;руб&quot;;[Red]\-#,##0\ _р&quot;уб&quot;"/>
    </dxf>
    <dxf>
      <numFmt numFmtId="173" formatCode="#,##0\ _ &quot;руб&quot;;[Red]\-#,##0\ _р&quot;уб&quot;"/>
    </dxf>
    <dxf>
      <numFmt numFmtId="173" formatCode="#,##0\ _ &quot;руб&quot;;[Red]\-#,##0\ _р&quot;уб&quot;"/>
    </dxf>
    <dxf>
      <numFmt numFmtId="173" formatCode="#,##0\ _ &quot;руб&quot;;[Red]\-#,##0\ _р&quot;уб&quot;"/>
    </dxf>
    <dxf>
      <font>
        <b/>
        <strike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strike/>
        <condense val="0"/>
        <extend val="0"/>
        <color indexed="55"/>
      </font>
    </dxf>
    <dxf>
      <font>
        <b val="0"/>
        <condense val="0"/>
        <extend val="0"/>
        <color indexed="8"/>
      </font>
      <fill>
        <patternFill patternType="solid">
          <fgColor indexed="26"/>
          <bgColor indexed="43"/>
        </patternFill>
      </fill>
    </dxf>
    <dxf>
      <font>
        <b val="0"/>
        <strike/>
        <condense val="0"/>
        <extend val="0"/>
        <color indexed="55"/>
      </font>
    </dxf>
    <dxf>
      <font>
        <b val="0"/>
        <condense val="0"/>
        <extend val="0"/>
        <color indexed="8"/>
      </font>
      <fill>
        <patternFill patternType="solid">
          <fgColor indexed="26"/>
          <bgColor indexed="43"/>
        </patternFill>
      </fill>
    </dxf>
    <dxf>
      <font>
        <b val="0"/>
        <strike/>
        <condense val="0"/>
        <extend val="0"/>
        <color indexed="55"/>
      </font>
    </dxf>
    <dxf>
      <font>
        <b val="0"/>
        <condense val="0"/>
        <extend val="0"/>
        <color indexed="8"/>
      </font>
      <fill>
        <patternFill patternType="solid">
          <fgColor indexed="26"/>
          <bgColor indexed="43"/>
        </patternFill>
      </fill>
    </dxf>
    <dxf>
      <font>
        <b val="0"/>
        <strike/>
        <condense val="0"/>
        <extend val="0"/>
        <color indexed="55"/>
      </font>
    </dxf>
    <dxf>
      <font>
        <b val="0"/>
        <condense val="0"/>
        <extend val="0"/>
        <color indexed="8"/>
      </font>
      <fill>
        <patternFill patternType="solid">
          <fgColor indexed="26"/>
          <bgColor indexed="43"/>
        </patternFill>
      </fill>
    </dxf>
    <dxf>
      <font>
        <b val="0"/>
        <strike/>
        <condense val="0"/>
        <extend val="0"/>
        <color indexed="55"/>
      </font>
    </dxf>
    <dxf>
      <font>
        <b val="0"/>
        <condense val="0"/>
        <extend val="0"/>
        <color indexed="8"/>
      </font>
      <fill>
        <patternFill patternType="solid">
          <fgColor indexed="26"/>
          <bgColor indexed="43"/>
        </patternFill>
      </fill>
    </dxf>
    <dxf>
      <font>
        <b val="0"/>
        <strike/>
        <condense val="0"/>
        <extend val="0"/>
        <color indexed="55"/>
      </font>
    </dxf>
    <dxf>
      <font>
        <b val="0"/>
        <condense val="0"/>
        <extend val="0"/>
        <color indexed="8"/>
      </font>
      <fill>
        <patternFill patternType="solid">
          <fgColor indexed="26"/>
          <bgColor indexed="4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Sylfaen"/>
        <scheme val="none"/>
      </font>
      <numFmt numFmtId="172" formatCode="#,##0\ _ &quot;руб.&quot;;[Red]\-#,##0\ _р&quot;уб&quot;"/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Sylfaen"/>
        <scheme val="none"/>
      </font>
      <numFmt numFmtId="172" formatCode="#,##0\ _ &quot;руб.&quot;;[Red]\-#,##0\ _р&quot;уб&quot;"/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Sylfaen"/>
        <scheme val="none"/>
      </font>
      <numFmt numFmtId="1" formatCode="0"/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Sylfaen"/>
        <scheme val="none"/>
      </font>
      <numFmt numFmtId="1" formatCode="0"/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Sylfaen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Sylfaen"/>
        <scheme val="none"/>
      </font>
      <numFmt numFmtId="13" formatCode="0%"/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Sylfaen"/>
        <scheme val="none"/>
      </font>
      <numFmt numFmtId="172" formatCode="#,##0\ _ &quot;руб.&quot;;[Red]\-#,##0\ _р&quot;уб&quot;"/>
      <alignment horizontal="center" vertical="center" textRotation="0" wrapText="0" indent="0" relativeIndent="255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indexed="8"/>
        <name val="Sylfaen"/>
        <scheme val="none"/>
      </font>
      <numFmt numFmtId="172" formatCode="#,##0\ _ &quot;руб.&quot;;[Red]\-#,##0\ _р&quot;уб&quot;"/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Sylfaen"/>
        <scheme val="none"/>
      </font>
      <numFmt numFmtId="172" formatCode="#,##0\ _ &quot;руб.&quot;;[Red]\-#,##0\ _р&quot;уб&quot;"/>
      <alignment horizontal="center" vertical="center" textRotation="0" wrapText="0" indent="0" relativeIndent="255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indexed="8"/>
        <name val="Sylfaen"/>
        <scheme val="none"/>
      </font>
      <numFmt numFmtId="172" formatCode="#,##0\ _ &quot;руб.&quot;;[Red]\-#,##0\ _р&quot;уб&quot;"/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Sylfaen"/>
        <scheme val="none"/>
      </font>
      <numFmt numFmtId="172" formatCode="#,##0\ _ &quot;руб.&quot;;[Red]\-#,##0\ _р&quot;уб&quot;"/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Sylfaen"/>
        <scheme val="none"/>
      </font>
      <numFmt numFmtId="172" formatCode="#,##0\ _ &quot;руб.&quot;;[Red]\-#,##0\ _р&quot;уб&quot;"/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ylfaen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ylfaen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ylfaen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ylfaen"/>
        <scheme val="none"/>
      </font>
      <alignment horizontal="general" vertical="center" textRotation="0" wrapText="0" indent="0" relativeIndent="255" justifyLastLine="0" shrinkToFit="0" readingOrder="0"/>
    </dxf>
    <dxf>
      <fill>
        <patternFill patternType="solid">
          <fgColor indexed="64"/>
          <bgColor theme="4" tint="-0.249977111117893"/>
        </patternFill>
      </fill>
    </dxf>
    <dxf>
      <font>
        <b val="0"/>
        <strike/>
        <condense val="0"/>
        <extend val="0"/>
        <color indexed="55"/>
      </font>
    </dxf>
    <dxf>
      <font>
        <b val="0"/>
        <condense val="0"/>
        <extend val="0"/>
        <color indexed="8"/>
      </font>
      <fill>
        <patternFill patternType="solid">
          <fgColor indexed="26"/>
          <bgColor indexed="43"/>
        </patternFill>
      </fill>
    </dxf>
    <dxf>
      <font>
        <b val="0"/>
        <strike/>
        <condense val="0"/>
        <extend val="0"/>
        <color indexed="55"/>
      </font>
    </dxf>
    <dxf>
      <font>
        <b val="0"/>
        <condense val="0"/>
        <extend val="0"/>
        <color indexed="8"/>
      </font>
      <fill>
        <patternFill patternType="solid">
          <fgColor indexed="26"/>
          <bgColor indexed="43"/>
        </patternFill>
      </fill>
    </dxf>
    <dxf>
      <font>
        <b val="0"/>
        <strike/>
        <condense val="0"/>
        <extend val="0"/>
        <color indexed="55"/>
      </font>
    </dxf>
    <dxf>
      <font>
        <b val="0"/>
        <condense val="0"/>
        <extend val="0"/>
        <color indexed="8"/>
      </font>
      <fill>
        <patternFill patternType="solid">
          <fgColor indexed="26"/>
          <bgColor indexed="43"/>
        </patternFill>
      </fill>
    </dxf>
    <dxf>
      <font>
        <b val="0"/>
        <strike/>
        <condense val="0"/>
        <extend val="0"/>
        <color indexed="55"/>
      </font>
    </dxf>
    <dxf>
      <font>
        <b val="0"/>
        <condense val="0"/>
        <extend val="0"/>
        <color indexed="8"/>
      </font>
      <fill>
        <patternFill patternType="solid">
          <fgColor indexed="26"/>
          <bgColor indexed="43"/>
        </patternFill>
      </fill>
    </dxf>
    <dxf>
      <font>
        <b val="0"/>
        <strike/>
        <condense val="0"/>
        <extend val="0"/>
        <color indexed="55"/>
      </font>
    </dxf>
    <dxf>
      <font>
        <b val="0"/>
        <condense val="0"/>
        <extend val="0"/>
        <color indexed="8"/>
      </font>
      <fill>
        <patternFill patternType="solid">
          <fgColor indexed="26"/>
          <bgColor indexed="43"/>
        </patternFill>
      </fill>
    </dxf>
    <dxf>
      <font>
        <b val="0"/>
        <strike/>
        <condense val="0"/>
        <extend val="0"/>
        <color indexed="55"/>
      </font>
    </dxf>
    <dxf>
      <font>
        <b val="0"/>
        <condense val="0"/>
        <extend val="0"/>
        <color indexed="8"/>
      </font>
      <fill>
        <patternFill patternType="solid">
          <fgColor indexed="26"/>
          <bgColor indexed="43"/>
        </patternFill>
      </fill>
    </dxf>
    <dxf>
      <font>
        <b val="0"/>
        <strike/>
        <condense val="0"/>
        <extend val="0"/>
        <color indexed="55"/>
      </font>
    </dxf>
    <dxf>
      <font>
        <b val="0"/>
        <condense val="0"/>
        <extend val="0"/>
        <color indexed="8"/>
      </font>
      <fill>
        <patternFill patternType="solid">
          <fgColor indexed="26"/>
          <bgColor indexed="43"/>
        </patternFill>
      </fill>
    </dxf>
    <dxf>
      <font>
        <b val="0"/>
        <strike/>
        <condense val="0"/>
        <extend val="0"/>
        <color indexed="55"/>
      </font>
    </dxf>
    <dxf>
      <font>
        <b val="0"/>
        <condense val="0"/>
        <extend val="0"/>
        <color indexed="8"/>
      </font>
      <fill>
        <patternFill patternType="solid">
          <fgColor indexed="26"/>
          <bgColor indexed="43"/>
        </patternFill>
      </fill>
    </dxf>
    <dxf>
      <font>
        <b val="0"/>
        <strike/>
        <condense val="0"/>
        <extend val="0"/>
        <color indexed="55"/>
      </font>
    </dxf>
    <dxf>
      <font>
        <b val="0"/>
        <condense val="0"/>
        <extend val="0"/>
        <color indexed="8"/>
      </font>
      <fill>
        <patternFill patternType="solid">
          <fgColor indexed="26"/>
          <bgColor indexed="43"/>
        </patternFill>
      </fill>
    </dxf>
    <dxf>
      <font>
        <b val="0"/>
        <strike/>
        <condense val="0"/>
        <extend val="0"/>
        <color indexed="55"/>
      </font>
    </dxf>
    <dxf>
      <font>
        <b val="0"/>
        <condense val="0"/>
        <extend val="0"/>
        <color indexed="8"/>
      </font>
      <fill>
        <patternFill patternType="solid">
          <fgColor indexed="26"/>
          <bgColor indexed="43"/>
        </patternFill>
      </fill>
    </dxf>
    <dxf>
      <font>
        <b val="0"/>
        <strike/>
        <condense val="0"/>
        <extend val="0"/>
        <color indexed="55"/>
      </font>
    </dxf>
    <dxf>
      <font>
        <b val="0"/>
        <condense val="0"/>
        <extend val="0"/>
        <color indexed="8"/>
      </font>
      <fill>
        <patternFill patternType="solid">
          <fgColor indexed="26"/>
          <bgColor indexed="43"/>
        </patternFill>
      </fill>
    </dxf>
    <dxf>
      <font>
        <b val="0"/>
        <strike/>
        <condense val="0"/>
        <extend val="0"/>
        <color indexed="55"/>
      </font>
    </dxf>
    <dxf>
      <font>
        <b val="0"/>
        <condense val="0"/>
        <extend val="0"/>
        <color indexed="8"/>
      </font>
      <fill>
        <patternFill patternType="solid">
          <fgColor indexed="26"/>
          <bgColor indexed="43"/>
        </patternFill>
      </fill>
    </dxf>
    <dxf>
      <font>
        <b val="0"/>
        <strike/>
        <condense val="0"/>
        <extend val="0"/>
        <color indexed="55"/>
      </font>
    </dxf>
    <dxf>
      <font>
        <b val="0"/>
        <strike/>
        <condense val="0"/>
        <extend val="0"/>
        <color indexed="55"/>
      </font>
    </dxf>
    <dxf>
      <font>
        <b val="0"/>
        <condense val="0"/>
        <extend val="0"/>
        <color indexed="8"/>
      </font>
      <fill>
        <patternFill patternType="solid">
          <fgColor indexed="26"/>
          <bgColor indexed="43"/>
        </patternFill>
      </fill>
    </dxf>
    <dxf>
      <font>
        <b val="0"/>
        <strike/>
        <condense val="0"/>
        <extend val="0"/>
        <color indexed="55"/>
      </font>
    </dxf>
    <dxf>
      <font>
        <b val="0"/>
        <condense val="0"/>
        <extend val="0"/>
        <color indexed="8"/>
      </font>
      <fill>
        <patternFill patternType="solid">
          <fgColor indexed="26"/>
          <bgColor indexed="43"/>
        </patternFill>
      </fill>
    </dxf>
    <dxf>
      <font>
        <b val="0"/>
        <strike/>
        <condense val="0"/>
        <extend val="0"/>
        <color indexed="55"/>
      </font>
    </dxf>
    <dxf>
      <font>
        <b val="0"/>
        <condense val="0"/>
        <extend val="0"/>
        <color indexed="8"/>
      </font>
      <fill>
        <patternFill patternType="solid">
          <fgColor indexed="26"/>
          <bgColor indexed="43"/>
        </patternFill>
      </fill>
    </dxf>
    <dxf>
      <font>
        <b val="0"/>
        <strike/>
        <condense val="0"/>
        <extend val="0"/>
        <color indexed="55"/>
      </font>
    </dxf>
    <dxf>
      <font>
        <b val="0"/>
        <condense val="0"/>
        <extend val="0"/>
        <color indexed="8"/>
      </font>
      <fill>
        <patternFill patternType="solid">
          <fgColor indexed="26"/>
          <bgColor indexed="43"/>
        </patternFill>
      </fill>
    </dxf>
    <dxf>
      <font>
        <b val="0"/>
        <strike/>
        <condense val="0"/>
        <extend val="0"/>
        <color indexed="55"/>
      </font>
    </dxf>
    <dxf>
      <font>
        <b val="0"/>
        <condense val="0"/>
        <extend val="0"/>
        <color indexed="8"/>
      </font>
      <fill>
        <patternFill patternType="solid">
          <fgColor indexed="26"/>
          <bgColor indexed="43"/>
        </patternFill>
      </fill>
    </dxf>
    <dxf>
      <font>
        <b val="0"/>
        <strike/>
        <condense val="0"/>
        <extend val="0"/>
        <color indexed="55"/>
      </font>
    </dxf>
    <dxf>
      <font>
        <b val="0"/>
        <condense val="0"/>
        <extend val="0"/>
        <color indexed="8"/>
      </font>
      <fill>
        <patternFill patternType="solid">
          <fgColor indexed="26"/>
          <bgColor indexed="43"/>
        </patternFill>
      </fill>
    </dxf>
    <dxf>
      <font>
        <b val="0"/>
        <strike/>
        <condense val="0"/>
        <extend val="0"/>
        <color indexed="55"/>
      </font>
    </dxf>
    <dxf>
      <font>
        <b val="0"/>
        <condense val="0"/>
        <extend val="0"/>
        <color indexed="8"/>
      </font>
      <fill>
        <patternFill patternType="solid">
          <fgColor indexed="26"/>
          <bgColor indexed="43"/>
        </patternFill>
      </fill>
    </dxf>
    <dxf>
      <font>
        <b val="0"/>
        <condense val="0"/>
        <extend val="0"/>
        <color indexed="8"/>
      </font>
      <fill>
        <patternFill patternType="solid">
          <fgColor indexed="26"/>
          <bgColor indexed="43"/>
        </patternFill>
      </fill>
    </dxf>
    <dxf>
      <font>
        <b val="0"/>
        <i val="0"/>
        <color theme="1" tint="0.24994659260841701"/>
      </font>
      <border>
        <left/>
        <right/>
      </border>
    </dxf>
    <dxf>
      <font>
        <b val="0"/>
        <i val="0"/>
        <color theme="1" tint="0.24994659260841701"/>
      </font>
      <border>
        <left/>
        <right/>
      </border>
    </dxf>
    <dxf>
      <font>
        <b val="0"/>
        <i val="0"/>
        <color theme="1" tint="0.24994659260841701"/>
      </font>
      <border>
        <left/>
        <right/>
        <top style="thin">
          <color theme="4" tint="-0.499984740745262"/>
        </top>
      </border>
    </dxf>
    <dxf>
      <font>
        <color theme="1" tint="0.24994659260841701"/>
      </font>
      <border>
        <left/>
        <right/>
        <top style="thin">
          <color theme="4"/>
        </top>
      </border>
    </dxf>
    <dxf>
      <font>
        <b val="0"/>
        <i val="0"/>
        <color theme="1" tint="0.24994659260841701"/>
      </font>
      <border>
        <left/>
        <right/>
      </border>
    </dxf>
    <dxf>
      <font>
        <b val="0"/>
        <i val="0"/>
        <color theme="1" tint="0.24994659260841701"/>
      </font>
      <border>
        <left/>
        <right/>
      </border>
    </dxf>
    <dxf>
      <font>
        <b/>
        <i val="0"/>
        <color theme="1" tint="0.24994659260841701"/>
      </font>
      <border>
        <left/>
        <right/>
        <top style="double">
          <color theme="4" tint="-0.499984740745262"/>
        </top>
      </border>
    </dxf>
    <dxf>
      <font>
        <b val="0"/>
        <i val="0"/>
        <color theme="0"/>
      </font>
      <fill>
        <patternFill patternType="solid">
          <fgColor theme="4"/>
          <bgColor theme="4" tint="-0.499984740745262"/>
        </patternFill>
      </fill>
      <border>
        <left/>
        <right/>
      </border>
    </dxf>
    <dxf>
      <font>
        <b val="0"/>
        <i val="0"/>
        <color theme="1" tint="0.24994659260841701"/>
      </font>
      <border>
        <left/>
        <right/>
        <top style="thin">
          <color theme="4" tint="-0.24994659260841701"/>
        </top>
        <bottom style="thin">
          <color theme="4" tint="-0.24994659260841701"/>
        </bottom>
      </border>
    </dxf>
  </dxfs>
  <tableStyles count="1" defaultTableStyle="TableStyleMedium2" defaultPivotStyle="PivotStyleLight16">
    <tableStyle name="Product Price List" pivot="0" count="9">
      <tableStyleElement type="wholeTable" dxfId="84"/>
      <tableStyleElement type="headerRow" dxfId="83"/>
      <tableStyleElement type="totalRow" dxfId="82"/>
      <tableStyleElement type="firstColumn" dxfId="81"/>
      <tableStyleElement type="lastColumn" dxfId="80"/>
      <tableStyleElement type="firstRowStripe" dxfId="79"/>
      <tableStyleElement type="secondRowStripe" dxfId="78"/>
      <tableStyleElement type="firstColumnStripe" dxfId="77"/>
      <tableStyleElement type="secondColumnStripe" dxfId="76"/>
    </tableStyle>
  </tableStyles>
  <colors>
    <mruColors>
      <color rgb="FFFF3300"/>
      <color rgb="FFFF9900"/>
      <color rgb="FFFF99CC"/>
      <color rgb="FFDB18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5.jpeg"/><Relationship Id="rId5" Type="http://schemas.openxmlformats.org/officeDocument/2006/relationships/image" Target="../media/image4.jpeg"/><Relationship Id="rId4" Type="http://schemas.microsoft.com/office/2007/relationships/hdphoto" Target="../media/hdphoto1.wd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jpeg"/><Relationship Id="rId2" Type="http://schemas.openxmlformats.org/officeDocument/2006/relationships/image" Target="../media/image9.jpeg"/><Relationship Id="rId1" Type="http://schemas.openxmlformats.org/officeDocument/2006/relationships/image" Target="../media/image8.png"/><Relationship Id="rId4" Type="http://schemas.openxmlformats.org/officeDocument/2006/relationships/image" Target="../media/image1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microsoft.com/office/2007/relationships/hdphoto" Target="../media/hdphoto2.wdp"/><Relationship Id="rId1" Type="http://schemas.openxmlformats.org/officeDocument/2006/relationships/image" Target="../media/image12.png"/><Relationship Id="rId6" Type="http://schemas.openxmlformats.org/officeDocument/2006/relationships/image" Target="../media/image15.emf"/><Relationship Id="rId5" Type="http://schemas.openxmlformats.org/officeDocument/2006/relationships/image" Target="../media/image14.png"/><Relationship Id="rId4" Type="http://schemas.microsoft.com/office/2007/relationships/hdphoto" Target="../media/hdphoto3.wdp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23.jpeg"/><Relationship Id="rId3" Type="http://schemas.openxmlformats.org/officeDocument/2006/relationships/image" Target="../media/image18.jpeg"/><Relationship Id="rId7" Type="http://schemas.openxmlformats.org/officeDocument/2006/relationships/image" Target="../media/image22.jpeg"/><Relationship Id="rId2" Type="http://schemas.openxmlformats.org/officeDocument/2006/relationships/image" Target="../media/image17.jpeg"/><Relationship Id="rId1" Type="http://schemas.openxmlformats.org/officeDocument/2006/relationships/image" Target="../media/image16.png"/><Relationship Id="rId6" Type="http://schemas.openxmlformats.org/officeDocument/2006/relationships/image" Target="../media/image21.jpeg"/><Relationship Id="rId11" Type="http://schemas.openxmlformats.org/officeDocument/2006/relationships/image" Target="../media/image26.png"/><Relationship Id="rId5" Type="http://schemas.openxmlformats.org/officeDocument/2006/relationships/image" Target="../media/image20.jpeg"/><Relationship Id="rId10" Type="http://schemas.openxmlformats.org/officeDocument/2006/relationships/image" Target="../media/image25.jpeg"/><Relationship Id="rId4" Type="http://schemas.openxmlformats.org/officeDocument/2006/relationships/image" Target="../media/image19.jpeg"/><Relationship Id="rId9" Type="http://schemas.openxmlformats.org/officeDocument/2006/relationships/image" Target="../media/image2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952500</xdr:colOff>
      <xdr:row>1</xdr:row>
      <xdr:rowOff>95250</xdr:rowOff>
    </xdr:from>
    <xdr:to>
      <xdr:col>3</xdr:col>
      <xdr:colOff>838200</xdr:colOff>
      <xdr:row>3</xdr:row>
      <xdr:rowOff>81063</xdr:rowOff>
    </xdr:to>
    <xdr:pic>
      <xdr:nvPicPr>
        <xdr:cNvPr id="35" name="Рисунок 2" descr="ÐÐ°ÑÑÐ¸Ð½ÐºÐ¸ Ð¿Ð¾ Ð·Ð°Ð¿ÑÐ¾ÑÑ toshiba">
          <a:extLst>
            <a:ext uri="{FF2B5EF4-FFF2-40B4-BE49-F238E27FC236}">
              <a16:creationId xmlns="" xmlns:a16="http://schemas.microsoft.com/office/drawing/2014/main" id="{6FAB6ED4-B136-4E62-8836-B8B5F331963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t="25292" b="29559"/>
        <a:stretch/>
      </xdr:blipFill>
      <xdr:spPr bwMode="auto">
        <a:xfrm>
          <a:off x="1924050" y="285750"/>
          <a:ext cx="1000125" cy="328713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2009775</xdr:colOff>
      <xdr:row>1</xdr:row>
      <xdr:rowOff>114301</xdr:rowOff>
    </xdr:from>
    <xdr:to>
      <xdr:col>4</xdr:col>
      <xdr:colOff>170644</xdr:colOff>
      <xdr:row>3</xdr:row>
      <xdr:rowOff>101543</xdr:rowOff>
    </xdr:to>
    <xdr:pic>
      <xdr:nvPicPr>
        <xdr:cNvPr id="36" name="Рисунок 3" descr="ÐÐ°ÑÑÐ¸Ð½ÐºÐ¸ Ð¿Ð¾ Ð·Ð°Ð¿ÑÐ¾ÑÑ hitachi">
          <a:extLst>
            <a:ext uri="{FF2B5EF4-FFF2-40B4-BE49-F238E27FC236}">
              <a16:creationId xmlns="" xmlns:a16="http://schemas.microsoft.com/office/drawing/2014/main" id="{E88B76E8-0E66-423B-8893-9A61744810DF}"/>
            </a:ext>
            <a:ext uri="{147F2762-F138-4A5C-976F-8EAC2B608ADB}">
              <a16:predDERef xmlns="" xmlns:a16="http://schemas.microsoft.com/office/drawing/2014/main" pred="{00000000-0008-0000-0000-00000104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t="23897" b="16489"/>
        <a:stretch/>
      </xdr:blipFill>
      <xdr:spPr bwMode="auto">
        <a:xfrm>
          <a:off x="4133850" y="304801"/>
          <a:ext cx="771777" cy="330142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104775</xdr:colOff>
      <xdr:row>0</xdr:row>
      <xdr:rowOff>66675</xdr:rowOff>
    </xdr:from>
    <xdr:to>
      <xdr:col>2</xdr:col>
      <xdr:colOff>857250</xdr:colOff>
      <xdr:row>2</xdr:row>
      <xdr:rowOff>185541</xdr:rowOff>
    </xdr:to>
    <xdr:pic>
      <xdr:nvPicPr>
        <xdr:cNvPr id="3" name="Рисунок 3">
          <a:extLst>
            <a:ext uri="{FF2B5EF4-FFF2-40B4-BE49-F238E27FC236}">
              <a16:creationId xmlns="" xmlns:a16="http://schemas.microsoft.com/office/drawing/2014/main" id="{E13E6DE1-2B14-48BB-A187-9ECF990BD3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alphaModFix amt="20000"/>
          <a:extLst>
            <a:ext uri="{BEBA8EAE-BF5A-486C-A8C5-ECC9F3942E4B}">
              <a14:imgProps xmlns="" xmlns:a14="http://schemas.microsoft.com/office/drawing/2010/main">
                <a14:imgLayer r:embed="rId4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66675"/>
          <a:ext cx="1724025" cy="4998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=""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9525</xdr:colOff>
      <xdr:row>6</xdr:row>
      <xdr:rowOff>266700</xdr:rowOff>
    </xdr:from>
    <xdr:to>
      <xdr:col>2</xdr:col>
      <xdr:colOff>66675</xdr:colOff>
      <xdr:row>7</xdr:row>
      <xdr:rowOff>0</xdr:rowOff>
    </xdr:to>
    <xdr:sp macro="" textlink="">
      <xdr:nvSpPr>
        <xdr:cNvPr id="9" name="Параллелограмм 8">
          <a:extLst>
            <a:ext uri="{FF2B5EF4-FFF2-40B4-BE49-F238E27FC236}">
              <a16:creationId xmlns="" xmlns:a16="http://schemas.microsoft.com/office/drawing/2014/main" id="{B7697CC1-91CF-4C25-8CC5-0BBA88DBC37A}"/>
            </a:ext>
          </a:extLst>
        </xdr:cNvPr>
        <xdr:cNvSpPr/>
      </xdr:nvSpPr>
      <xdr:spPr>
        <a:xfrm>
          <a:off x="9525" y="1657350"/>
          <a:ext cx="1123950" cy="304800"/>
        </a:xfrm>
        <a:prstGeom prst="parallelogram">
          <a:avLst/>
        </a:prstGeom>
        <a:solidFill>
          <a:srgbClr val="FF33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9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Модель</a:t>
          </a:r>
          <a:endParaRPr lang="ru-RU" sz="11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19050</xdr:colOff>
      <xdr:row>6</xdr:row>
      <xdr:rowOff>266700</xdr:rowOff>
    </xdr:from>
    <xdr:to>
      <xdr:col>3</xdr:col>
      <xdr:colOff>85724</xdr:colOff>
      <xdr:row>7</xdr:row>
      <xdr:rowOff>0</xdr:rowOff>
    </xdr:to>
    <xdr:sp macro="" textlink="">
      <xdr:nvSpPr>
        <xdr:cNvPr id="11" name="Параллелограмм 10">
          <a:extLst>
            <a:ext uri="{FF2B5EF4-FFF2-40B4-BE49-F238E27FC236}">
              <a16:creationId xmlns="" xmlns:a16="http://schemas.microsoft.com/office/drawing/2014/main" id="{91384C67-3CA7-4958-9775-3EB466FB51AD}"/>
            </a:ext>
          </a:extLst>
        </xdr:cNvPr>
        <xdr:cNvSpPr/>
      </xdr:nvSpPr>
      <xdr:spPr>
        <a:xfrm>
          <a:off x="1085850" y="1657350"/>
          <a:ext cx="1362074" cy="304800"/>
        </a:xfrm>
        <a:prstGeom prst="parallelogram">
          <a:avLst/>
        </a:prstGeom>
        <a:solidFill>
          <a:srgbClr val="FF33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lang="en-US" sz="9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rPr>
            <a:t>      EAN </a:t>
          </a:r>
          <a:endParaRPr lang="ru-RU" sz="9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  <a:cs typeface="+mn-cs"/>
          </a:endParaRPr>
        </a:p>
      </xdr:txBody>
    </xdr:sp>
    <xdr:clientData/>
  </xdr:twoCellAnchor>
  <xdr:twoCellAnchor>
    <xdr:from>
      <xdr:col>3</xdr:col>
      <xdr:colOff>28576</xdr:colOff>
      <xdr:row>6</xdr:row>
      <xdr:rowOff>266700</xdr:rowOff>
    </xdr:from>
    <xdr:to>
      <xdr:col>4</xdr:col>
      <xdr:colOff>57151</xdr:colOff>
      <xdr:row>7</xdr:row>
      <xdr:rowOff>0</xdr:rowOff>
    </xdr:to>
    <xdr:sp macro="" textlink="">
      <xdr:nvSpPr>
        <xdr:cNvPr id="13" name="Параллелограмм 12">
          <a:extLst>
            <a:ext uri="{FF2B5EF4-FFF2-40B4-BE49-F238E27FC236}">
              <a16:creationId xmlns="" xmlns:a16="http://schemas.microsoft.com/office/drawing/2014/main" id="{07B888E8-0C5C-4A87-9EBD-DB450DDB1851}"/>
            </a:ext>
          </a:extLst>
        </xdr:cNvPr>
        <xdr:cNvSpPr/>
      </xdr:nvSpPr>
      <xdr:spPr>
        <a:xfrm>
          <a:off x="2390776" y="1657350"/>
          <a:ext cx="2381250" cy="304800"/>
        </a:xfrm>
        <a:prstGeom prst="parallelogram">
          <a:avLst/>
        </a:prstGeom>
        <a:solidFill>
          <a:srgbClr val="FF33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lang="ru-RU" sz="9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rPr>
            <a:t>Ключевые характеристики</a:t>
          </a:r>
        </a:p>
      </xdr:txBody>
    </xdr:sp>
    <xdr:clientData/>
  </xdr:twoCellAnchor>
  <xdr:twoCellAnchor>
    <xdr:from>
      <xdr:col>4</xdr:col>
      <xdr:colOff>0</xdr:colOff>
      <xdr:row>6</xdr:row>
      <xdr:rowOff>266700</xdr:rowOff>
    </xdr:from>
    <xdr:to>
      <xdr:col>5</xdr:col>
      <xdr:colOff>66675</xdr:colOff>
      <xdr:row>7</xdr:row>
      <xdr:rowOff>0</xdr:rowOff>
    </xdr:to>
    <xdr:sp macro="" textlink="">
      <xdr:nvSpPr>
        <xdr:cNvPr id="15" name="Параллелограмм 14">
          <a:extLst>
            <a:ext uri="{FF2B5EF4-FFF2-40B4-BE49-F238E27FC236}">
              <a16:creationId xmlns="" xmlns:a16="http://schemas.microsoft.com/office/drawing/2014/main" id="{DB398C32-13AB-4808-B201-937DE5D775D2}"/>
            </a:ext>
          </a:extLst>
        </xdr:cNvPr>
        <xdr:cNvSpPr/>
      </xdr:nvSpPr>
      <xdr:spPr>
        <a:xfrm>
          <a:off x="4714875" y="1657350"/>
          <a:ext cx="1504950" cy="304800"/>
        </a:xfrm>
        <a:prstGeom prst="parallelogram">
          <a:avLst/>
        </a:prstGeom>
        <a:solidFill>
          <a:srgbClr val="FF33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lang="ru-RU" sz="9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rPr>
            <a:t> отсрочка, руб</a:t>
          </a:r>
        </a:p>
      </xdr:txBody>
    </xdr:sp>
    <xdr:clientData/>
  </xdr:twoCellAnchor>
  <xdr:twoCellAnchor>
    <xdr:from>
      <xdr:col>5</xdr:col>
      <xdr:colOff>9525</xdr:colOff>
      <xdr:row>6</xdr:row>
      <xdr:rowOff>266700</xdr:rowOff>
    </xdr:from>
    <xdr:to>
      <xdr:col>6</xdr:col>
      <xdr:colOff>66675</xdr:colOff>
      <xdr:row>7</xdr:row>
      <xdr:rowOff>0</xdr:rowOff>
    </xdr:to>
    <xdr:sp macro="" textlink="">
      <xdr:nvSpPr>
        <xdr:cNvPr id="17" name="Параллелограмм 16">
          <a:extLst>
            <a:ext uri="{FF2B5EF4-FFF2-40B4-BE49-F238E27FC236}">
              <a16:creationId xmlns="" xmlns:a16="http://schemas.microsoft.com/office/drawing/2014/main" id="{4600FB2B-6446-4748-B7C9-FA48DA1C7BA5}"/>
            </a:ext>
          </a:extLst>
        </xdr:cNvPr>
        <xdr:cNvSpPr/>
      </xdr:nvSpPr>
      <xdr:spPr>
        <a:xfrm>
          <a:off x="6162675" y="1657350"/>
          <a:ext cx="1476375" cy="304800"/>
        </a:xfrm>
        <a:prstGeom prst="parallelogram">
          <a:avLst/>
        </a:prstGeom>
        <a:solidFill>
          <a:srgbClr val="FF33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lang="ru-RU" sz="9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rPr>
            <a:t> предоплата, руб</a:t>
          </a:r>
        </a:p>
      </xdr:txBody>
    </xdr:sp>
    <xdr:clientData/>
  </xdr:twoCellAnchor>
  <xdr:twoCellAnchor>
    <xdr:from>
      <xdr:col>4</xdr:col>
      <xdr:colOff>76200</xdr:colOff>
      <xdr:row>5</xdr:row>
      <xdr:rowOff>238125</xdr:rowOff>
    </xdr:from>
    <xdr:to>
      <xdr:col>6</xdr:col>
      <xdr:colOff>142875</xdr:colOff>
      <xdr:row>6</xdr:row>
      <xdr:rowOff>247649</xdr:rowOff>
    </xdr:to>
    <xdr:sp macro="" textlink="">
      <xdr:nvSpPr>
        <xdr:cNvPr id="18" name="Параллелограмм 17">
          <a:extLst>
            <a:ext uri="{FF2B5EF4-FFF2-40B4-BE49-F238E27FC236}">
              <a16:creationId xmlns="" xmlns:a16="http://schemas.microsoft.com/office/drawing/2014/main" id="{01D0E4FD-7640-4196-9BB3-0D70A948501B}"/>
            </a:ext>
          </a:extLst>
        </xdr:cNvPr>
        <xdr:cNvSpPr/>
      </xdr:nvSpPr>
      <xdr:spPr>
        <a:xfrm>
          <a:off x="4791075" y="1381125"/>
          <a:ext cx="2924175" cy="257174"/>
        </a:xfrm>
        <a:prstGeom prst="parallelogram">
          <a:avLst/>
        </a:prstGeom>
        <a:solidFill>
          <a:srgbClr val="FF33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ru-RU" sz="9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rPr>
            <a:t> Цена партнера</a:t>
          </a:r>
        </a:p>
      </xdr:txBody>
    </xdr:sp>
    <xdr:clientData/>
  </xdr:twoCellAnchor>
  <xdr:twoCellAnchor>
    <xdr:from>
      <xdr:col>6</xdr:col>
      <xdr:colOff>9525</xdr:colOff>
      <xdr:row>6</xdr:row>
      <xdr:rowOff>266700</xdr:rowOff>
    </xdr:from>
    <xdr:to>
      <xdr:col>7</xdr:col>
      <xdr:colOff>85725</xdr:colOff>
      <xdr:row>7</xdr:row>
      <xdr:rowOff>0</xdr:rowOff>
    </xdr:to>
    <xdr:sp macro="" textlink="">
      <xdr:nvSpPr>
        <xdr:cNvPr id="20" name="Параллелограмм 19">
          <a:extLst>
            <a:ext uri="{FF2B5EF4-FFF2-40B4-BE49-F238E27FC236}">
              <a16:creationId xmlns="" xmlns:a16="http://schemas.microsoft.com/office/drawing/2014/main" id="{B9F22CB0-A549-40AE-903C-89CE1369A707}"/>
            </a:ext>
          </a:extLst>
        </xdr:cNvPr>
        <xdr:cNvSpPr/>
      </xdr:nvSpPr>
      <xdr:spPr>
        <a:xfrm>
          <a:off x="7581900" y="1657350"/>
          <a:ext cx="1362075" cy="304800"/>
        </a:xfrm>
        <a:prstGeom prst="parallelogram">
          <a:avLst/>
        </a:prstGeom>
        <a:solidFill>
          <a:srgbClr val="FF33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ru-RU" sz="9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rPr>
            <a:t> РРЦ, руб</a:t>
          </a:r>
        </a:p>
      </xdr:txBody>
    </xdr:sp>
    <xdr:clientData/>
  </xdr:twoCellAnchor>
  <xdr:twoCellAnchor>
    <xdr:from>
      <xdr:col>8</xdr:col>
      <xdr:colOff>47626</xdr:colOff>
      <xdr:row>6</xdr:row>
      <xdr:rowOff>266700</xdr:rowOff>
    </xdr:from>
    <xdr:to>
      <xdr:col>9</xdr:col>
      <xdr:colOff>57150</xdr:colOff>
      <xdr:row>6</xdr:row>
      <xdr:rowOff>571499</xdr:rowOff>
    </xdr:to>
    <xdr:sp macro="" textlink="">
      <xdr:nvSpPr>
        <xdr:cNvPr id="22" name="Параллелограмм 21">
          <a:extLst>
            <a:ext uri="{FF2B5EF4-FFF2-40B4-BE49-F238E27FC236}">
              <a16:creationId xmlns="" xmlns:a16="http://schemas.microsoft.com/office/drawing/2014/main" id="{5B5E8766-0A2C-4B65-9BF8-91D3593F5599}"/>
            </a:ext>
          </a:extLst>
        </xdr:cNvPr>
        <xdr:cNvSpPr/>
      </xdr:nvSpPr>
      <xdr:spPr>
        <a:xfrm>
          <a:off x="9448801" y="1657350"/>
          <a:ext cx="1228724" cy="304799"/>
        </a:xfrm>
        <a:prstGeom prst="parallelogram">
          <a:avLst/>
        </a:prstGeom>
        <a:solidFill>
          <a:srgbClr val="FF33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ru-RU" sz="9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rPr>
            <a:t> Наценка, %</a:t>
          </a:r>
        </a:p>
      </xdr:txBody>
    </xdr:sp>
    <xdr:clientData/>
  </xdr:twoCellAnchor>
  <xdr:twoCellAnchor>
    <xdr:from>
      <xdr:col>7</xdr:col>
      <xdr:colOff>38100</xdr:colOff>
      <xdr:row>6</xdr:row>
      <xdr:rowOff>266700</xdr:rowOff>
    </xdr:from>
    <xdr:to>
      <xdr:col>8</xdr:col>
      <xdr:colOff>95250</xdr:colOff>
      <xdr:row>7</xdr:row>
      <xdr:rowOff>0</xdr:rowOff>
    </xdr:to>
    <xdr:sp macro="" textlink="">
      <xdr:nvSpPr>
        <xdr:cNvPr id="25" name="Параллелограмм 24">
          <a:extLst>
            <a:ext uri="{FF2B5EF4-FFF2-40B4-BE49-F238E27FC236}">
              <a16:creationId xmlns="" xmlns:a16="http://schemas.microsoft.com/office/drawing/2014/main" id="{2F6B20C1-BC2A-4BBE-B32D-CA5AAE3F5694}"/>
            </a:ext>
          </a:extLst>
        </xdr:cNvPr>
        <xdr:cNvSpPr/>
      </xdr:nvSpPr>
      <xdr:spPr>
        <a:xfrm>
          <a:off x="8839200" y="1657350"/>
          <a:ext cx="1219200" cy="304800"/>
        </a:xfrm>
        <a:prstGeom prst="parallelogram">
          <a:avLst/>
        </a:prstGeom>
        <a:solidFill>
          <a:srgbClr val="FF33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ru-RU" sz="9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rPr>
            <a:t>Фронт. , %</a:t>
          </a:r>
        </a:p>
      </xdr:txBody>
    </xdr:sp>
    <xdr:clientData/>
  </xdr:twoCellAnchor>
  <xdr:twoCellAnchor>
    <xdr:from>
      <xdr:col>9</xdr:col>
      <xdr:colOff>19050</xdr:colOff>
      <xdr:row>6</xdr:row>
      <xdr:rowOff>266700</xdr:rowOff>
    </xdr:from>
    <xdr:to>
      <xdr:col>10</xdr:col>
      <xdr:colOff>66675</xdr:colOff>
      <xdr:row>6</xdr:row>
      <xdr:rowOff>571499</xdr:rowOff>
    </xdr:to>
    <xdr:sp macro="" textlink="">
      <xdr:nvSpPr>
        <xdr:cNvPr id="27" name="Параллелограмм 26">
          <a:extLst>
            <a:ext uri="{FF2B5EF4-FFF2-40B4-BE49-F238E27FC236}">
              <a16:creationId xmlns="" xmlns:a16="http://schemas.microsoft.com/office/drawing/2014/main" id="{1B97414A-0077-46B0-B150-8CB071B304D1}"/>
            </a:ext>
          </a:extLst>
        </xdr:cNvPr>
        <xdr:cNvSpPr/>
      </xdr:nvSpPr>
      <xdr:spPr>
        <a:xfrm>
          <a:off x="10639425" y="1657350"/>
          <a:ext cx="1190625" cy="304799"/>
        </a:xfrm>
        <a:prstGeom prst="parallelogram">
          <a:avLst/>
        </a:prstGeom>
        <a:solidFill>
          <a:srgbClr val="FF33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ru-RU" sz="9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rPr>
            <a:t>Заказ, шт.</a:t>
          </a:r>
        </a:p>
      </xdr:txBody>
    </xdr:sp>
    <xdr:clientData/>
  </xdr:twoCellAnchor>
  <xdr:twoCellAnchor>
    <xdr:from>
      <xdr:col>10</xdr:col>
      <xdr:colOff>9525</xdr:colOff>
      <xdr:row>6</xdr:row>
      <xdr:rowOff>266700</xdr:rowOff>
    </xdr:from>
    <xdr:to>
      <xdr:col>19</xdr:col>
      <xdr:colOff>66675</xdr:colOff>
      <xdr:row>6</xdr:row>
      <xdr:rowOff>571499</xdr:rowOff>
    </xdr:to>
    <xdr:sp macro="" textlink="">
      <xdr:nvSpPr>
        <xdr:cNvPr id="28" name="Параллелограмм 27">
          <a:extLst>
            <a:ext uri="{FF2B5EF4-FFF2-40B4-BE49-F238E27FC236}">
              <a16:creationId xmlns="" xmlns:a16="http://schemas.microsoft.com/office/drawing/2014/main" id="{4BF22D9B-CE59-42AE-83F4-F75E38F54788}"/>
            </a:ext>
          </a:extLst>
        </xdr:cNvPr>
        <xdr:cNvSpPr/>
      </xdr:nvSpPr>
      <xdr:spPr>
        <a:xfrm>
          <a:off x="11344275" y="1314450"/>
          <a:ext cx="9115425" cy="304799"/>
        </a:xfrm>
        <a:prstGeom prst="parallelogram">
          <a:avLst/>
        </a:prstGeom>
        <a:solidFill>
          <a:srgbClr val="FF33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ru-RU" sz="9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rPr>
            <a:t>Сумма, руб.</a:t>
          </a:r>
        </a:p>
      </xdr:txBody>
    </xdr:sp>
    <xdr:clientData/>
  </xdr:twoCellAnchor>
  <xdr:twoCellAnchor editAs="oneCell">
    <xdr:from>
      <xdr:col>3</xdr:col>
      <xdr:colOff>809625</xdr:colOff>
      <xdr:row>0</xdr:row>
      <xdr:rowOff>104775</xdr:rowOff>
    </xdr:from>
    <xdr:to>
      <xdr:col>3</xdr:col>
      <xdr:colOff>2047875</xdr:colOff>
      <xdr:row>4</xdr:row>
      <xdr:rowOff>139035</xdr:rowOff>
    </xdr:to>
    <xdr:pic>
      <xdr:nvPicPr>
        <xdr:cNvPr id="30" name="Рисунок 7" descr="ÐÐ°ÑÑÐ¸Ð½ÐºÐ¸ Ð¿Ð¾ Ð·Ð°Ð¿ÑÐ¾ÑÑ toshiba 55x9863da">
          <a:extLst>
            <a:ext uri="{FF2B5EF4-FFF2-40B4-BE49-F238E27FC236}">
              <a16:creationId xmlns="" xmlns:a16="http://schemas.microsoft.com/office/drawing/2014/main" id="{92C5786F-9AC5-4786-84B1-20F4E45CEDA8}"/>
            </a:ext>
            <a:ext uri="{147F2762-F138-4A5C-976F-8EAC2B608ADB}">
              <a16:predDERef xmlns="" xmlns:a16="http://schemas.microsoft.com/office/drawing/2014/main" pre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700" y="104775"/>
          <a:ext cx="1238250" cy="73911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447675</xdr:colOff>
      <xdr:row>0</xdr:row>
      <xdr:rowOff>85725</xdr:rowOff>
    </xdr:from>
    <xdr:to>
      <xdr:col>5</xdr:col>
      <xdr:colOff>457199</xdr:colOff>
      <xdr:row>4</xdr:row>
      <xdr:rowOff>159274</xdr:rowOff>
    </xdr:to>
    <xdr:pic>
      <xdr:nvPicPr>
        <xdr:cNvPr id="32" name="Рисунок 5" descr="ÐÐ°ÑÑÐ¸Ð½ÐºÐ¸ Ð¿Ð¾ Ð·Ð°Ð¿ÑÐ¾ÑÑ hitachi 55hl15w64">
          <a:extLst>
            <a:ext uri="{FF2B5EF4-FFF2-40B4-BE49-F238E27FC236}">
              <a16:creationId xmlns="" xmlns:a16="http://schemas.microsoft.com/office/drawing/2014/main" id="{6EE1E3B4-E597-4A37-ACD0-4C200C04F89B}"/>
            </a:ext>
            <a:ext uri="{147F2762-F138-4A5C-976F-8EAC2B608ADB}">
              <a16:predDERef xmlns="" xmlns:a16="http://schemas.microsoft.com/office/drawing/2014/main" pre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85725"/>
          <a:ext cx="1209675" cy="778399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1304926</xdr:colOff>
      <xdr:row>0</xdr:row>
      <xdr:rowOff>104775</xdr:rowOff>
    </xdr:from>
    <xdr:to>
      <xdr:col>6</xdr:col>
      <xdr:colOff>1162051</xdr:colOff>
      <xdr:row>5</xdr:row>
      <xdr:rowOff>27262</xdr:rowOff>
    </xdr:to>
    <xdr:pic>
      <xdr:nvPicPr>
        <xdr:cNvPr id="33" name="Рисунок 19">
          <a:extLst>
            <a:ext uri="{FF2B5EF4-FFF2-40B4-BE49-F238E27FC236}">
              <a16:creationId xmlns="" xmlns:a16="http://schemas.microsoft.com/office/drawing/2014/main" id="{5873354C-AF24-46C4-81AD-11917D761ACB}"/>
            </a:ext>
            <a:ext uri="{147F2762-F138-4A5C-976F-8EAC2B608ADB}">
              <a16:predDERef xmlns="" xmlns:a16="http://schemas.microsoft.com/office/drawing/2014/main" pred="{52DC8A62-244C-4716-8134-4467EF9782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/>
        <a:srcRect l="532" t="17556" r="-532" b="17008"/>
        <a:stretch/>
      </xdr:blipFill>
      <xdr:spPr>
        <a:xfrm>
          <a:off x="6953251" y="104775"/>
          <a:ext cx="1219200" cy="798787"/>
        </a:xfrm>
        <a:prstGeom prst="rect">
          <a:avLst/>
        </a:prstGeom>
      </xdr:spPr>
    </xdr:pic>
    <xdr:clientData/>
  </xdr:twoCellAnchor>
  <xdr:twoCellAnchor editAs="oneCell">
    <xdr:from>
      <xdr:col>5</xdr:col>
      <xdr:colOff>533401</xdr:colOff>
      <xdr:row>2</xdr:row>
      <xdr:rowOff>1</xdr:rowOff>
    </xdr:from>
    <xdr:to>
      <xdr:col>5</xdr:col>
      <xdr:colOff>1269743</xdr:colOff>
      <xdr:row>3</xdr:row>
      <xdr:rowOff>28575</xdr:rowOff>
    </xdr:to>
    <xdr:pic>
      <xdr:nvPicPr>
        <xdr:cNvPr id="37" name="Рисунок 36">
          <a:extLst>
            <a:ext uri="{FF2B5EF4-FFF2-40B4-BE49-F238E27FC236}">
              <a16:creationId xmlns="" xmlns:a16="http://schemas.microsoft.com/office/drawing/2014/main" id="{95D821E8-4C8A-4890-8032-8F4409C268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1726" y="361951"/>
          <a:ext cx="736342" cy="2000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38101</xdr:rowOff>
    </xdr:from>
    <xdr:to>
      <xdr:col>1</xdr:col>
      <xdr:colOff>1800225</xdr:colOff>
      <xdr:row>1</xdr:row>
      <xdr:rowOff>90165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CCDC27BD-6F59-4ECD-A802-C3F9D4C012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600" y="38101"/>
          <a:ext cx="1771650" cy="490214"/>
        </a:xfrm>
        <a:prstGeom prst="rect">
          <a:avLst/>
        </a:prstGeom>
      </xdr:spPr>
    </xdr:pic>
    <xdr:clientData/>
  </xdr:twoCellAnchor>
  <xdr:oneCellAnchor>
    <xdr:from>
      <xdr:col>0</xdr:col>
      <xdr:colOff>161925</xdr:colOff>
      <xdr:row>0</xdr:row>
      <xdr:rowOff>38101</xdr:rowOff>
    </xdr:from>
    <xdr:ext cx="1895475" cy="490214"/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61F1C97C-991A-44C4-A8E2-97EBD0B1E5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1925" y="38101"/>
          <a:ext cx="1895475" cy="490214"/>
        </a:xfrm>
        <a:prstGeom prst="rect">
          <a:avLst/>
        </a:prstGeom>
      </xdr:spPr>
    </xdr:pic>
    <xdr:clientData/>
  </xdr:oneCellAnchor>
  <xdr:twoCellAnchor editAs="oneCell">
    <xdr:from>
      <xdr:col>5</xdr:col>
      <xdr:colOff>762001</xdr:colOff>
      <xdr:row>1</xdr:row>
      <xdr:rowOff>19907</xdr:rowOff>
    </xdr:from>
    <xdr:to>
      <xdr:col>7</xdr:col>
      <xdr:colOff>152401</xdr:colOff>
      <xdr:row>4</xdr:row>
      <xdr:rowOff>95536</xdr:rowOff>
    </xdr:to>
    <xdr:pic>
      <xdr:nvPicPr>
        <xdr:cNvPr id="4" name="Рисунок 3" descr="http://www.toshibaaircon.ru/files/nodus_taxonomy/0000/0285/_cache/images/fit620x350/u2kh3s-1522154557.jpg">
          <a:extLst>
            <a:ext uri="{FF2B5EF4-FFF2-40B4-BE49-F238E27FC236}">
              <a16:creationId xmlns="" xmlns:a16="http://schemas.microsoft.com/office/drawing/2014/main" id="{3CECD6BB-619A-4FD1-BB6E-5EB5264955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25051" y="458057"/>
          <a:ext cx="2228850" cy="913829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817571</xdr:colOff>
      <xdr:row>1</xdr:row>
      <xdr:rowOff>45131</xdr:rowOff>
    </xdr:from>
    <xdr:to>
      <xdr:col>8</xdr:col>
      <xdr:colOff>619125</xdr:colOff>
      <xdr:row>4</xdr:row>
      <xdr:rowOff>123825</xdr:rowOff>
    </xdr:to>
    <xdr:pic>
      <xdr:nvPicPr>
        <xdr:cNvPr id="5" name="Рисунок 4" descr="http://www.toshibaaircon.ru/files/nodus_taxonomy/0000/0285/_cache/images/fit620x350/u2khs-outdoor-1522154557.jpg">
          <a:extLst>
            <a:ext uri="{FF2B5EF4-FFF2-40B4-BE49-F238E27FC236}">
              <a16:creationId xmlns="" xmlns:a16="http://schemas.microsoft.com/office/drawing/2014/main" id="{5A2624D8-0D6C-46D5-970A-E8EBDE192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19071" y="483281"/>
          <a:ext cx="1220779" cy="91689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1400448</xdr:colOff>
      <xdr:row>1</xdr:row>
      <xdr:rowOff>47625</xdr:rowOff>
    </xdr:from>
    <xdr:to>
      <xdr:col>8</xdr:col>
      <xdr:colOff>1733550</xdr:colOff>
      <xdr:row>4</xdr:row>
      <xdr:rowOff>180974</xdr:rowOff>
    </xdr:to>
    <xdr:pic>
      <xdr:nvPicPr>
        <xdr:cNvPr id="6" name="Рисунок 5" descr="http://www.toshibaaircon.ru/files/nodus_taxonomy/0000/0285/_cache/images/fit620x350/toshiba-china-rc-1522154557.jpg">
          <a:extLst>
            <a:ext uri="{FF2B5EF4-FFF2-40B4-BE49-F238E27FC236}">
              <a16:creationId xmlns="" xmlns:a16="http://schemas.microsoft.com/office/drawing/2014/main" id="{506ABE92-D2FD-4FCC-851C-9EACB93038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21173" y="485775"/>
          <a:ext cx="333102" cy="971549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161924</xdr:colOff>
      <xdr:row>3</xdr:row>
      <xdr:rowOff>89379</xdr:rowOff>
    </xdr:from>
    <xdr:to>
      <xdr:col>7</xdr:col>
      <xdr:colOff>667823</xdr:colOff>
      <xdr:row>7</xdr:row>
      <xdr:rowOff>162076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9BE78E13-EADB-4955-AE2E-55EC9C41A1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=""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677149" y="899004"/>
          <a:ext cx="5916099" cy="834697"/>
        </a:xfrm>
        <a:prstGeom prst="rect">
          <a:avLst/>
        </a:prstGeom>
      </xdr:spPr>
    </xdr:pic>
    <xdr:clientData/>
  </xdr:twoCellAnchor>
  <xdr:twoCellAnchor editAs="oneCell">
    <xdr:from>
      <xdr:col>1</xdr:col>
      <xdr:colOff>1457325</xdr:colOff>
      <xdr:row>3</xdr:row>
      <xdr:rowOff>55577</xdr:rowOff>
    </xdr:from>
    <xdr:to>
      <xdr:col>4</xdr:col>
      <xdr:colOff>334229</xdr:colOff>
      <xdr:row>7</xdr:row>
      <xdr:rowOff>162082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C1E4D2A4-24F5-4D92-B632-41D62A3539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="" xmlns:a14="http://schemas.microsoft.com/office/drawing/2010/main">
                <a14:imgLayer r:embed="rId4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124200" y="865202"/>
          <a:ext cx="4725254" cy="86850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0</xdr:row>
      <xdr:rowOff>66675</xdr:rowOff>
    </xdr:from>
    <xdr:to>
      <xdr:col>6</xdr:col>
      <xdr:colOff>1665741</xdr:colOff>
      <xdr:row>1</xdr:row>
      <xdr:rowOff>314325</xdr:rowOff>
    </xdr:to>
    <xdr:pic>
      <xdr:nvPicPr>
        <xdr:cNvPr id="4" name="Рисунок 3">
          <a:extLst>
            <a:ext uri="{FF2B5EF4-FFF2-40B4-BE49-F238E27FC236}">
              <a16:creationId xmlns="" xmlns:a16="http://schemas.microsoft.com/office/drawing/2014/main" id="{A9AAF116-3E22-4533-B4D8-BC7AD75358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486150" y="66675"/>
          <a:ext cx="8704716" cy="590550"/>
        </a:xfrm>
        <a:prstGeom prst="rect">
          <a:avLst/>
        </a:prstGeom>
      </xdr:spPr>
    </xdr:pic>
    <xdr:clientData/>
  </xdr:twoCellAnchor>
  <xdr:oneCellAnchor>
    <xdr:from>
      <xdr:col>0</xdr:col>
      <xdr:colOff>28576</xdr:colOff>
      <xdr:row>0</xdr:row>
      <xdr:rowOff>76201</xdr:rowOff>
    </xdr:from>
    <xdr:ext cx="626630" cy="247650"/>
    <xdr:pic>
      <xdr:nvPicPr>
        <xdr:cNvPr id="5" name="Picture 4">
          <a:extLst>
            <a:ext uri="{FF2B5EF4-FFF2-40B4-BE49-F238E27FC236}">
              <a16:creationId xmlns="" xmlns:a16="http://schemas.microsoft.com/office/drawing/2014/main" id="{0CD1DC31-8366-42C9-91E6-B28AD916BFE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/>
        <a:srcRect l="15149" t="31132" r="16478" b="24199"/>
        <a:stretch/>
      </xdr:blipFill>
      <xdr:spPr>
        <a:xfrm>
          <a:off x="28576" y="76201"/>
          <a:ext cx="626630" cy="247650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id="2" name="ProductPriceList" displayName="ProductPriceList" ref="B6:I11" totalsRowCount="1" headerRowDxfId="35">
  <autoFilter ref="B6:I10"/>
  <tableColumns count="8">
    <tableColumn id="2" name="Модель (внешний/внутренний блок)" dataDxfId="34" totalsRowDxfId="33"/>
    <tableColumn id="3" name="Ключевые характеристики" dataDxfId="32" totalsRowDxfId="31"/>
    <tableColumn id="7" name="Цена партнера, предоплата" dataDxfId="30" totalsRowDxfId="29" dataCellStyle="Денежный 2"/>
    <tableColumn id="6" name="Цена партнера, отсрочка" dataDxfId="28" totalsRowDxfId="27" dataCellStyle="Денежный 2"/>
    <tableColumn id="4" name="РРЦ" dataDxfId="26" totalsRowDxfId="25" dataCellStyle="Денежный 2"/>
    <tableColumn id="9" name="Наценка" dataDxfId="24" totalsRowDxfId="23" dataCellStyle="Процентный">
      <calculatedColumnFormula>(ProductPriceList[[#This Row],[РРЦ]]-ProductPriceList[[#This Row],[Цена партнера, предоплата]])/ProductPriceList[[#This Row],[Цена партнера, предоплата]]</calculatedColumnFormula>
    </tableColumn>
    <tableColumn id="8" name="Заказ партнера" dataDxfId="22" totalsRowDxfId="21" dataCellStyle="Денежный 2"/>
    <tableColumn id="5" name="Сумма" totalsRowFunction="sum" dataDxfId="20" totalsRowDxfId="19" dataCellStyle="Денежный 2">
      <calculatedColumnFormula>ProductPriceList[[#This Row],[Заказ партнера]]*ProductPriceList[[#This Row],[Цена партнера, предоплата]]</calculatedColumnFormula>
    </tableColumn>
  </tableColumns>
  <tableStyleInfo name="Product Price List" showFirstColumn="0" showLastColumn="0" showRowStripes="1" showColumnStripes="0"/>
  <extLst>
    <ext xmlns:x14="http://schemas.microsoft.com/office/spreadsheetml/2009/9/main" uri="{504A1905-F514-4f6f-8877-14C23A59335A}">
      <x14:table altTextSummary="Enter Product Number, Name, Description, Retail and Bulk Prices per Unit in this table"/>
    </ext>
  </extLst>
</table>
</file>

<file path=xl/tables/table2.xml><?xml version="1.0" encoding="utf-8"?>
<table xmlns="http://schemas.openxmlformats.org/spreadsheetml/2006/main" id="1" name="Table1" displayName="Table1" ref="A10:K25" totalsRowShown="0" headerRowDxfId="6">
  <autoFilter ref="A10:K25"/>
  <tableColumns count="11">
    <tableColumn id="2" name="Модель"/>
    <tableColumn id="3" name="Ключевые характеристики"/>
    <tableColumn id="4" name="Цена партнера, онлайн-канал"/>
    <tableColumn id="7" name="Цена партнера, предоплата"/>
    <tableColumn id="10" name="Цена партнера, отсрочка"/>
    <tableColumn id="5" name="РРЦ"/>
    <tableColumn id="9" name="Маржинальность, онлайн-канал" dataDxfId="5"/>
    <tableColumn id="8" name="Маржинальность, розница" dataDxfId="4"/>
    <tableColumn id="12" name="Маркетинг" dataDxfId="3"/>
    <tableColumn id="13" name="Заказ, шт." dataDxfId="2"/>
    <tableColumn id="6" name="Сумма, руб.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95"/>
  <sheetViews>
    <sheetView tabSelected="1" zoomScale="90" zoomScaleNormal="90" workbookViewId="0">
      <selection activeCell="B16" sqref="B16"/>
    </sheetView>
  </sheetViews>
  <sheetFormatPr defaultColWidth="8.85546875" defaultRowHeight="0" customHeight="1" zeroHeight="1"/>
  <cols>
    <col min="1" max="1" width="11.5703125" style="6" bestFit="1" customWidth="1"/>
    <col min="2" max="2" width="13.7109375" style="27" customWidth="1"/>
    <col min="3" max="3" width="16.7109375" style="27" customWidth="1"/>
    <col min="4" max="4" width="39.140625" style="27" customWidth="1"/>
    <col min="5" max="5" width="18" style="30" customWidth="1"/>
    <col min="6" max="6" width="20.42578125" style="32" customWidth="1"/>
    <col min="7" max="7" width="17.85546875" style="7" customWidth="1"/>
    <col min="8" max="8" width="14.7109375" style="30" customWidth="1"/>
    <col min="9" max="9" width="15.85546875" style="7" customWidth="1"/>
    <col min="10" max="10" width="14.42578125" style="30" customWidth="1"/>
    <col min="11" max="11" width="18.140625" style="30" customWidth="1"/>
    <col min="12" max="17" width="14.7109375" style="23" hidden="1" customWidth="1"/>
    <col min="18" max="19" width="14.7109375" style="5" hidden="1" customWidth="1"/>
    <col min="20" max="22" width="11.5703125" style="6" customWidth="1"/>
    <col min="23" max="16384" width="8.85546875" style="6"/>
  </cols>
  <sheetData>
    <row r="1" spans="1:19" ht="15">
      <c r="B1" s="1"/>
      <c r="E1" s="32"/>
      <c r="H1" s="99" t="s">
        <v>0</v>
      </c>
      <c r="I1" s="100"/>
      <c r="J1" s="36">
        <f>SUM(K9:K17,K19:K23,K25:K28)</f>
        <v>0</v>
      </c>
      <c r="K1" s="37" t="s">
        <v>1</v>
      </c>
      <c r="L1" s="3"/>
      <c r="M1" s="3"/>
      <c r="N1" s="3"/>
      <c r="O1" s="3"/>
      <c r="P1" s="3"/>
      <c r="Q1" s="4"/>
      <c r="R1" s="4"/>
    </row>
    <row r="2" spans="1:19" ht="14.1" customHeight="1">
      <c r="B2" s="1"/>
      <c r="E2" s="27"/>
      <c r="H2" s="43" t="s">
        <v>2</v>
      </c>
      <c r="I2" s="44"/>
      <c r="J2" s="58">
        <f>SUM(J9:J17,J19:J23,J25:J28)</f>
        <v>0</v>
      </c>
      <c r="K2" s="37" t="s">
        <v>3</v>
      </c>
      <c r="L2" s="3"/>
      <c r="M2" s="3"/>
      <c r="N2" s="3"/>
      <c r="O2" s="3"/>
      <c r="P2" s="3"/>
      <c r="Q2" s="4"/>
      <c r="R2" s="4"/>
    </row>
    <row r="3" spans="1:19" ht="14.1" customHeight="1">
      <c r="B3" s="2"/>
      <c r="C3" s="32"/>
      <c r="D3" s="32"/>
      <c r="E3" s="32"/>
      <c r="F3" s="27"/>
      <c r="H3" s="101" t="s">
        <v>5</v>
      </c>
      <c r="I3" s="102"/>
      <c r="J3" s="38">
        <f>SUM(M9:M17,M19:M23,M25:M28)</f>
        <v>0</v>
      </c>
      <c r="K3" s="39" t="s">
        <v>6</v>
      </c>
      <c r="L3" s="3"/>
      <c r="M3" s="3"/>
      <c r="N3" s="3"/>
      <c r="O3" s="3"/>
      <c r="P3" s="3"/>
      <c r="Q3" s="4"/>
      <c r="R3" s="4"/>
    </row>
    <row r="4" spans="1:19" ht="14.1" customHeight="1">
      <c r="B4" s="2" t="s">
        <v>4</v>
      </c>
      <c r="C4" s="32"/>
      <c r="D4" s="32"/>
      <c r="E4" s="32"/>
      <c r="H4" s="103" t="s">
        <v>8</v>
      </c>
      <c r="I4" s="104"/>
      <c r="J4" s="40">
        <f>SUM(O9:O17,O19:O23,O25:O28)</f>
        <v>0</v>
      </c>
      <c r="K4" s="39" t="s">
        <v>9</v>
      </c>
      <c r="L4" s="3"/>
      <c r="M4" s="3"/>
      <c r="N4" s="3"/>
      <c r="O4" s="3"/>
      <c r="P4" s="3"/>
      <c r="Q4" s="4"/>
      <c r="R4" s="4"/>
    </row>
    <row r="5" spans="1:19" ht="14.1" customHeight="1">
      <c r="B5" s="2" t="s">
        <v>7</v>
      </c>
      <c r="C5" s="32"/>
      <c r="D5" s="32"/>
      <c r="E5" s="32"/>
      <c r="H5" s="97" t="s">
        <v>11</v>
      </c>
      <c r="I5" s="98"/>
      <c r="J5" s="41">
        <f>SUM(Q9:Q17,Q19:Q23,Q25:Q28)</f>
        <v>0</v>
      </c>
      <c r="K5" s="42" t="s">
        <v>3</v>
      </c>
      <c r="L5" s="3"/>
      <c r="M5" s="3"/>
      <c r="N5" s="3"/>
      <c r="O5" s="3"/>
      <c r="P5" s="3"/>
      <c r="Q5" s="4"/>
      <c r="R5" s="4"/>
    </row>
    <row r="6" spans="1:19" ht="14.1" customHeight="1">
      <c r="B6" s="2" t="s">
        <v>10</v>
      </c>
      <c r="L6" s="3"/>
      <c r="M6" s="3"/>
      <c r="N6" s="3"/>
      <c r="O6" s="3"/>
      <c r="P6" s="3"/>
      <c r="Q6" s="3"/>
      <c r="R6" s="4"/>
      <c r="S6" s="4"/>
    </row>
    <row r="7" spans="1:19" s="11" customFormat="1" ht="45" customHeight="1">
      <c r="B7" s="28" t="s">
        <v>10</v>
      </c>
      <c r="C7" s="28"/>
      <c r="D7" s="28" t="s">
        <v>12</v>
      </c>
      <c r="E7" s="33" t="s">
        <v>13</v>
      </c>
      <c r="F7" s="34" t="s">
        <v>14</v>
      </c>
      <c r="G7" s="35" t="s">
        <v>15</v>
      </c>
      <c r="H7" s="33" t="s">
        <v>16</v>
      </c>
      <c r="I7" s="31" t="s">
        <v>17</v>
      </c>
      <c r="J7" s="29"/>
      <c r="K7" s="29" t="s">
        <v>18</v>
      </c>
      <c r="L7" s="8" t="s">
        <v>5</v>
      </c>
      <c r="M7" s="8" t="s">
        <v>19</v>
      </c>
      <c r="N7" s="8" t="s">
        <v>8</v>
      </c>
      <c r="O7" s="8" t="s">
        <v>20</v>
      </c>
      <c r="P7" s="8" t="s">
        <v>21</v>
      </c>
      <c r="Q7" s="8" t="s">
        <v>11</v>
      </c>
      <c r="R7" s="9" t="s">
        <v>22</v>
      </c>
      <c r="S7" s="10" t="s">
        <v>23</v>
      </c>
    </row>
    <row r="8" spans="1:19" ht="15">
      <c r="A8" s="6" t="s">
        <v>128</v>
      </c>
      <c r="B8" s="95" t="s">
        <v>24</v>
      </c>
      <c r="C8" s="95"/>
      <c r="D8" s="95"/>
      <c r="E8" s="95"/>
      <c r="F8" s="95"/>
      <c r="G8" s="95"/>
      <c r="H8" s="95"/>
      <c r="I8" s="95"/>
      <c r="J8" s="95"/>
      <c r="K8" s="105"/>
      <c r="L8" s="12"/>
      <c r="M8" s="13"/>
      <c r="N8" s="14"/>
      <c r="O8" s="14"/>
      <c r="P8" s="15"/>
      <c r="Q8" s="12"/>
      <c r="R8" s="16" t="str">
        <f>IF(G8&lt;&gt;"",IF(#REF!&lt;&gt;"",G8*#REF!,G8*30),"")</f>
        <v/>
      </c>
      <c r="S8" s="16" t="str">
        <f>IF(R8&lt;&gt;"",R8*#REF!,"")</f>
        <v/>
      </c>
    </row>
    <row r="9" spans="1:19" ht="14.1" customHeight="1">
      <c r="A9" s="6" t="s">
        <v>25</v>
      </c>
      <c r="B9" s="47" t="s">
        <v>134</v>
      </c>
      <c r="C9" s="47" t="s">
        <v>26</v>
      </c>
      <c r="D9" s="48" t="s">
        <v>27</v>
      </c>
      <c r="E9" s="94">
        <v>7992</v>
      </c>
      <c r="F9" s="61">
        <f>7832*(100%-1.5%)</f>
        <v>7714.5199999999995</v>
      </c>
      <c r="G9" s="60">
        <v>9990</v>
      </c>
      <c r="H9" s="59">
        <f>(G9-E9)/G9</f>
        <v>0.2</v>
      </c>
      <c r="I9" s="59">
        <f t="shared" ref="I9:I17" si="0">(G9-E9)/E9</f>
        <v>0.25</v>
      </c>
      <c r="J9" s="50"/>
      <c r="K9" s="49">
        <f t="shared" ref="K9:K17" si="1">J9*E9</f>
        <v>0</v>
      </c>
      <c r="L9" s="45">
        <v>3.3</v>
      </c>
      <c r="M9" s="13">
        <f t="shared" ref="M9:M17" si="2">L9*J9</f>
        <v>0</v>
      </c>
      <c r="N9" s="14">
        <v>0.02</v>
      </c>
      <c r="O9" s="14">
        <f t="shared" ref="O9:O17" si="3">N9*J9</f>
        <v>0</v>
      </c>
      <c r="P9" s="15">
        <v>70</v>
      </c>
      <c r="Q9" s="12">
        <f t="shared" ref="Q9:Q17" si="4">J9/P9</f>
        <v>0</v>
      </c>
      <c r="R9" s="16" t="e">
        <f>IF(G9&lt;&gt;"",IF(#REF!&lt;&gt;"",G9*#REF!,G9*30),"")</f>
        <v>#REF!</v>
      </c>
      <c r="S9" s="16" t="e">
        <f>IF(R9&lt;&gt;"",R9*#REF!,"")</f>
        <v>#REF!</v>
      </c>
    </row>
    <row r="10" spans="1:19" ht="14.1" customHeight="1">
      <c r="A10" s="6" t="s">
        <v>66</v>
      </c>
      <c r="B10" s="47" t="s">
        <v>135</v>
      </c>
      <c r="C10" s="47" t="s">
        <v>28</v>
      </c>
      <c r="D10" s="48" t="s">
        <v>29</v>
      </c>
      <c r="E10" s="94">
        <v>11192</v>
      </c>
      <c r="F10" s="61">
        <v>10968</v>
      </c>
      <c r="G10" s="62">
        <v>13990</v>
      </c>
      <c r="H10" s="59">
        <f t="shared" ref="H10:H17" si="5">(G10-E10)/G10</f>
        <v>0.2</v>
      </c>
      <c r="I10" s="59">
        <f t="shared" si="0"/>
        <v>0.25</v>
      </c>
      <c r="J10" s="50"/>
      <c r="K10" s="49">
        <f t="shared" si="1"/>
        <v>0</v>
      </c>
      <c r="L10" s="45">
        <v>4</v>
      </c>
      <c r="M10" s="13">
        <f t="shared" si="2"/>
        <v>0</v>
      </c>
      <c r="N10" s="14">
        <v>0.06</v>
      </c>
      <c r="O10" s="14">
        <f t="shared" si="3"/>
        <v>0</v>
      </c>
      <c r="P10" s="15">
        <v>32</v>
      </c>
      <c r="Q10" s="12">
        <f t="shared" si="4"/>
        <v>0</v>
      </c>
      <c r="R10" s="16"/>
      <c r="S10" s="16"/>
    </row>
    <row r="11" spans="1:19" ht="14.1" customHeight="1">
      <c r="A11" s="6" t="s">
        <v>67</v>
      </c>
      <c r="B11" s="47" t="s">
        <v>136</v>
      </c>
      <c r="C11" s="47" t="s">
        <v>30</v>
      </c>
      <c r="D11" s="48" t="s">
        <v>31</v>
      </c>
      <c r="E11" s="94">
        <v>12792</v>
      </c>
      <c r="F11" s="61">
        <v>12536</v>
      </c>
      <c r="G11" s="62">
        <v>15990</v>
      </c>
      <c r="H11" s="59">
        <f t="shared" si="5"/>
        <v>0.2</v>
      </c>
      <c r="I11" s="59">
        <f t="shared" si="0"/>
        <v>0.25</v>
      </c>
      <c r="J11" s="50"/>
      <c r="K11" s="49">
        <f t="shared" si="1"/>
        <v>0</v>
      </c>
      <c r="L11" s="45">
        <v>4.3</v>
      </c>
      <c r="M11" s="13">
        <f t="shared" si="2"/>
        <v>0</v>
      </c>
      <c r="N11" s="14">
        <v>0.05</v>
      </c>
      <c r="O11" s="14">
        <f t="shared" si="3"/>
        <v>0</v>
      </c>
      <c r="P11" s="15">
        <v>36</v>
      </c>
      <c r="Q11" s="12">
        <f t="shared" si="4"/>
        <v>0</v>
      </c>
      <c r="R11" s="16" t="e">
        <f>IF(G11&lt;&gt;"",IF(#REF!&lt;&gt;"",G11*#REF!,G11*30),"")</f>
        <v>#REF!</v>
      </c>
      <c r="S11" s="16" t="e">
        <f>IF(R11&lt;&gt;"",R11*#REF!,"")</f>
        <v>#REF!</v>
      </c>
    </row>
    <row r="12" spans="1:19" ht="14.1" customHeight="1">
      <c r="A12" s="6" t="s">
        <v>68</v>
      </c>
      <c r="B12" s="47" t="s">
        <v>137</v>
      </c>
      <c r="C12" s="47" t="s">
        <v>32</v>
      </c>
      <c r="D12" s="48" t="s">
        <v>33</v>
      </c>
      <c r="E12" s="94">
        <v>15992</v>
      </c>
      <c r="F12" s="61">
        <v>15672</v>
      </c>
      <c r="G12" s="62">
        <v>19990</v>
      </c>
      <c r="H12" s="59">
        <f t="shared" si="5"/>
        <v>0.2</v>
      </c>
      <c r="I12" s="59">
        <f>(G12-E12)/E12</f>
        <v>0.25</v>
      </c>
      <c r="J12" s="50"/>
      <c r="K12" s="49">
        <f t="shared" si="1"/>
        <v>0</v>
      </c>
      <c r="L12" s="45">
        <v>5.6</v>
      </c>
      <c r="M12" s="13">
        <f t="shared" si="2"/>
        <v>0</v>
      </c>
      <c r="N12" s="14">
        <v>0.08</v>
      </c>
      <c r="O12" s="14">
        <f t="shared" si="3"/>
        <v>0</v>
      </c>
      <c r="P12" s="15">
        <v>15</v>
      </c>
      <c r="Q12" s="12">
        <f t="shared" si="4"/>
        <v>0</v>
      </c>
      <c r="R12" s="16" t="e">
        <f>IF(G12&lt;&gt;"",IF(#REF!&lt;&gt;"",G12*#REF!,G12*30),"")</f>
        <v>#REF!</v>
      </c>
      <c r="S12" s="16" t="e">
        <f>IF(R12&lt;&gt;"",R12*#REF!,"")</f>
        <v>#REF!</v>
      </c>
    </row>
    <row r="13" spans="1:19" ht="14.1" customHeight="1">
      <c r="A13" s="6" t="s">
        <v>69</v>
      </c>
      <c r="B13" s="47" t="s">
        <v>138</v>
      </c>
      <c r="C13" s="47" t="s">
        <v>34</v>
      </c>
      <c r="D13" s="48" t="s">
        <v>35</v>
      </c>
      <c r="E13" s="94">
        <v>20792</v>
      </c>
      <c r="F13" s="61">
        <v>20376</v>
      </c>
      <c r="G13" s="62">
        <v>25990</v>
      </c>
      <c r="H13" s="59">
        <f t="shared" si="5"/>
        <v>0.2</v>
      </c>
      <c r="I13" s="59">
        <f t="shared" si="0"/>
        <v>0.25</v>
      </c>
      <c r="J13" s="50"/>
      <c r="K13" s="49">
        <f t="shared" si="1"/>
        <v>0</v>
      </c>
      <c r="L13" s="45">
        <v>9.6</v>
      </c>
      <c r="M13" s="13">
        <f t="shared" si="2"/>
        <v>0</v>
      </c>
      <c r="N13" s="14">
        <v>0.11</v>
      </c>
      <c r="O13" s="14">
        <f t="shared" si="3"/>
        <v>0</v>
      </c>
      <c r="P13" s="15">
        <v>15</v>
      </c>
      <c r="Q13" s="12">
        <f t="shared" si="4"/>
        <v>0</v>
      </c>
      <c r="R13" s="16" t="e">
        <f>IF(G13&lt;&gt;"",IF(#REF!&lt;&gt;"",G13*#REF!,G13*30),"")</f>
        <v>#REF!</v>
      </c>
      <c r="S13" s="16" t="e">
        <f>IF(R13&lt;&gt;"",R13*#REF!,"")</f>
        <v>#REF!</v>
      </c>
    </row>
    <row r="14" spans="1:19" ht="14.1" customHeight="1">
      <c r="A14" s="6" t="s">
        <v>70</v>
      </c>
      <c r="B14" s="47" t="s">
        <v>139</v>
      </c>
      <c r="C14" s="47" t="s">
        <v>36</v>
      </c>
      <c r="D14" s="48" t="s">
        <v>37</v>
      </c>
      <c r="E14" s="94">
        <v>21937</v>
      </c>
      <c r="F14" s="61">
        <v>21500</v>
      </c>
      <c r="G14" s="62">
        <v>28490</v>
      </c>
      <c r="H14" s="59">
        <f t="shared" si="5"/>
        <v>0.23001053001053001</v>
      </c>
      <c r="I14" s="59">
        <f t="shared" si="0"/>
        <v>0.29871905912385466</v>
      </c>
      <c r="J14" s="50"/>
      <c r="K14" s="49">
        <f t="shared" si="1"/>
        <v>0</v>
      </c>
      <c r="L14" s="46">
        <v>8</v>
      </c>
      <c r="M14" s="13">
        <f t="shared" si="2"/>
        <v>0</v>
      </c>
      <c r="N14" s="17">
        <v>0.1</v>
      </c>
      <c r="O14" s="14">
        <f t="shared" si="3"/>
        <v>0</v>
      </c>
      <c r="P14" s="18">
        <v>15</v>
      </c>
      <c r="Q14" s="12">
        <f t="shared" si="4"/>
        <v>0</v>
      </c>
      <c r="R14" s="16" t="e">
        <f>IF(G14&lt;&gt;"",IF(#REF!&lt;&gt;"",G14*#REF!,G14*30),"")</f>
        <v>#REF!</v>
      </c>
      <c r="S14" s="16" t="e">
        <f>IF(R14&lt;&gt;"",R14*#REF!,"")</f>
        <v>#REF!</v>
      </c>
    </row>
    <row r="15" spans="1:19" ht="14.1" customHeight="1">
      <c r="A15" s="6" t="s">
        <v>73</v>
      </c>
      <c r="B15" s="47" t="s">
        <v>141</v>
      </c>
      <c r="C15" s="47" t="s">
        <v>38</v>
      </c>
      <c r="D15" s="48" t="s">
        <v>39</v>
      </c>
      <c r="E15" s="94">
        <v>26992</v>
      </c>
      <c r="F15" s="61">
        <v>26452</v>
      </c>
      <c r="G15" s="60">
        <v>35990</v>
      </c>
      <c r="H15" s="59">
        <f t="shared" si="5"/>
        <v>0.25001389274798558</v>
      </c>
      <c r="I15" s="59">
        <f t="shared" si="0"/>
        <v>0.33335803200948427</v>
      </c>
      <c r="J15" s="50"/>
      <c r="K15" s="49">
        <f t="shared" si="1"/>
        <v>0</v>
      </c>
      <c r="L15" s="46">
        <v>9.6999999999999993</v>
      </c>
      <c r="M15" s="13">
        <f t="shared" si="2"/>
        <v>0</v>
      </c>
      <c r="N15" s="17">
        <v>0.16</v>
      </c>
      <c r="O15" s="14">
        <f t="shared" si="3"/>
        <v>0</v>
      </c>
      <c r="P15" s="18">
        <v>12</v>
      </c>
      <c r="Q15" s="12">
        <f t="shared" si="4"/>
        <v>0</v>
      </c>
      <c r="R15" s="16" t="e">
        <f>IF(G15&lt;&gt;"",IF(#REF!&lt;&gt;"",G15*#REF!,G15*30),"")</f>
        <v>#REF!</v>
      </c>
      <c r="S15" s="16" t="e">
        <f>IF(R15&lt;&gt;"",R15*#REF!,"")</f>
        <v>#REF!</v>
      </c>
    </row>
    <row r="16" spans="1:19" ht="14.1" customHeight="1">
      <c r="A16" s="6" t="s">
        <v>71</v>
      </c>
      <c r="B16" s="47" t="s">
        <v>140</v>
      </c>
      <c r="C16" s="47" t="s">
        <v>40</v>
      </c>
      <c r="D16" s="48" t="s">
        <v>39</v>
      </c>
      <c r="E16" s="94">
        <v>34492</v>
      </c>
      <c r="F16" s="61">
        <v>33802</v>
      </c>
      <c r="G16" s="60">
        <v>45990</v>
      </c>
      <c r="H16" s="59">
        <f t="shared" si="5"/>
        <v>0.25001087192868016</v>
      </c>
      <c r="I16" s="59">
        <f t="shared" si="0"/>
        <v>0.33335266148672155</v>
      </c>
      <c r="J16" s="50"/>
      <c r="K16" s="49">
        <f t="shared" si="1"/>
        <v>0</v>
      </c>
      <c r="L16" s="46">
        <v>12.9</v>
      </c>
      <c r="M16" s="13">
        <f t="shared" si="2"/>
        <v>0</v>
      </c>
      <c r="N16" s="17">
        <v>0.19</v>
      </c>
      <c r="O16" s="14">
        <f t="shared" si="3"/>
        <v>0</v>
      </c>
      <c r="P16" s="18">
        <v>8</v>
      </c>
      <c r="Q16" s="12">
        <f t="shared" si="4"/>
        <v>0</v>
      </c>
      <c r="R16" s="16"/>
      <c r="S16" s="16"/>
    </row>
    <row r="17" spans="1:20" ht="14.1" customHeight="1">
      <c r="A17" s="6" t="s">
        <v>72</v>
      </c>
      <c r="B17" s="47" t="s">
        <v>142</v>
      </c>
      <c r="C17" s="47" t="s">
        <v>41</v>
      </c>
      <c r="D17" s="48" t="s">
        <v>42</v>
      </c>
      <c r="E17" s="94">
        <v>52492</v>
      </c>
      <c r="F17" s="61">
        <v>51442</v>
      </c>
      <c r="G17" s="60">
        <v>69990</v>
      </c>
      <c r="H17" s="59">
        <f t="shared" si="5"/>
        <v>0.25000714387769679</v>
      </c>
      <c r="I17" s="59">
        <f t="shared" si="0"/>
        <v>0.33334603368132287</v>
      </c>
      <c r="J17" s="50"/>
      <c r="K17" s="49">
        <f t="shared" si="1"/>
        <v>0</v>
      </c>
      <c r="L17" s="46">
        <v>12</v>
      </c>
      <c r="M17" s="13">
        <f t="shared" si="2"/>
        <v>0</v>
      </c>
      <c r="N17" s="17">
        <v>0.14000000000000001</v>
      </c>
      <c r="O17" s="14">
        <f t="shared" si="3"/>
        <v>0</v>
      </c>
      <c r="P17" s="18">
        <v>3</v>
      </c>
      <c r="Q17" s="12">
        <f t="shared" si="4"/>
        <v>0</v>
      </c>
      <c r="R17" s="16"/>
      <c r="S17" s="16"/>
    </row>
    <row r="18" spans="1:20" ht="15">
      <c r="B18" s="95" t="s">
        <v>43</v>
      </c>
      <c r="C18" s="95"/>
      <c r="D18" s="95"/>
      <c r="E18" s="95"/>
      <c r="F18" s="95"/>
      <c r="G18" s="95"/>
      <c r="H18" s="95"/>
      <c r="I18" s="95"/>
      <c r="J18" s="95"/>
      <c r="K18" s="105"/>
      <c r="L18" s="19"/>
      <c r="M18" s="20"/>
      <c r="N18" s="21"/>
      <c r="O18" s="21"/>
      <c r="P18" s="22"/>
      <c r="Q18" s="19"/>
      <c r="R18" s="4"/>
      <c r="S18" s="4"/>
    </row>
    <row r="19" spans="1:20" ht="14.1" customHeight="1">
      <c r="A19" s="6" t="s">
        <v>44</v>
      </c>
      <c r="B19" s="47" t="s">
        <v>143</v>
      </c>
      <c r="C19" s="47" t="s">
        <v>45</v>
      </c>
      <c r="D19" s="48" t="s">
        <v>46</v>
      </c>
      <c r="E19" s="94">
        <v>22012</v>
      </c>
      <c r="F19" s="61">
        <v>21581</v>
      </c>
      <c r="G19" s="60">
        <v>25990</v>
      </c>
      <c r="H19" s="59">
        <f>(G19-F19)/G19</f>
        <v>0.16964217006540977</v>
      </c>
      <c r="I19" s="59">
        <f>(G19-F19)/F19</f>
        <v>0.20430007877299478</v>
      </c>
      <c r="J19" s="50"/>
      <c r="K19" s="49">
        <f>J19*E19</f>
        <v>0</v>
      </c>
      <c r="L19" s="19">
        <v>10.3</v>
      </c>
      <c r="M19" s="20">
        <f>L19*J19</f>
        <v>0</v>
      </c>
      <c r="N19" s="21">
        <v>0.115</v>
      </c>
      <c r="O19" s="21">
        <f>N19*J19</f>
        <v>0</v>
      </c>
      <c r="P19" s="22">
        <v>8</v>
      </c>
      <c r="Q19" s="19">
        <f>J19/P19</f>
        <v>0</v>
      </c>
      <c r="R19" s="4"/>
      <c r="S19" s="4"/>
    </row>
    <row r="20" spans="1:20" ht="14.1" customHeight="1">
      <c r="A20" s="6" t="s">
        <v>47</v>
      </c>
      <c r="B20" s="47" t="s">
        <v>144</v>
      </c>
      <c r="C20" s="47" t="s">
        <v>48</v>
      </c>
      <c r="D20" s="48" t="s">
        <v>49</v>
      </c>
      <c r="E20" s="94">
        <v>24888</v>
      </c>
      <c r="F20" s="61">
        <v>24400</v>
      </c>
      <c r="G20" s="60">
        <v>29990</v>
      </c>
      <c r="H20" s="59">
        <f t="shared" ref="H20:H23" si="6">(G20-F20)/G20</f>
        <v>0.18639546515505168</v>
      </c>
      <c r="I20" s="59">
        <f t="shared" ref="I20:I23" si="7">(G20-F20)/F20</f>
        <v>0.22909836065573772</v>
      </c>
      <c r="J20" s="50"/>
      <c r="K20" s="49">
        <f>J20*E20</f>
        <v>0</v>
      </c>
      <c r="L20" s="19">
        <v>14</v>
      </c>
      <c r="M20" s="20">
        <f>L20*J20</f>
        <v>0</v>
      </c>
      <c r="N20" s="21">
        <v>0.15</v>
      </c>
      <c r="O20" s="21">
        <f>N20*J20</f>
        <v>0</v>
      </c>
      <c r="P20" s="22">
        <v>8</v>
      </c>
      <c r="Q20" s="19">
        <f>J20/P20</f>
        <v>0</v>
      </c>
      <c r="R20" s="4"/>
      <c r="S20" s="4"/>
    </row>
    <row r="21" spans="1:20" ht="14.1" customHeight="1">
      <c r="A21" s="6" t="s">
        <v>50</v>
      </c>
      <c r="B21" s="47" t="s">
        <v>145</v>
      </c>
      <c r="C21" s="47" t="s">
        <v>51</v>
      </c>
      <c r="D21" s="48" t="s">
        <v>49</v>
      </c>
      <c r="E21" s="94">
        <v>30140</v>
      </c>
      <c r="F21" s="61">
        <v>29550</v>
      </c>
      <c r="G21" s="60">
        <v>35990</v>
      </c>
      <c r="H21" s="59">
        <f t="shared" si="6"/>
        <v>0.17893859405390386</v>
      </c>
      <c r="I21" s="59">
        <f t="shared" si="7"/>
        <v>0.2179357021996616</v>
      </c>
      <c r="J21" s="50"/>
      <c r="K21" s="49">
        <f>J21*E21</f>
        <v>0</v>
      </c>
      <c r="L21" s="19">
        <v>16.3</v>
      </c>
      <c r="M21" s="20">
        <f>L21*J21</f>
        <v>0</v>
      </c>
      <c r="N21" s="21">
        <v>0.155</v>
      </c>
      <c r="O21" s="21">
        <f>N21*J21</f>
        <v>0</v>
      </c>
      <c r="P21" s="22">
        <v>8</v>
      </c>
      <c r="Q21" s="19">
        <f>J21/P21</f>
        <v>0</v>
      </c>
      <c r="R21" s="4"/>
      <c r="S21" s="4"/>
    </row>
    <row r="22" spans="1:20" ht="14.1" hidden="1" customHeight="1">
      <c r="A22" s="6" t="s">
        <v>52</v>
      </c>
      <c r="B22" s="47" t="s">
        <v>52</v>
      </c>
      <c r="C22" s="47" t="s">
        <v>53</v>
      </c>
      <c r="D22" s="48" t="s">
        <v>49</v>
      </c>
      <c r="E22" s="94">
        <v>40570</v>
      </c>
      <c r="F22" s="61">
        <v>39776</v>
      </c>
      <c r="G22" s="60">
        <v>49990</v>
      </c>
      <c r="H22" s="59">
        <f t="shared" si="6"/>
        <v>0.20432086417283457</v>
      </c>
      <c r="I22" s="59">
        <f t="shared" si="7"/>
        <v>0.25678801287208369</v>
      </c>
      <c r="J22" s="50"/>
      <c r="K22" s="49">
        <f>J22*E22</f>
        <v>0</v>
      </c>
      <c r="L22" s="19">
        <v>20.2</v>
      </c>
      <c r="M22" s="20">
        <f>L22*J22</f>
        <v>0</v>
      </c>
      <c r="N22" s="21">
        <v>0.19700000000000001</v>
      </c>
      <c r="O22" s="21">
        <f>N22*J22</f>
        <v>0</v>
      </c>
      <c r="P22" s="22">
        <v>8</v>
      </c>
      <c r="Q22" s="19">
        <f>J22/P22</f>
        <v>0</v>
      </c>
      <c r="R22" s="4"/>
      <c r="S22" s="4"/>
    </row>
    <row r="23" spans="1:20" ht="14.1" customHeight="1">
      <c r="A23" s="6" t="s">
        <v>54</v>
      </c>
      <c r="B23" s="47" t="s">
        <v>146</v>
      </c>
      <c r="C23" s="47" t="s">
        <v>55</v>
      </c>
      <c r="D23" s="48" t="s">
        <v>49</v>
      </c>
      <c r="E23" s="94">
        <f>60000*(100%+2%)</f>
        <v>61200</v>
      </c>
      <c r="F23" s="61">
        <v>60000</v>
      </c>
      <c r="G23" s="60">
        <v>77990</v>
      </c>
      <c r="H23" s="59">
        <f t="shared" si="6"/>
        <v>0.23067059879471727</v>
      </c>
      <c r="I23" s="59">
        <f t="shared" si="7"/>
        <v>0.29983333333333334</v>
      </c>
      <c r="J23" s="50"/>
      <c r="K23" s="49">
        <f>J23*E23</f>
        <v>0</v>
      </c>
      <c r="L23" s="19">
        <v>43.6</v>
      </c>
      <c r="M23" s="20">
        <f>L23*J23</f>
        <v>0</v>
      </c>
      <c r="N23" s="21">
        <v>0.26800000000000002</v>
      </c>
      <c r="O23" s="21">
        <f>N23*J23</f>
        <v>0</v>
      </c>
      <c r="P23" s="22">
        <v>1</v>
      </c>
      <c r="Q23" s="19">
        <f>J23/P23</f>
        <v>0</v>
      </c>
      <c r="R23" s="4"/>
      <c r="S23" s="4"/>
      <c r="T23" s="63"/>
    </row>
    <row r="24" spans="1:20" ht="15">
      <c r="B24" s="95" t="s">
        <v>56</v>
      </c>
      <c r="C24" s="95"/>
      <c r="D24" s="95"/>
      <c r="E24" s="95"/>
      <c r="F24" s="95"/>
      <c r="G24" s="95"/>
      <c r="H24" s="95"/>
      <c r="I24" s="95"/>
      <c r="J24" s="95"/>
      <c r="K24" s="95"/>
      <c r="L24" s="19"/>
      <c r="M24" s="20">
        <f t="shared" ref="M24:M27" si="8">L24*J24</f>
        <v>0</v>
      </c>
      <c r="N24" s="21"/>
      <c r="O24" s="21">
        <f t="shared" ref="O24:O28" si="9">N24*J24</f>
        <v>0</v>
      </c>
      <c r="P24" s="22"/>
      <c r="Q24" s="19"/>
      <c r="R24" s="4"/>
      <c r="S24" s="4"/>
    </row>
    <row r="25" spans="1:20" ht="14.1" customHeight="1">
      <c r="A25" s="93" t="s">
        <v>133</v>
      </c>
      <c r="B25" s="47" t="s">
        <v>57</v>
      </c>
      <c r="C25" s="47"/>
      <c r="D25" s="48" t="s">
        <v>58</v>
      </c>
      <c r="E25" s="94">
        <v>18722</v>
      </c>
      <c r="F25" s="61">
        <v>18355</v>
      </c>
      <c r="G25" s="60">
        <v>22999</v>
      </c>
      <c r="H25" s="59">
        <v>0.2</v>
      </c>
      <c r="I25" s="59">
        <v>0.25</v>
      </c>
      <c r="J25" s="50"/>
      <c r="K25" s="49">
        <f>J25*E25</f>
        <v>0</v>
      </c>
      <c r="L25" s="19"/>
      <c r="M25" s="20">
        <f t="shared" si="8"/>
        <v>0</v>
      </c>
      <c r="N25" s="21"/>
      <c r="O25" s="21">
        <f t="shared" si="9"/>
        <v>0</v>
      </c>
      <c r="P25" s="22">
        <v>10</v>
      </c>
      <c r="Q25" s="19">
        <f t="shared" ref="Q25:Q28" si="10">J25/P25</f>
        <v>0</v>
      </c>
      <c r="R25" s="4"/>
      <c r="S25" s="4"/>
    </row>
    <row r="26" spans="1:20" ht="14.1" customHeight="1">
      <c r="A26" s="6" t="s">
        <v>129</v>
      </c>
      <c r="B26" s="47" t="s">
        <v>59</v>
      </c>
      <c r="C26" s="47" t="s">
        <v>60</v>
      </c>
      <c r="D26" s="48" t="s">
        <v>61</v>
      </c>
      <c r="E26" s="94">
        <v>27677</v>
      </c>
      <c r="F26" s="61">
        <v>27135</v>
      </c>
      <c r="G26" s="60">
        <v>32990</v>
      </c>
      <c r="H26" s="59">
        <v>0.21</v>
      </c>
      <c r="I26" s="59">
        <v>0.26</v>
      </c>
      <c r="J26" s="50"/>
      <c r="K26" s="49">
        <f>J26*E26</f>
        <v>0</v>
      </c>
      <c r="L26" s="19">
        <v>12.3</v>
      </c>
      <c r="M26" s="20">
        <f t="shared" si="8"/>
        <v>0</v>
      </c>
      <c r="N26" s="21">
        <v>0.11</v>
      </c>
      <c r="O26" s="21">
        <f t="shared" si="9"/>
        <v>0</v>
      </c>
      <c r="P26" s="22">
        <v>11</v>
      </c>
      <c r="Q26" s="19">
        <f t="shared" si="10"/>
        <v>0</v>
      </c>
      <c r="R26" s="4"/>
      <c r="S26" s="4"/>
    </row>
    <row r="27" spans="1:20" ht="14.1" customHeight="1">
      <c r="A27" s="6" t="s">
        <v>130</v>
      </c>
      <c r="B27" s="47" t="s">
        <v>62</v>
      </c>
      <c r="C27" s="47" t="s">
        <v>63</v>
      </c>
      <c r="D27" s="48" t="s">
        <v>61</v>
      </c>
      <c r="E27" s="94">
        <v>32586</v>
      </c>
      <c r="F27" s="61">
        <v>31948</v>
      </c>
      <c r="G27" s="60">
        <v>38990</v>
      </c>
      <c r="H27" s="59">
        <v>0.21</v>
      </c>
      <c r="I27" s="59">
        <v>0.26</v>
      </c>
      <c r="J27" s="50"/>
      <c r="K27" s="49">
        <f>J27*E27</f>
        <v>0</v>
      </c>
      <c r="L27" s="19">
        <v>15.8</v>
      </c>
      <c r="M27" s="20">
        <f t="shared" si="8"/>
        <v>0</v>
      </c>
      <c r="N27" s="21">
        <v>0.14000000000000001</v>
      </c>
      <c r="O27" s="21">
        <f t="shared" si="9"/>
        <v>0</v>
      </c>
      <c r="P27" s="22">
        <v>11</v>
      </c>
      <c r="Q27" s="19">
        <f t="shared" si="10"/>
        <v>0</v>
      </c>
      <c r="R27" s="4"/>
      <c r="S27" s="4"/>
    </row>
    <row r="28" spans="1:20" ht="14.1" customHeight="1">
      <c r="A28" s="6" t="s">
        <v>131</v>
      </c>
      <c r="B28" s="47" t="s">
        <v>64</v>
      </c>
      <c r="C28" s="47" t="s">
        <v>65</v>
      </c>
      <c r="D28" s="48" t="s">
        <v>61</v>
      </c>
      <c r="E28" s="94">
        <v>37136</v>
      </c>
      <c r="F28" s="61">
        <v>36408</v>
      </c>
      <c r="G28" s="60">
        <v>47999</v>
      </c>
      <c r="H28" s="59">
        <f>(G28-F28)/G28</f>
        <v>0.24148419758744974</v>
      </c>
      <c r="I28" s="59">
        <f>(G28-F28)/F28</f>
        <v>0.3183640958031202</v>
      </c>
      <c r="J28" s="50"/>
      <c r="K28" s="49">
        <f>J28*E28</f>
        <v>0</v>
      </c>
      <c r="L28" s="19">
        <v>18.7</v>
      </c>
      <c r="M28" s="20">
        <f>L28*J28</f>
        <v>0</v>
      </c>
      <c r="N28" s="21">
        <v>0.17</v>
      </c>
      <c r="O28" s="21">
        <f t="shared" si="9"/>
        <v>0</v>
      </c>
      <c r="P28" s="22">
        <v>10</v>
      </c>
      <c r="Q28" s="19">
        <f t="shared" si="10"/>
        <v>0</v>
      </c>
      <c r="R28" s="4"/>
      <c r="S28" s="4"/>
    </row>
    <row r="29" spans="1:20" ht="14.1" customHeight="1">
      <c r="A29" s="6" t="s">
        <v>132</v>
      </c>
      <c r="B29" s="47" t="s">
        <v>115</v>
      </c>
      <c r="C29" s="47"/>
      <c r="D29" s="48" t="s">
        <v>61</v>
      </c>
      <c r="E29" s="94">
        <v>33025.56</v>
      </c>
      <c r="F29" s="61">
        <v>32378</v>
      </c>
      <c r="G29" s="60">
        <v>39999</v>
      </c>
      <c r="H29" s="59">
        <f>(G29-F29)/G29</f>
        <v>0.19052976324408111</v>
      </c>
      <c r="I29" s="59">
        <f>(G29-F29)/F29</f>
        <v>0.2353758725060226</v>
      </c>
      <c r="J29" s="50"/>
      <c r="K29" s="49">
        <f>J29*E29</f>
        <v>0</v>
      </c>
      <c r="L29" s="19">
        <v>18.7</v>
      </c>
      <c r="M29" s="20">
        <f>L29*J29</f>
        <v>0</v>
      </c>
      <c r="N29" s="21">
        <v>0.17</v>
      </c>
      <c r="O29" s="21">
        <f t="shared" ref="O29" si="11">N29*J29</f>
        <v>0</v>
      </c>
      <c r="P29" s="22">
        <v>10</v>
      </c>
      <c r="Q29" s="19">
        <f t="shared" ref="Q29" si="12">J29/P29</f>
        <v>0</v>
      </c>
      <c r="R29" s="4"/>
      <c r="S29" s="4"/>
    </row>
    <row r="30" spans="1:20" ht="15.75" thickBot="1">
      <c r="B30" s="96"/>
      <c r="C30" s="96"/>
      <c r="D30" s="96"/>
      <c r="E30" s="96"/>
      <c r="F30" s="96"/>
      <c r="G30" s="96"/>
      <c r="H30" s="96"/>
      <c r="I30" s="96"/>
      <c r="J30" s="96"/>
      <c r="K30" s="96"/>
      <c r="M30" s="24"/>
      <c r="N30" s="25"/>
      <c r="O30" s="25"/>
      <c r="P30" s="26"/>
      <c r="R30" s="4"/>
      <c r="S30" s="4"/>
    </row>
    <row r="31" spans="1:20" ht="15.75" thickBot="1">
      <c r="B31" s="51"/>
      <c r="C31" s="52"/>
      <c r="D31" s="52"/>
      <c r="E31" s="53"/>
      <c r="F31" s="54"/>
      <c r="G31" s="55"/>
      <c r="H31" s="53"/>
      <c r="I31" s="55"/>
      <c r="J31" s="56">
        <f>SUM(J9:J17,J19:J23,J25:J28)</f>
        <v>0</v>
      </c>
      <c r="K31" s="57">
        <f>SUM(K9:K17,K19:K23,K25:K28)</f>
        <v>0</v>
      </c>
    </row>
    <row r="32" spans="1:20" ht="15"/>
    <row r="33" ht="15"/>
    <row r="34" ht="15"/>
    <row r="35" ht="15"/>
    <row r="36" ht="15"/>
    <row r="37" ht="15"/>
    <row r="38" ht="15"/>
    <row r="39" ht="15"/>
    <row r="40" ht="15"/>
    <row r="41" ht="15"/>
    <row r="42" ht="15"/>
    <row r="43" ht="15"/>
    <row r="44" ht="15"/>
    <row r="45" ht="15"/>
    <row r="46" ht="15"/>
    <row r="47" ht="15"/>
    <row r="48" ht="15"/>
    <row r="49" ht="15"/>
    <row r="50" ht="15"/>
    <row r="51" ht="15"/>
    <row r="52" ht="15"/>
    <row r="53" ht="15"/>
    <row r="54" ht="15"/>
    <row r="55" ht="15"/>
    <row r="56" ht="15"/>
    <row r="57" ht="15"/>
    <row r="58" ht="15"/>
    <row r="59" ht="15"/>
    <row r="60" ht="15"/>
    <row r="61" ht="15"/>
    <row r="62" ht="15"/>
    <row r="63" ht="15"/>
    <row r="64" ht="15"/>
    <row r="65" ht="15"/>
    <row r="66" ht="15"/>
    <row r="67" ht="15"/>
    <row r="68" ht="15"/>
    <row r="69" ht="15"/>
    <row r="70" ht="15"/>
    <row r="71" ht="15"/>
    <row r="72" ht="15"/>
    <row r="73" ht="15"/>
    <row r="74" ht="15"/>
    <row r="75" ht="15"/>
    <row r="76" ht="15"/>
    <row r="77" ht="15"/>
    <row r="78" ht="15"/>
    <row r="79" ht="15"/>
    <row r="80" ht="15"/>
    <row r="81" ht="15"/>
    <row r="82" ht="15"/>
    <row r="83" ht="15"/>
    <row r="84" ht="15"/>
    <row r="85" ht="15"/>
    <row r="86" ht="15"/>
    <row r="87" ht="15"/>
    <row r="88" ht="15"/>
    <row r="89" ht="15"/>
    <row r="90" ht="15"/>
    <row r="91" ht="15"/>
    <row r="92" ht="15"/>
    <row r="93" ht="15"/>
    <row r="94" ht="15"/>
    <row r="95" ht="15"/>
  </sheetData>
  <sheetProtection selectLockedCells="1" selectUnlockedCells="1"/>
  <mergeCells count="8">
    <mergeCell ref="H5:I5"/>
    <mergeCell ref="H1:I1"/>
    <mergeCell ref="H3:I3"/>
    <mergeCell ref="H4:I4"/>
    <mergeCell ref="B18:K18"/>
    <mergeCell ref="B8:K8"/>
    <mergeCell ref="B24:K24"/>
    <mergeCell ref="B30:K30"/>
  </mergeCells>
  <conditionalFormatting sqref="E9:G17 E19:G23 E25:G29">
    <cfRule type="expression" dxfId="1" priority="115" stopIfTrue="1">
      <formula>"#ref!"=1</formula>
    </cfRule>
  </conditionalFormatting>
  <conditionalFormatting sqref="E9:G17 E19:G23 E25:G29">
    <cfRule type="expression" dxfId="0" priority="116" stopIfTrue="1">
      <formula>"#ref!"="yes"</formula>
    </cfRule>
  </conditionalFormatting>
  <dataValidations count="1">
    <dataValidation type="list" allowBlank="1" showInputMessage="1" showErrorMessage="1" sqref="L1:P2">
      <formula1>"kWh,Wh"</formula1>
      <formula2>0</formula2>
    </dataValidation>
  </dataValidations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ignoredErrors>
    <ignoredError sqref="C9 C11 C12 C13 C14:C17 C19:C23 C26:C28 C10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4" tint="-0.499984740745262"/>
    <pageSetUpPr autoPageBreaks="0" fitToPage="1"/>
  </sheetPr>
  <dimension ref="B1:I11"/>
  <sheetViews>
    <sheetView showGridLines="0" zoomScaleNormal="100" workbookViewId="0">
      <selection activeCell="D7" sqref="D7"/>
    </sheetView>
  </sheetViews>
  <sheetFormatPr defaultRowHeight="30" customHeight="1"/>
  <cols>
    <col min="1" max="1" width="3" style="83" customWidth="1"/>
    <col min="2" max="2" width="41" style="83" customWidth="1"/>
    <col min="3" max="3" width="32.85546875" style="83" customWidth="1"/>
    <col min="4" max="4" width="31" style="83" customWidth="1"/>
    <col min="5" max="5" width="29.5703125" style="83" customWidth="1"/>
    <col min="6" max="8" width="21.28515625" style="83" customWidth="1"/>
    <col min="9" max="9" width="27" style="83" customWidth="1"/>
    <col min="10" max="10" width="3" style="83" customWidth="1"/>
    <col min="11" max="16384" width="9.140625" style="83"/>
  </cols>
  <sheetData>
    <row r="1" spans="2:9" ht="35.1" customHeight="1" thickBot="1">
      <c r="B1" s="106" t="s">
        <v>127</v>
      </c>
      <c r="C1" s="107"/>
      <c r="D1" s="107"/>
      <c r="E1" s="107"/>
      <c r="F1" s="107"/>
      <c r="G1" s="107"/>
      <c r="H1" s="107"/>
      <c r="I1" s="107"/>
    </row>
    <row r="2" spans="2:9" ht="36" customHeight="1">
      <c r="B2" s="84" t="s">
        <v>116</v>
      </c>
      <c r="C2" s="84"/>
      <c r="E2" s="84"/>
      <c r="F2" s="84"/>
      <c r="G2" s="84"/>
    </row>
    <row r="3" spans="2:9" ht="15" customHeight="1">
      <c r="B3" s="108" t="s">
        <v>117</v>
      </c>
      <c r="C3" s="108"/>
      <c r="D3" s="108"/>
      <c r="E3" s="108"/>
      <c r="F3" s="108"/>
      <c r="G3" s="108"/>
      <c r="H3" s="108"/>
      <c r="I3" s="108"/>
    </row>
    <row r="4" spans="2:9" ht="15" customHeight="1">
      <c r="B4" s="108"/>
      <c r="C4" s="108"/>
      <c r="D4" s="108"/>
      <c r="E4" s="108"/>
      <c r="F4" s="108"/>
      <c r="G4" s="108"/>
      <c r="H4" s="108"/>
      <c r="I4" s="108"/>
    </row>
    <row r="5" spans="2:9" ht="15" customHeight="1">
      <c r="B5" s="109"/>
      <c r="C5" s="109"/>
      <c r="D5" s="109"/>
      <c r="E5" s="109"/>
      <c r="F5" s="109"/>
      <c r="G5" s="85"/>
      <c r="H5" s="85"/>
      <c r="I5" s="86"/>
    </row>
    <row r="6" spans="2:9" ht="15" customHeight="1">
      <c r="B6" s="87" t="s">
        <v>118</v>
      </c>
      <c r="C6" s="87" t="s">
        <v>85</v>
      </c>
      <c r="D6" s="88" t="s">
        <v>87</v>
      </c>
      <c r="E6" s="88" t="s">
        <v>88</v>
      </c>
      <c r="F6" s="88" t="s">
        <v>89</v>
      </c>
      <c r="G6" s="88" t="s">
        <v>119</v>
      </c>
      <c r="H6" s="88" t="s">
        <v>120</v>
      </c>
      <c r="I6" s="88" t="s">
        <v>121</v>
      </c>
    </row>
    <row r="7" spans="2:9" ht="30" customHeight="1">
      <c r="B7" s="89" t="s">
        <v>122</v>
      </c>
      <c r="C7" s="89" t="s">
        <v>123</v>
      </c>
      <c r="D7" s="90">
        <f>16526*(100%-2%)</f>
        <v>16195.48</v>
      </c>
      <c r="E7" s="90">
        <v>16526</v>
      </c>
      <c r="F7" s="90">
        <v>20999</v>
      </c>
      <c r="G7" s="91">
        <f>(ProductPriceList[[#This Row],[РРЦ]]-ProductPriceList[[#This Row],[Цена партнера, предоплата]])/ProductPriceList[[#This Row],[Цена партнера, предоплата]]</f>
        <v>0.29659633428586252</v>
      </c>
      <c r="H7" s="92">
        <v>15</v>
      </c>
      <c r="I7" s="90">
        <f>ProductPriceList[[#This Row],[Заказ партнера]]*ProductPriceList[[#This Row],[Цена партнера, предоплата]]</f>
        <v>242932.19999999998</v>
      </c>
    </row>
    <row r="8" spans="2:9" ht="30" customHeight="1">
      <c r="B8" s="89" t="s">
        <v>124</v>
      </c>
      <c r="C8" s="89" t="s">
        <v>123</v>
      </c>
      <c r="D8" s="90">
        <f>18586*(100%-2%)</f>
        <v>18214.28</v>
      </c>
      <c r="E8" s="90">
        <v>18586</v>
      </c>
      <c r="F8" s="90">
        <v>24350</v>
      </c>
      <c r="G8" s="91">
        <f>(ProductPriceList[[#This Row],[РРЦ]]-ProductPriceList[[#This Row],[Цена партнера, предоплата]])/ProductPriceList[[#This Row],[Цена партнера, предоплата]]</f>
        <v>0.33686316450609088</v>
      </c>
      <c r="H8" s="92">
        <v>24</v>
      </c>
      <c r="I8" s="90">
        <f>ProductPriceList[[#This Row],[Заказ партнера]]*ProductPriceList[[#This Row],[Цена партнера, предоплата]]</f>
        <v>437142.72</v>
      </c>
    </row>
    <row r="9" spans="2:9" ht="30" customHeight="1">
      <c r="B9" s="89" t="s">
        <v>125</v>
      </c>
      <c r="C9" s="89" t="s">
        <v>123</v>
      </c>
      <c r="D9" s="90">
        <f>27766*(100%-2%)</f>
        <v>27210.68</v>
      </c>
      <c r="E9" s="90">
        <v>27766</v>
      </c>
      <c r="F9" s="90">
        <v>36290</v>
      </c>
      <c r="G9" s="91">
        <f>(ProductPriceList[[#This Row],[РРЦ]]-ProductPriceList[[#This Row],[Цена партнера, предоплата]])/ProductPriceList[[#This Row],[Цена партнера, предоплата]]</f>
        <v>0.33366751584304399</v>
      </c>
      <c r="H9" s="92"/>
      <c r="I9" s="90">
        <f>ProductPriceList[[#This Row],[Заказ партнера]]*ProductPriceList[[#This Row],[Цена партнера, предоплата]]</f>
        <v>0</v>
      </c>
    </row>
    <row r="10" spans="2:9" ht="30" customHeight="1">
      <c r="B10" s="89" t="s">
        <v>126</v>
      </c>
      <c r="C10" s="89" t="s">
        <v>123</v>
      </c>
      <c r="D10" s="90">
        <f>37561*(100%-2%)</f>
        <v>36809.78</v>
      </c>
      <c r="E10" s="90">
        <v>37561</v>
      </c>
      <c r="F10" s="90">
        <v>47080</v>
      </c>
      <c r="G10" s="91">
        <f>(ProductPriceList[[#This Row],[РРЦ]]-ProductPriceList[[#This Row],[Цена партнера, предоплата]])/ProductPriceList[[#This Row],[Цена партнера, предоплата]]</f>
        <v>0.27900791583106449</v>
      </c>
      <c r="H10" s="92"/>
      <c r="I10" s="90">
        <f>ProductPriceList[[#This Row],[Заказ партнера]]*ProductPriceList[[#This Row],[Цена партнера, предоплата]]</f>
        <v>0</v>
      </c>
    </row>
    <row r="11" spans="2:9" ht="30" customHeight="1">
      <c r="B11" s="89"/>
      <c r="C11" s="89"/>
      <c r="D11" s="90"/>
      <c r="E11" s="90"/>
      <c r="F11" s="90"/>
      <c r="G11" s="91"/>
      <c r="H11" s="92"/>
      <c r="I11" s="90">
        <f>SUBTOTAL(109,[Сумма])</f>
        <v>680074.91999999993</v>
      </c>
    </row>
  </sheetData>
  <mergeCells count="4">
    <mergeCell ref="B1:I1"/>
    <mergeCell ref="B3:I3"/>
    <mergeCell ref="B4:I4"/>
    <mergeCell ref="B5:F5"/>
  </mergeCells>
  <conditionalFormatting sqref="G10:H10">
    <cfRule type="expression" dxfId="75" priority="25" stopIfTrue="1">
      <formula>"#ref!"=1</formula>
    </cfRule>
  </conditionalFormatting>
  <conditionalFormatting sqref="D7">
    <cfRule type="expression" dxfId="74" priority="39" stopIfTrue="1">
      <formula>"#ref!"=1</formula>
    </cfRule>
  </conditionalFormatting>
  <conditionalFormatting sqref="D7">
    <cfRule type="expression" dxfId="73" priority="40" stopIfTrue="1">
      <formula>"#ref!"="yes"</formula>
    </cfRule>
  </conditionalFormatting>
  <conditionalFormatting sqref="D8">
    <cfRule type="expression" dxfId="72" priority="37" stopIfTrue="1">
      <formula>"#ref!"=1</formula>
    </cfRule>
  </conditionalFormatting>
  <conditionalFormatting sqref="D8">
    <cfRule type="expression" dxfId="71" priority="38" stopIfTrue="1">
      <formula>"#ref!"="yes"</formula>
    </cfRule>
  </conditionalFormatting>
  <conditionalFormatting sqref="D9">
    <cfRule type="expression" dxfId="70" priority="35" stopIfTrue="1">
      <formula>"#ref!"=1</formula>
    </cfRule>
  </conditionalFormatting>
  <conditionalFormatting sqref="D9">
    <cfRule type="expression" dxfId="69" priority="36" stopIfTrue="1">
      <formula>"#ref!"="yes"</formula>
    </cfRule>
  </conditionalFormatting>
  <conditionalFormatting sqref="D10">
    <cfRule type="expression" dxfId="68" priority="33" stopIfTrue="1">
      <formula>"#ref!"=1</formula>
    </cfRule>
  </conditionalFormatting>
  <conditionalFormatting sqref="D10">
    <cfRule type="expression" dxfId="67" priority="34" stopIfTrue="1">
      <formula>"#ref!"="yes"</formula>
    </cfRule>
  </conditionalFormatting>
  <conditionalFormatting sqref="G8:H8">
    <cfRule type="expression" dxfId="66" priority="29" stopIfTrue="1">
      <formula>"#ref!"=1</formula>
    </cfRule>
  </conditionalFormatting>
  <conditionalFormatting sqref="G8:H8">
    <cfRule type="expression" dxfId="65" priority="30" stopIfTrue="1">
      <formula>"#ref!"="yes"</formula>
    </cfRule>
  </conditionalFormatting>
  <conditionalFormatting sqref="G9:H9">
    <cfRule type="expression" dxfId="64" priority="27" stopIfTrue="1">
      <formula>"#ref!"=1</formula>
    </cfRule>
  </conditionalFormatting>
  <conditionalFormatting sqref="G9:H9">
    <cfRule type="expression" dxfId="63" priority="28" stopIfTrue="1">
      <formula>"#ref!"="yes"</formula>
    </cfRule>
  </conditionalFormatting>
  <conditionalFormatting sqref="G7:H7">
    <cfRule type="expression" dxfId="62" priority="31" stopIfTrue="1">
      <formula>"#ref!"=1</formula>
    </cfRule>
  </conditionalFormatting>
  <conditionalFormatting sqref="G7:H7">
    <cfRule type="expression" dxfId="61" priority="32" stopIfTrue="1">
      <formula>"#ref!"="yes"</formula>
    </cfRule>
  </conditionalFormatting>
  <conditionalFormatting sqref="G10:H10">
    <cfRule type="expression" dxfId="60" priority="26" stopIfTrue="1">
      <formula>"#ref!"="yes"</formula>
    </cfRule>
  </conditionalFormatting>
  <conditionalFormatting sqref="E7">
    <cfRule type="expression" dxfId="59" priority="23" stopIfTrue="1">
      <formula>"#ref!"=1</formula>
    </cfRule>
  </conditionalFormatting>
  <conditionalFormatting sqref="E7">
    <cfRule type="expression" dxfId="58" priority="24" stopIfTrue="1">
      <formula>"#ref!"="yes"</formula>
    </cfRule>
  </conditionalFormatting>
  <conditionalFormatting sqref="E8">
    <cfRule type="expression" dxfId="57" priority="21" stopIfTrue="1">
      <formula>"#ref!"=1</formula>
    </cfRule>
  </conditionalFormatting>
  <conditionalFormatting sqref="E8">
    <cfRule type="expression" dxfId="56" priority="22" stopIfTrue="1">
      <formula>"#ref!"="yes"</formula>
    </cfRule>
  </conditionalFormatting>
  <conditionalFormatting sqref="E9">
    <cfRule type="expression" dxfId="55" priority="19" stopIfTrue="1">
      <formula>"#ref!"=1</formula>
    </cfRule>
  </conditionalFormatting>
  <conditionalFormatting sqref="E9">
    <cfRule type="expression" dxfId="54" priority="20" stopIfTrue="1">
      <formula>"#ref!"="yes"</formula>
    </cfRule>
  </conditionalFormatting>
  <conditionalFormatting sqref="E10">
    <cfRule type="expression" dxfId="53" priority="17" stopIfTrue="1">
      <formula>"#ref!"=1</formula>
    </cfRule>
  </conditionalFormatting>
  <conditionalFormatting sqref="E10">
    <cfRule type="expression" dxfId="52" priority="18" stopIfTrue="1">
      <formula>"#ref!"="yes"</formula>
    </cfRule>
  </conditionalFormatting>
  <conditionalFormatting sqref="F7">
    <cfRule type="expression" dxfId="51" priority="15" stopIfTrue="1">
      <formula>"#ref!"=1</formula>
    </cfRule>
  </conditionalFormatting>
  <conditionalFormatting sqref="F7">
    <cfRule type="expression" dxfId="50" priority="16" stopIfTrue="1">
      <formula>"#ref!"="yes"</formula>
    </cfRule>
  </conditionalFormatting>
  <conditionalFormatting sqref="F8">
    <cfRule type="expression" dxfId="49" priority="13" stopIfTrue="1">
      <formula>"#ref!"=1</formula>
    </cfRule>
  </conditionalFormatting>
  <conditionalFormatting sqref="F8">
    <cfRule type="expression" dxfId="48" priority="14" stopIfTrue="1">
      <formula>"#ref!"="yes"</formula>
    </cfRule>
  </conditionalFormatting>
  <conditionalFormatting sqref="F9">
    <cfRule type="expression" dxfId="47" priority="11" stopIfTrue="1">
      <formula>"#ref!"=1</formula>
    </cfRule>
  </conditionalFormatting>
  <conditionalFormatting sqref="F9">
    <cfRule type="expression" dxfId="46" priority="12" stopIfTrue="1">
      <formula>"#ref!"="yes"</formula>
    </cfRule>
  </conditionalFormatting>
  <conditionalFormatting sqref="F10">
    <cfRule type="expression" dxfId="45" priority="9" stopIfTrue="1">
      <formula>"#ref!"=1</formula>
    </cfRule>
  </conditionalFormatting>
  <conditionalFormatting sqref="F10">
    <cfRule type="expression" dxfId="44" priority="10" stopIfTrue="1">
      <formula>"#ref!"="yes"</formula>
    </cfRule>
  </conditionalFormatting>
  <conditionalFormatting sqref="I7">
    <cfRule type="expression" dxfId="43" priority="7" stopIfTrue="1">
      <formula>"#ref!"=1</formula>
    </cfRule>
  </conditionalFormatting>
  <conditionalFormatting sqref="I7">
    <cfRule type="expression" dxfId="42" priority="8" stopIfTrue="1">
      <formula>"#ref!"="yes"</formula>
    </cfRule>
  </conditionalFormatting>
  <conditionalFormatting sqref="I8">
    <cfRule type="expression" dxfId="41" priority="5" stopIfTrue="1">
      <formula>"#ref!"=1</formula>
    </cfRule>
  </conditionalFormatting>
  <conditionalFormatting sqref="I8">
    <cfRule type="expression" dxfId="40" priority="6" stopIfTrue="1">
      <formula>"#ref!"="yes"</formula>
    </cfRule>
  </conditionalFormatting>
  <conditionalFormatting sqref="I9">
    <cfRule type="expression" dxfId="39" priority="3" stopIfTrue="1">
      <formula>"#ref!"=1</formula>
    </cfRule>
  </conditionalFormatting>
  <conditionalFormatting sqref="I9">
    <cfRule type="expression" dxfId="38" priority="4" stopIfTrue="1">
      <formula>"#ref!"="yes"</formula>
    </cfRule>
  </conditionalFormatting>
  <conditionalFormatting sqref="I10">
    <cfRule type="expression" dxfId="37" priority="1" stopIfTrue="1">
      <formula>"#ref!"=1</formula>
    </cfRule>
  </conditionalFormatting>
  <conditionalFormatting sqref="I10">
    <cfRule type="expression" dxfId="36" priority="2" stopIfTrue="1">
      <formula>"#ref!"="yes"</formula>
    </cfRule>
  </conditionalFormatting>
  <dataValidations count="10">
    <dataValidation allowBlank="1" showInputMessage="1" showErrorMessage="1" prompt="Enter bulk pricing information within this cell" sqref="B3:I4"/>
    <dataValidation allowBlank="1" showInputMessage="1" showErrorMessage="1" prompt="Enter Last Updated date in cell at right and product details in the table below" sqref="B5:H5"/>
    <dataValidation allowBlank="1" showInputMessage="1" showErrorMessage="1" prompt="Append phone number in this cell" sqref="B2:C2 E2:G2"/>
    <dataValidation allowBlank="1" showInputMessage="1" showErrorMessage="1" prompt="Title of this worksheet is in this cell" sqref="B1:I1"/>
    <dataValidation allowBlank="1" showInputMessage="1" showErrorMessage="1" prompt="Enter Bulk Price per Unit in this column under this heading" sqref="I6"/>
    <dataValidation allowBlank="1" showInputMessage="1" showErrorMessage="1" prompt="Enter Retail Price per Unit in this column under this heading" sqref="F6:H6"/>
    <dataValidation allowBlank="1" showInputMessage="1" showErrorMessage="1" prompt="Enter Description in this column under this heading" sqref="C6:E6"/>
    <dataValidation allowBlank="1" showInputMessage="1" showErrorMessage="1" prompt="Enter Name in this column under this heading" sqref="B6"/>
    <dataValidation allowBlank="1" showInputMessage="1" showErrorMessage="1" prompt="Enter Last Updated date in this cell" sqref="I5"/>
    <dataValidation allowBlank="1" showInputMessage="1" showErrorMessage="1" prompt="Create a Product Price List in this worksheet. Enter company details in this row, starting in cell C1" sqref="A1"/>
  </dataValidations>
  <printOptions horizontalCentered="1"/>
  <pageMargins left="0.4" right="0.4" top="0.4" bottom="0.5" header="0.3" footer="0.3"/>
  <pageSetup scale="80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L25"/>
  <sheetViews>
    <sheetView workbookViewId="0">
      <pane xSplit="1" topLeftCell="B1" activePane="topRight" state="frozen"/>
      <selection activeCell="A4" sqref="A4"/>
      <selection pane="topRight" activeCell="G14" sqref="G14"/>
    </sheetView>
  </sheetViews>
  <sheetFormatPr defaultRowHeight="15"/>
  <cols>
    <col min="1" max="1" width="25" customWidth="1"/>
    <col min="2" max="2" width="26.85546875" customWidth="1"/>
    <col min="3" max="3" width="31.28515625" bestFit="1" customWidth="1"/>
    <col min="4" max="4" width="29.5703125" bestFit="1" customWidth="1"/>
    <col min="5" max="5" width="26.5703125" bestFit="1" customWidth="1"/>
    <col min="6" max="6" width="18.5703125" customWidth="1"/>
    <col min="7" max="8" width="36" bestFit="1" customWidth="1"/>
    <col min="9" max="9" width="30.7109375" bestFit="1" customWidth="1"/>
    <col min="10" max="11" width="30.7109375" customWidth="1"/>
    <col min="12" max="12" width="24.28515625" customWidth="1"/>
  </cols>
  <sheetData>
    <row r="1" spans="1:12" ht="27.75">
      <c r="A1" s="64" t="s">
        <v>74</v>
      </c>
      <c r="C1" s="65"/>
      <c r="D1" s="66"/>
      <c r="E1" s="66"/>
      <c r="F1" s="66"/>
      <c r="G1" s="66"/>
      <c r="H1" s="66"/>
      <c r="I1" s="66"/>
      <c r="J1" s="66"/>
      <c r="K1" s="66"/>
      <c r="L1" s="66"/>
    </row>
    <row r="2" spans="1:12" ht="27.75">
      <c r="A2" s="64"/>
      <c r="B2" s="65"/>
      <c r="C2" s="65"/>
      <c r="D2" s="66"/>
      <c r="E2" s="66"/>
      <c r="F2" s="66"/>
      <c r="G2" s="66"/>
      <c r="H2" s="66"/>
      <c r="I2" s="66"/>
      <c r="J2" s="66"/>
      <c r="K2" s="66"/>
      <c r="L2" s="66"/>
    </row>
    <row r="3" spans="1:12" ht="9.75" customHeight="1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</row>
    <row r="4" spans="1:12">
      <c r="A4" s="66" t="s">
        <v>75</v>
      </c>
      <c r="B4" s="66" t="s">
        <v>76</v>
      </c>
      <c r="C4" s="66"/>
      <c r="D4" s="66"/>
      <c r="E4" s="66"/>
      <c r="F4" s="66"/>
      <c r="G4" s="66"/>
      <c r="H4" s="66"/>
      <c r="I4" s="66"/>
      <c r="J4" s="66"/>
      <c r="K4" s="66"/>
      <c r="L4" s="66"/>
    </row>
    <row r="5" spans="1:12">
      <c r="A5" s="66" t="s">
        <v>77</v>
      </c>
      <c r="B5" s="66" t="s">
        <v>78</v>
      </c>
      <c r="C5" s="66"/>
      <c r="D5" s="66"/>
      <c r="E5" s="66"/>
      <c r="F5" s="66"/>
      <c r="G5" s="66"/>
      <c r="H5" s="66"/>
      <c r="I5" s="66"/>
      <c r="J5" s="66"/>
      <c r="K5" s="66"/>
      <c r="L5" s="66"/>
    </row>
    <row r="6" spans="1:12">
      <c r="A6" s="66" t="s">
        <v>79</v>
      </c>
      <c r="B6" s="68" t="s">
        <v>80</v>
      </c>
      <c r="C6" s="66"/>
      <c r="D6" s="66"/>
      <c r="E6" s="66"/>
      <c r="F6" s="66"/>
      <c r="G6" s="66"/>
      <c r="H6" s="66"/>
      <c r="I6" s="66"/>
      <c r="J6" s="66"/>
      <c r="K6" s="66"/>
      <c r="L6" s="66"/>
    </row>
    <row r="7" spans="1:12">
      <c r="A7" s="66" t="s">
        <v>81</v>
      </c>
      <c r="B7" s="66" t="s">
        <v>82</v>
      </c>
      <c r="C7" s="66"/>
      <c r="D7" s="66"/>
      <c r="E7" s="66"/>
      <c r="F7" s="66"/>
      <c r="G7" s="66"/>
      <c r="H7" s="66"/>
      <c r="I7" s="66"/>
      <c r="J7" s="66"/>
      <c r="K7" s="66"/>
      <c r="L7" s="66"/>
    </row>
    <row r="8" spans="1:12">
      <c r="A8" s="69" t="s">
        <v>83</v>
      </c>
      <c r="B8" s="70">
        <v>43504</v>
      </c>
      <c r="C8" s="66"/>
      <c r="D8" s="66"/>
      <c r="E8" s="66"/>
      <c r="F8" s="66"/>
      <c r="G8" s="66"/>
      <c r="H8" s="66"/>
      <c r="I8" s="66"/>
      <c r="J8" s="66"/>
      <c r="K8" s="66"/>
      <c r="L8" s="66"/>
    </row>
    <row r="9" spans="1:12" ht="9.75" customHeight="1">
      <c r="A9" s="67"/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</row>
    <row r="10" spans="1:12" ht="32.25" customHeight="1">
      <c r="A10" s="71" t="s">
        <v>84</v>
      </c>
      <c r="B10" s="71" t="s">
        <v>85</v>
      </c>
      <c r="C10" s="71" t="s">
        <v>86</v>
      </c>
      <c r="D10" s="71" t="s">
        <v>87</v>
      </c>
      <c r="E10" s="71" t="s">
        <v>88</v>
      </c>
      <c r="F10" s="72" t="s">
        <v>89</v>
      </c>
      <c r="G10" s="72" t="s">
        <v>90</v>
      </c>
      <c r="H10" s="72" t="s">
        <v>91</v>
      </c>
      <c r="I10" s="72" t="s">
        <v>92</v>
      </c>
      <c r="J10" s="72" t="s">
        <v>93</v>
      </c>
      <c r="K10" s="72" t="s">
        <v>94</v>
      </c>
    </row>
    <row r="11" spans="1:12">
      <c r="A11" t="s">
        <v>95</v>
      </c>
      <c r="B11" s="73" t="s">
        <v>96</v>
      </c>
      <c r="C11" s="74">
        <v>4328.3625000000002</v>
      </c>
      <c r="D11" s="74">
        <v>3895.5262500000003</v>
      </c>
      <c r="E11" s="74">
        <v>3973.4367750000006</v>
      </c>
      <c r="F11" s="75">
        <v>5799</v>
      </c>
      <c r="G11" s="76">
        <f>(F11-C11)/F11</f>
        <v>0.25360191412312466</v>
      </c>
      <c r="H11" s="76">
        <f>(F11-D11)/F11</f>
        <v>0.32824172271081214</v>
      </c>
      <c r="I11" s="76">
        <v>0.1</v>
      </c>
      <c r="J11" s="74"/>
      <c r="K11" s="74">
        <f>Table1[[#This Row],[Заказ, шт.]]*Table1[[#This Row],[Цена партнера, отсрочка]]</f>
        <v>0</v>
      </c>
    </row>
    <row r="12" spans="1:12">
      <c r="A12" t="s">
        <v>97</v>
      </c>
      <c r="B12" s="73" t="s">
        <v>98</v>
      </c>
      <c r="C12" s="74">
        <v>4328.3625000000002</v>
      </c>
      <c r="D12" s="74">
        <v>3895.5262500000003</v>
      </c>
      <c r="E12" s="74">
        <v>3973.4367750000006</v>
      </c>
      <c r="F12" s="75">
        <v>5799</v>
      </c>
      <c r="G12" s="76">
        <f t="shared" ref="G12:G21" si="0">(F12-C12)/F12</f>
        <v>0.25360191412312466</v>
      </c>
      <c r="H12" s="76">
        <f t="shared" ref="H12:H21" si="1">(F12-D12)/F12</f>
        <v>0.32824172271081214</v>
      </c>
      <c r="I12" s="76">
        <v>0.1</v>
      </c>
      <c r="J12" s="74"/>
      <c r="K12" s="74">
        <f>Table1[[#This Row],[Заказ, шт.]]*Table1[[#This Row],[Цена партнера, отсрочка]]</f>
        <v>0</v>
      </c>
    </row>
    <row r="13" spans="1:12">
      <c r="A13" t="s">
        <v>99</v>
      </c>
      <c r="B13" s="73" t="s">
        <v>100</v>
      </c>
      <c r="C13" s="74">
        <v>574.61249999999995</v>
      </c>
      <c r="D13" s="74">
        <v>517.15125</v>
      </c>
      <c r="E13" s="74">
        <v>527.49427500000002</v>
      </c>
      <c r="F13" s="75">
        <v>799</v>
      </c>
      <c r="G13" s="76">
        <f t="shared" si="0"/>
        <v>0.28083541927409267</v>
      </c>
      <c r="H13" s="76">
        <f t="shared" si="1"/>
        <v>0.35275187734668334</v>
      </c>
      <c r="I13" s="76">
        <v>0.1</v>
      </c>
      <c r="J13" s="74"/>
      <c r="K13" s="74">
        <f>Table1[[#This Row],[Заказ, шт.]]*Table1[[#This Row],[Цена партнера, отсрочка]]</f>
        <v>0</v>
      </c>
    </row>
    <row r="14" spans="1:12">
      <c r="A14" t="s">
        <v>101</v>
      </c>
      <c r="B14" s="73" t="s">
        <v>102</v>
      </c>
      <c r="C14" s="74">
        <v>1440.8625</v>
      </c>
      <c r="D14" s="74">
        <v>1296.7762499999999</v>
      </c>
      <c r="E14" s="74">
        <v>1322.711775</v>
      </c>
      <c r="F14" s="75">
        <v>1999</v>
      </c>
      <c r="G14" s="76">
        <f t="shared" si="0"/>
        <v>0.27920835417708856</v>
      </c>
      <c r="H14" s="76">
        <f t="shared" si="1"/>
        <v>0.35128751875937975</v>
      </c>
      <c r="I14" s="76">
        <v>0.1</v>
      </c>
      <c r="J14" s="74"/>
      <c r="K14" s="74">
        <f>Table1[[#This Row],[Заказ, шт.]]*Table1[[#This Row],[Цена партнера, отсрочка]]</f>
        <v>0</v>
      </c>
    </row>
    <row r="15" spans="1:12">
      <c r="A15" t="s">
        <v>103</v>
      </c>
      <c r="B15" s="73" t="s">
        <v>104</v>
      </c>
      <c r="C15" s="74">
        <v>1440.8625</v>
      </c>
      <c r="D15" s="74">
        <v>1296.7762499999999</v>
      </c>
      <c r="E15" s="74">
        <v>1322.711775</v>
      </c>
      <c r="F15" s="75">
        <v>1999</v>
      </c>
      <c r="G15" s="76">
        <f t="shared" si="0"/>
        <v>0.27920835417708856</v>
      </c>
      <c r="H15" s="76">
        <f t="shared" si="1"/>
        <v>0.35128751875937975</v>
      </c>
      <c r="I15" s="76">
        <v>0.1</v>
      </c>
      <c r="J15" s="74"/>
      <c r="K15" s="74">
        <f>Table1[[#This Row],[Заказ, шт.]]*Table1[[#This Row],[Цена партнера, отсрочка]]</f>
        <v>0</v>
      </c>
    </row>
    <row r="16" spans="1:12">
      <c r="A16" t="s">
        <v>103</v>
      </c>
      <c r="B16" s="73" t="s">
        <v>105</v>
      </c>
      <c r="C16" s="74">
        <v>2884.6125000000002</v>
      </c>
      <c r="D16" s="74">
        <v>2596.1512500000003</v>
      </c>
      <c r="E16" s="74">
        <v>2648.0742750000004</v>
      </c>
      <c r="F16" s="75">
        <v>3899</v>
      </c>
      <c r="G16" s="76">
        <f t="shared" si="0"/>
        <v>0.26016606822262112</v>
      </c>
      <c r="H16" s="76">
        <f t="shared" si="1"/>
        <v>0.334149461400359</v>
      </c>
      <c r="I16" s="76">
        <v>0.1</v>
      </c>
      <c r="J16" s="74"/>
      <c r="K16" s="74">
        <f>Table1[[#This Row],[Заказ, шт.]]*Table1[[#This Row],[Цена партнера, отсрочка]]</f>
        <v>0</v>
      </c>
    </row>
    <row r="17" spans="1:11">
      <c r="A17" t="s">
        <v>106</v>
      </c>
      <c r="B17" s="73" t="s">
        <v>107</v>
      </c>
      <c r="C17" s="74">
        <v>2018.3625000000002</v>
      </c>
      <c r="D17" s="74">
        <v>1816.5262500000001</v>
      </c>
      <c r="E17" s="74">
        <v>1852.8567750000002</v>
      </c>
      <c r="F17" s="75">
        <v>2699</v>
      </c>
      <c r="G17" s="76">
        <f t="shared" si="0"/>
        <v>0.252181363467951</v>
      </c>
      <c r="H17" s="76">
        <f t="shared" si="1"/>
        <v>0.32696322712115594</v>
      </c>
      <c r="I17" s="76">
        <v>0.1</v>
      </c>
      <c r="J17" s="74"/>
      <c r="K17" s="74">
        <f>Table1[[#This Row],[Заказ, шт.]]*Table1[[#This Row],[Цена партнера, отсрочка]]</f>
        <v>0</v>
      </c>
    </row>
    <row r="18" spans="1:11">
      <c r="A18" t="s">
        <v>106</v>
      </c>
      <c r="B18" s="73" t="s">
        <v>108</v>
      </c>
      <c r="C18" s="74">
        <v>4328.3625000000002</v>
      </c>
      <c r="D18" s="74">
        <v>3895.5262500000003</v>
      </c>
      <c r="E18" s="74">
        <v>3973.4367750000006</v>
      </c>
      <c r="F18" s="75">
        <v>5799</v>
      </c>
      <c r="G18" s="76">
        <f t="shared" si="0"/>
        <v>0.25360191412312466</v>
      </c>
      <c r="H18" s="76">
        <f t="shared" si="1"/>
        <v>0.32824172271081214</v>
      </c>
      <c r="I18" s="76">
        <v>0.1</v>
      </c>
      <c r="J18" s="74"/>
      <c r="K18" s="74">
        <f>Table1[[#This Row],[Заказ, шт.]]*Table1[[#This Row],[Цена партнера, отсрочка]]</f>
        <v>0</v>
      </c>
    </row>
    <row r="19" spans="1:11">
      <c r="A19" t="s">
        <v>109</v>
      </c>
      <c r="B19" s="73" t="s">
        <v>110</v>
      </c>
      <c r="C19" s="74">
        <v>2018.3625000000002</v>
      </c>
      <c r="D19" s="74">
        <v>1816.5262500000001</v>
      </c>
      <c r="E19" s="74">
        <v>1852.8567750000002</v>
      </c>
      <c r="F19" s="75">
        <v>2699</v>
      </c>
      <c r="G19" s="76">
        <f t="shared" si="0"/>
        <v>0.252181363467951</v>
      </c>
      <c r="H19" s="76">
        <f t="shared" si="1"/>
        <v>0.32696322712115594</v>
      </c>
      <c r="I19" s="76">
        <v>0.1</v>
      </c>
      <c r="J19" s="74"/>
      <c r="K19" s="74">
        <f>Table1[[#This Row],[Заказ, шт.]]*Table1[[#This Row],[Цена партнера, отсрочка]]</f>
        <v>0</v>
      </c>
    </row>
    <row r="20" spans="1:11">
      <c r="A20" t="s">
        <v>111</v>
      </c>
      <c r="B20" s="73" t="s">
        <v>112</v>
      </c>
      <c r="C20" s="74">
        <v>2884.6125000000002</v>
      </c>
      <c r="D20" s="74">
        <v>2596.1512500000003</v>
      </c>
      <c r="E20" s="74">
        <v>2648.0742750000004</v>
      </c>
      <c r="F20" s="75">
        <v>3899</v>
      </c>
      <c r="G20" s="76">
        <f t="shared" si="0"/>
        <v>0.26016606822262112</v>
      </c>
      <c r="H20" s="76">
        <f t="shared" si="1"/>
        <v>0.334149461400359</v>
      </c>
      <c r="I20" s="76">
        <v>0.1</v>
      </c>
      <c r="J20" s="74"/>
      <c r="K20" s="74">
        <f>Table1[[#This Row],[Заказ, шт.]]*Table1[[#This Row],[Цена партнера, отсрочка]]</f>
        <v>0</v>
      </c>
    </row>
    <row r="21" spans="1:11">
      <c r="A21" t="s">
        <v>113</v>
      </c>
      <c r="B21" s="73" t="s">
        <v>114</v>
      </c>
      <c r="C21" s="74">
        <v>4039.6125000000002</v>
      </c>
      <c r="D21" s="74">
        <v>3635.6512500000003</v>
      </c>
      <c r="E21" s="74">
        <v>3708.3642750000004</v>
      </c>
      <c r="F21" s="75">
        <v>5399</v>
      </c>
      <c r="G21" s="76">
        <f t="shared" si="0"/>
        <v>0.2517850527875532</v>
      </c>
      <c r="H21" s="76">
        <f t="shared" si="1"/>
        <v>0.32660654750879786</v>
      </c>
      <c r="I21" s="76">
        <v>0.1</v>
      </c>
      <c r="J21" s="74"/>
      <c r="K21" s="74">
        <f>Table1[[#This Row],[Заказ, шт.]]*Table1[[#This Row],[Цена партнера, отсрочка]]</f>
        <v>0</v>
      </c>
    </row>
    <row r="22" spans="1:11">
      <c r="G22" s="77"/>
      <c r="H22" s="77"/>
      <c r="I22" s="77"/>
      <c r="J22" s="77"/>
      <c r="K22" s="78"/>
    </row>
    <row r="23" spans="1:11">
      <c r="A23" s="79"/>
      <c r="B23" s="79"/>
      <c r="C23" s="79"/>
      <c r="D23" s="79"/>
      <c r="E23" s="79"/>
      <c r="F23" s="79"/>
      <c r="G23" s="80"/>
      <c r="H23" s="80"/>
      <c r="I23" s="80"/>
      <c r="J23" s="80"/>
      <c r="K23" s="81"/>
    </row>
    <row r="24" spans="1:11">
      <c r="C24" s="77"/>
      <c r="G24" s="77"/>
      <c r="H24" s="82"/>
      <c r="I24" s="77"/>
      <c r="J24" s="77"/>
    </row>
    <row r="25" spans="1:11">
      <c r="G25" s="77"/>
      <c r="H25" s="77"/>
      <c r="I25" s="77"/>
      <c r="J25" s="77"/>
    </row>
  </sheetData>
  <conditionalFormatting sqref="F11:G11 J11:J21">
    <cfRule type="expression" dxfId="18" priority="11" stopIfTrue="1">
      <formula>"#ref!"=1</formula>
    </cfRule>
  </conditionalFormatting>
  <conditionalFormatting sqref="F11:G11 J11:J21">
    <cfRule type="expression" dxfId="17" priority="12" stopIfTrue="1">
      <formula>"#ref!"="yes"</formula>
    </cfRule>
  </conditionalFormatting>
  <conditionalFormatting sqref="F12:G21">
    <cfRule type="expression" dxfId="16" priority="9" stopIfTrue="1">
      <formula>"#ref!"=1</formula>
    </cfRule>
  </conditionalFormatting>
  <conditionalFormatting sqref="F12:G21">
    <cfRule type="expression" dxfId="15" priority="10" stopIfTrue="1">
      <formula>"#ref!"="yes"</formula>
    </cfRule>
  </conditionalFormatting>
  <conditionalFormatting sqref="C11:C21">
    <cfRule type="expression" dxfId="14" priority="7" stopIfTrue="1">
      <formula>"#ref!"=1</formula>
    </cfRule>
  </conditionalFormatting>
  <conditionalFormatting sqref="C11:C21">
    <cfRule type="expression" dxfId="13" priority="8" stopIfTrue="1">
      <formula>"#ref!"="yes"</formula>
    </cfRule>
  </conditionalFormatting>
  <conditionalFormatting sqref="D11:E21">
    <cfRule type="expression" dxfId="12" priority="5" stopIfTrue="1">
      <formula>"#ref!"=1</formula>
    </cfRule>
  </conditionalFormatting>
  <conditionalFormatting sqref="D11:E21">
    <cfRule type="expression" dxfId="11" priority="6" stopIfTrue="1">
      <formula>"#ref!"="yes"</formula>
    </cfRule>
  </conditionalFormatting>
  <conditionalFormatting sqref="H11:I21">
    <cfRule type="expression" dxfId="10" priority="3" stopIfTrue="1">
      <formula>"#ref!"=1</formula>
    </cfRule>
  </conditionalFormatting>
  <conditionalFormatting sqref="H11:I21">
    <cfRule type="expression" dxfId="9" priority="4" stopIfTrue="1">
      <formula>"#ref!"="yes"</formula>
    </cfRule>
  </conditionalFormatting>
  <conditionalFormatting sqref="K11:K21">
    <cfRule type="expression" dxfId="8" priority="1" stopIfTrue="1">
      <formula>"#ref!"=1</formula>
    </cfRule>
  </conditionalFormatting>
  <conditionalFormatting sqref="K11:K21">
    <cfRule type="expression" dxfId="7" priority="2" stopIfTrue="1">
      <formula>"#ref!"="yes"</formula>
    </cfRule>
  </conditionalFormatting>
  <pageMargins left="0.7" right="0.7" top="0.75" bottom="0.75" header="0.3" footer="0.3"/>
  <pageSetup paperSize="102" orientation="landscape" r:id="rId1"/>
  <drawing r:id="rId2"/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TOSHIBA_HITACHI_SKYWORTH</vt:lpstr>
      <vt:lpstr>Кондиционеры Toshiba</vt:lpstr>
      <vt:lpstr>WiZ_Performance</vt:lpstr>
      <vt:lpstr>Лист1</vt:lpstr>
      <vt:lpstr>TOSHIBA_HITACHI_SKYWORTH!__xlnm._FilterDatabase</vt:lpstr>
      <vt:lpstr>'Кондиционеры Toshiba'!Заголовки_для_печати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2019-03-27T03:21:46Z</dcterms:modified>
</cp:coreProperties>
</file>