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dy\Desktop\"/>
    </mc:Choice>
  </mc:AlternateContent>
  <xr:revisionPtr revIDLastSave="0" documentId="13_ncr:1_{F15DFE27-81D8-487B-9641-CAFDED73EE0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HS1-XYZ" sheetId="1" r:id="rId1"/>
  </sheets>
  <definedNames>
    <definedName name="__xlnm.Print_Area_2">NA()</definedName>
    <definedName name="__xlnm.Print_Area_3">NA()</definedName>
    <definedName name="__xlnm_Print_Area_2">NA()</definedName>
    <definedName name="__xlnm_Print_Area_3">NA()</definedName>
    <definedName name="_xlnm.Print_Area" localSheetId="0">'HS1-XYZ'!$B$1:$BM$51</definedName>
  </definedNames>
  <calcPr calcId="191029"/>
</workbook>
</file>

<file path=xl/calcChain.xml><?xml version="1.0" encoding="utf-8"?>
<calcChain xmlns="http://schemas.openxmlformats.org/spreadsheetml/2006/main">
  <c r="AN57" i="1" l="1"/>
  <c r="AK57" i="1"/>
  <c r="AH57" i="1"/>
  <c r="AF57" i="1"/>
  <c r="K57" i="1"/>
  <c r="AN56" i="1"/>
  <c r="BR46" i="1"/>
  <c r="BQ46" i="1"/>
  <c r="BR45" i="1"/>
  <c r="BQ45" i="1"/>
  <c r="CT44" i="1"/>
  <c r="CS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U44" i="1"/>
  <c r="BT44" i="1"/>
  <c r="BS44" i="1"/>
  <c r="BR44" i="1"/>
  <c r="BQ44" i="1"/>
  <c r="BP44" i="1"/>
  <c r="BJ44" i="1"/>
  <c r="BB44" i="1"/>
  <c r="B44" i="1"/>
  <c r="CT43" i="1"/>
  <c r="CS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J43" i="1"/>
  <c r="B43" i="1"/>
  <c r="CJ42" i="1"/>
  <c r="CK42" i="1" s="1"/>
  <c r="CK41" i="1" s="1"/>
  <c r="BJ42" i="1"/>
  <c r="AA42" i="1"/>
  <c r="CU41" i="1"/>
  <c r="CT41" i="1"/>
  <c r="CS41" i="1"/>
  <c r="CP41" i="1"/>
  <c r="CM41" i="1"/>
  <c r="CI41" i="1"/>
  <c r="CH41" i="1"/>
  <c r="CG41" i="1"/>
  <c r="CF41" i="1"/>
  <c r="BF41" i="1"/>
  <c r="BB41" i="1"/>
  <c r="AX41" i="1"/>
  <c r="CU40" i="1"/>
  <c r="CT40" i="1"/>
  <c r="CS40" i="1"/>
  <c r="CP40" i="1"/>
  <c r="CM40" i="1"/>
  <c r="CK40" i="1"/>
  <c r="CJ40" i="1"/>
  <c r="CI40" i="1"/>
  <c r="CH40" i="1"/>
  <c r="CG40" i="1"/>
  <c r="CF40" i="1"/>
  <c r="CD40" i="1"/>
  <c r="CC40" i="1"/>
  <c r="CB40" i="1"/>
  <c r="CA40" i="1"/>
  <c r="BZ40" i="1"/>
  <c r="AA40" i="1" s="1"/>
  <c r="BX40" i="1"/>
  <c r="BW40" i="1"/>
  <c r="BV40" i="1"/>
  <c r="BU40" i="1"/>
  <c r="BT40" i="1"/>
  <c r="BS40" i="1"/>
  <c r="BR40" i="1"/>
  <c r="BQ40" i="1"/>
  <c r="BP40" i="1"/>
  <c r="BO40" i="1"/>
  <c r="BJ40" i="1"/>
  <c r="CR40" i="1" s="1"/>
  <c r="AT40" i="1"/>
  <c r="AP40" i="1"/>
  <c r="AL40" i="1"/>
  <c r="CU39" i="1"/>
  <c r="CT39" i="1"/>
  <c r="CS39" i="1"/>
  <c r="CP39" i="1"/>
  <c r="CM39" i="1"/>
  <c r="CK39" i="1"/>
  <c r="CJ39" i="1"/>
  <c r="CI39" i="1"/>
  <c r="CH39" i="1"/>
  <c r="CG39" i="1"/>
  <c r="CF39" i="1"/>
  <c r="CD39" i="1"/>
  <c r="CC39" i="1"/>
  <c r="CB39" i="1"/>
  <c r="CA39" i="1"/>
  <c r="BZ39" i="1"/>
  <c r="AA39" i="1" s="1"/>
  <c r="BX39" i="1"/>
  <c r="BW39" i="1"/>
  <c r="BV39" i="1"/>
  <c r="BU39" i="1"/>
  <c r="BT39" i="1"/>
  <c r="BS39" i="1"/>
  <c r="BR39" i="1"/>
  <c r="BQ39" i="1"/>
  <c r="BP39" i="1"/>
  <c r="BO39" i="1"/>
  <c r="BJ39" i="1"/>
  <c r="CV39" i="1" s="1"/>
  <c r="AT39" i="1"/>
  <c r="AP39" i="1"/>
  <c r="AL39" i="1"/>
  <c r="CU38" i="1"/>
  <c r="CT38" i="1"/>
  <c r="CS38" i="1"/>
  <c r="CP38" i="1"/>
  <c r="CM38" i="1"/>
  <c r="CK38" i="1"/>
  <c r="CJ38" i="1"/>
  <c r="CI38" i="1"/>
  <c r="CH38" i="1"/>
  <c r="CG38" i="1"/>
  <c r="CF38" i="1"/>
  <c r="CD38" i="1"/>
  <c r="CC38" i="1"/>
  <c r="CB38" i="1"/>
  <c r="CA38" i="1"/>
  <c r="BZ38" i="1"/>
  <c r="AA38" i="1" s="1"/>
  <c r="BX38" i="1"/>
  <c r="BW38" i="1"/>
  <c r="BV38" i="1"/>
  <c r="BU38" i="1"/>
  <c r="BT38" i="1"/>
  <c r="BS38" i="1"/>
  <c r="BR38" i="1"/>
  <c r="BQ38" i="1"/>
  <c r="BP38" i="1"/>
  <c r="BO38" i="1"/>
  <c r="BJ38" i="1"/>
  <c r="CR38" i="1" s="1"/>
  <c r="AT38" i="1"/>
  <c r="AP38" i="1"/>
  <c r="AL38" i="1"/>
  <c r="CU37" i="1"/>
  <c r="CT37" i="1"/>
  <c r="CS37" i="1"/>
  <c r="CP37" i="1"/>
  <c r="CM37" i="1"/>
  <c r="CK37" i="1"/>
  <c r="CJ37" i="1"/>
  <c r="CI37" i="1"/>
  <c r="CH37" i="1"/>
  <c r="CG37" i="1"/>
  <c r="CF37" i="1"/>
  <c r="CD37" i="1"/>
  <c r="CC37" i="1"/>
  <c r="CB37" i="1"/>
  <c r="CA37" i="1"/>
  <c r="BZ37" i="1"/>
  <c r="AA37" i="1" s="1"/>
  <c r="BX37" i="1"/>
  <c r="BW37" i="1"/>
  <c r="BV37" i="1"/>
  <c r="BU37" i="1"/>
  <c r="BT37" i="1"/>
  <c r="BS37" i="1"/>
  <c r="BR37" i="1"/>
  <c r="BQ37" i="1"/>
  <c r="BP37" i="1"/>
  <c r="BO37" i="1"/>
  <c r="BJ37" i="1"/>
  <c r="CV37" i="1" s="1"/>
  <c r="AT37" i="1"/>
  <c r="AP37" i="1"/>
  <c r="AL37" i="1"/>
  <c r="CU36" i="1"/>
  <c r="CT36" i="1"/>
  <c r="CS36" i="1"/>
  <c r="CP36" i="1"/>
  <c r="CM36" i="1"/>
  <c r="CK36" i="1"/>
  <c r="CJ36" i="1"/>
  <c r="CI36" i="1"/>
  <c r="CH36" i="1"/>
  <c r="CG36" i="1"/>
  <c r="CD36" i="1"/>
  <c r="CC36" i="1"/>
  <c r="CB36" i="1"/>
  <c r="CA36" i="1"/>
  <c r="BZ36" i="1"/>
  <c r="AA36" i="1" s="1"/>
  <c r="BX36" i="1"/>
  <c r="BW36" i="1"/>
  <c r="BV36" i="1"/>
  <c r="BU36" i="1"/>
  <c r="BT36" i="1"/>
  <c r="BS36" i="1"/>
  <c r="BR36" i="1"/>
  <c r="BQ36" i="1"/>
  <c r="BP36" i="1"/>
  <c r="BO36" i="1"/>
  <c r="BJ36" i="1"/>
  <c r="CR36" i="1" s="1"/>
  <c r="AT36" i="1"/>
  <c r="AP36" i="1"/>
  <c r="AL36" i="1"/>
  <c r="CU35" i="1"/>
  <c r="CT35" i="1"/>
  <c r="CS35" i="1"/>
  <c r="CP35" i="1"/>
  <c r="CM35" i="1"/>
  <c r="CK35" i="1"/>
  <c r="CJ35" i="1"/>
  <c r="CI35" i="1"/>
  <c r="CH35" i="1"/>
  <c r="CG35" i="1"/>
  <c r="CD35" i="1"/>
  <c r="CC35" i="1"/>
  <c r="CB35" i="1"/>
  <c r="CA35" i="1"/>
  <c r="BZ35" i="1"/>
  <c r="AA35" i="1" s="1"/>
  <c r="BX35" i="1"/>
  <c r="BW35" i="1"/>
  <c r="BV35" i="1"/>
  <c r="BU35" i="1"/>
  <c r="BT35" i="1"/>
  <c r="BS35" i="1"/>
  <c r="BR35" i="1"/>
  <c r="BQ35" i="1"/>
  <c r="BP35" i="1"/>
  <c r="BO35" i="1"/>
  <c r="BJ35" i="1"/>
  <c r="CV35" i="1" s="1"/>
  <c r="AT35" i="1"/>
  <c r="AP35" i="1"/>
  <c r="AL35" i="1"/>
  <c r="CU34" i="1"/>
  <c r="CT34" i="1"/>
  <c r="CS34" i="1"/>
  <c r="CP34" i="1"/>
  <c r="CM34" i="1"/>
  <c r="CK34" i="1"/>
  <c r="CJ34" i="1"/>
  <c r="CI34" i="1"/>
  <c r="CH34" i="1"/>
  <c r="CG34" i="1"/>
  <c r="CD34" i="1"/>
  <c r="CC34" i="1"/>
  <c r="CB34" i="1"/>
  <c r="CA34" i="1"/>
  <c r="BZ34" i="1"/>
  <c r="BX34" i="1"/>
  <c r="BW34" i="1"/>
  <c r="BV34" i="1"/>
  <c r="BU34" i="1"/>
  <c r="BT34" i="1"/>
  <c r="BS34" i="1"/>
  <c r="BR34" i="1"/>
  <c r="BQ34" i="1"/>
  <c r="BP34" i="1"/>
  <c r="BO34" i="1"/>
  <c r="BJ34" i="1"/>
  <c r="CV34" i="1" s="1"/>
  <c r="AT34" i="1"/>
  <c r="AP34" i="1"/>
  <c r="AL34" i="1"/>
  <c r="AA34" i="1"/>
  <c r="CU33" i="1"/>
  <c r="CT33" i="1"/>
  <c r="CS33" i="1"/>
  <c r="CP33" i="1"/>
  <c r="CM33" i="1"/>
  <c r="CK33" i="1"/>
  <c r="CJ33" i="1"/>
  <c r="CI33" i="1"/>
  <c r="CH33" i="1"/>
  <c r="CG33" i="1"/>
  <c r="CD33" i="1"/>
  <c r="CC33" i="1"/>
  <c r="CB33" i="1"/>
  <c r="CA33" i="1"/>
  <c r="BZ33" i="1"/>
  <c r="AA33" i="1" s="1"/>
  <c r="BX33" i="1"/>
  <c r="BW33" i="1"/>
  <c r="BV33" i="1"/>
  <c r="BU33" i="1"/>
  <c r="BT33" i="1"/>
  <c r="BS33" i="1"/>
  <c r="BR33" i="1"/>
  <c r="BQ33" i="1"/>
  <c r="BP33" i="1"/>
  <c r="BO33" i="1"/>
  <c r="BJ33" i="1"/>
  <c r="CR33" i="1" s="1"/>
  <c r="AT33" i="1"/>
  <c r="AP33" i="1"/>
  <c r="AL33" i="1"/>
  <c r="CU32" i="1"/>
  <c r="CT32" i="1"/>
  <c r="CS32" i="1"/>
  <c r="CP32" i="1"/>
  <c r="CM32" i="1"/>
  <c r="CK32" i="1"/>
  <c r="CJ32" i="1"/>
  <c r="CI32" i="1"/>
  <c r="CH32" i="1"/>
  <c r="CG32" i="1"/>
  <c r="CD32" i="1"/>
  <c r="CC32" i="1"/>
  <c r="CB32" i="1"/>
  <c r="CA32" i="1"/>
  <c r="BZ32" i="1"/>
  <c r="AA32" i="1" s="1"/>
  <c r="BX32" i="1"/>
  <c r="BW32" i="1"/>
  <c r="BV32" i="1"/>
  <c r="BU32" i="1"/>
  <c r="BT32" i="1"/>
  <c r="BS32" i="1"/>
  <c r="BR32" i="1"/>
  <c r="BQ32" i="1"/>
  <c r="BP32" i="1"/>
  <c r="BO32" i="1"/>
  <c r="BJ32" i="1"/>
  <c r="CV32" i="1" s="1"/>
  <c r="AT32" i="1"/>
  <c r="AP32" i="1"/>
  <c r="AL32" i="1"/>
  <c r="CU31" i="1"/>
  <c r="CT31" i="1"/>
  <c r="CS31" i="1"/>
  <c r="CP31" i="1"/>
  <c r="CM31" i="1"/>
  <c r="CK31" i="1"/>
  <c r="CJ31" i="1"/>
  <c r="CI31" i="1"/>
  <c r="CH31" i="1"/>
  <c r="CG31" i="1"/>
  <c r="CD31" i="1"/>
  <c r="CC31" i="1"/>
  <c r="CB31" i="1"/>
  <c r="CA31" i="1"/>
  <c r="BZ31" i="1"/>
  <c r="BX31" i="1"/>
  <c r="BW31" i="1"/>
  <c r="BV31" i="1"/>
  <c r="BU31" i="1"/>
  <c r="BT31" i="1"/>
  <c r="BS31" i="1"/>
  <c r="BR31" i="1"/>
  <c r="BQ31" i="1"/>
  <c r="BP31" i="1"/>
  <c r="BO31" i="1"/>
  <c r="BJ31" i="1"/>
  <c r="CV31" i="1" s="1"/>
  <c r="AT31" i="1"/>
  <c r="AP31" i="1"/>
  <c r="AL31" i="1"/>
  <c r="AA31" i="1"/>
  <c r="CU30" i="1"/>
  <c r="CT30" i="1"/>
  <c r="CS30" i="1"/>
  <c r="CP30" i="1"/>
  <c r="CM30" i="1"/>
  <c r="CK30" i="1"/>
  <c r="CJ30" i="1"/>
  <c r="CI30" i="1"/>
  <c r="CH30" i="1"/>
  <c r="CG30" i="1"/>
  <c r="CD30" i="1"/>
  <c r="CC30" i="1"/>
  <c r="CB30" i="1"/>
  <c r="CA30" i="1"/>
  <c r="BZ30" i="1"/>
  <c r="AA30" i="1" s="1"/>
  <c r="BX30" i="1"/>
  <c r="BW30" i="1"/>
  <c r="BV30" i="1"/>
  <c r="BU30" i="1"/>
  <c r="BT30" i="1"/>
  <c r="BS30" i="1"/>
  <c r="BR30" i="1"/>
  <c r="BQ30" i="1"/>
  <c r="BP30" i="1"/>
  <c r="BO30" i="1"/>
  <c r="BJ30" i="1"/>
  <c r="CV30" i="1" s="1"/>
  <c r="AT30" i="1"/>
  <c r="AP30" i="1"/>
  <c r="AL30" i="1"/>
  <c r="CU29" i="1"/>
  <c r="CT29" i="1"/>
  <c r="CS29" i="1"/>
  <c r="CP29" i="1"/>
  <c r="CM29" i="1"/>
  <c r="CK29" i="1"/>
  <c r="CJ29" i="1"/>
  <c r="CI29" i="1"/>
  <c r="CH29" i="1"/>
  <c r="CG29" i="1"/>
  <c r="CD29" i="1"/>
  <c r="CC29" i="1"/>
  <c r="CB29" i="1"/>
  <c r="CA29" i="1"/>
  <c r="BZ29" i="1"/>
  <c r="AA29" i="1" s="1"/>
  <c r="BX29" i="1"/>
  <c r="BW29" i="1"/>
  <c r="BV29" i="1"/>
  <c r="BU29" i="1"/>
  <c r="BT29" i="1"/>
  <c r="BS29" i="1"/>
  <c r="BR29" i="1"/>
  <c r="BQ29" i="1"/>
  <c r="BP29" i="1"/>
  <c r="BO29" i="1"/>
  <c r="BJ29" i="1"/>
  <c r="CV29" i="1" s="1"/>
  <c r="AT29" i="1"/>
  <c r="AP29" i="1"/>
  <c r="AL29" i="1"/>
  <c r="CU28" i="1"/>
  <c r="CT28" i="1"/>
  <c r="CS28" i="1"/>
  <c r="CP28" i="1"/>
  <c r="CM28" i="1"/>
  <c r="CK28" i="1"/>
  <c r="CJ28" i="1"/>
  <c r="CI28" i="1"/>
  <c r="CH28" i="1"/>
  <c r="CG28" i="1"/>
  <c r="CD28" i="1"/>
  <c r="CC28" i="1"/>
  <c r="CB28" i="1"/>
  <c r="CA28" i="1"/>
  <c r="BZ28" i="1"/>
  <c r="AA28" i="1" s="1"/>
  <c r="BX28" i="1"/>
  <c r="BW28" i="1"/>
  <c r="BV28" i="1"/>
  <c r="BU28" i="1"/>
  <c r="BT28" i="1"/>
  <c r="BS28" i="1"/>
  <c r="BR28" i="1"/>
  <c r="BQ28" i="1"/>
  <c r="BP28" i="1"/>
  <c r="BO28" i="1"/>
  <c r="BJ28" i="1"/>
  <c r="CR28" i="1" s="1"/>
  <c r="AT28" i="1"/>
  <c r="AP28" i="1"/>
  <c r="AL28" i="1"/>
  <c r="CU27" i="1"/>
  <c r="CT27" i="1"/>
  <c r="CS27" i="1"/>
  <c r="CP27" i="1"/>
  <c r="CM27" i="1"/>
  <c r="CK27" i="1"/>
  <c r="CJ27" i="1"/>
  <c r="CI27" i="1"/>
  <c r="CH27" i="1"/>
  <c r="CG27" i="1"/>
  <c r="CD27" i="1"/>
  <c r="CC27" i="1"/>
  <c r="CB27" i="1"/>
  <c r="CA27" i="1"/>
  <c r="BZ27" i="1"/>
  <c r="AA27" i="1" s="1"/>
  <c r="BX27" i="1"/>
  <c r="BW27" i="1"/>
  <c r="BV27" i="1"/>
  <c r="BU27" i="1"/>
  <c r="BT27" i="1"/>
  <c r="BS27" i="1"/>
  <c r="BR27" i="1"/>
  <c r="BQ27" i="1"/>
  <c r="BP27" i="1"/>
  <c r="BO27" i="1"/>
  <c r="BJ27" i="1"/>
  <c r="CV27" i="1" s="1"/>
  <c r="AT27" i="1"/>
  <c r="AP27" i="1"/>
  <c r="AL27" i="1"/>
  <c r="CU26" i="1"/>
  <c r="CT26" i="1"/>
  <c r="CS26" i="1"/>
  <c r="CP26" i="1"/>
  <c r="CM26" i="1"/>
  <c r="CK26" i="1"/>
  <c r="CJ26" i="1"/>
  <c r="CI26" i="1"/>
  <c r="CH26" i="1"/>
  <c r="CG26" i="1"/>
  <c r="CD26" i="1"/>
  <c r="CC26" i="1"/>
  <c r="CB26" i="1"/>
  <c r="CA26" i="1"/>
  <c r="BZ26" i="1"/>
  <c r="AA26" i="1" s="1"/>
  <c r="BX26" i="1"/>
  <c r="BW26" i="1"/>
  <c r="BV26" i="1"/>
  <c r="BU26" i="1"/>
  <c r="BT26" i="1"/>
  <c r="BS26" i="1"/>
  <c r="BR26" i="1"/>
  <c r="BQ26" i="1"/>
  <c r="BP26" i="1"/>
  <c r="BO26" i="1"/>
  <c r="BJ26" i="1"/>
  <c r="CV26" i="1" s="1"/>
  <c r="AT26" i="1"/>
  <c r="AP26" i="1"/>
  <c r="AL26" i="1"/>
  <c r="CU25" i="1"/>
  <c r="CT25" i="1"/>
  <c r="CS25" i="1"/>
  <c r="CP25" i="1"/>
  <c r="CM25" i="1"/>
  <c r="CK25" i="1"/>
  <c r="CJ25" i="1"/>
  <c r="CI25" i="1"/>
  <c r="CH25" i="1"/>
  <c r="CG25" i="1"/>
  <c r="CD25" i="1"/>
  <c r="CC25" i="1"/>
  <c r="CB25" i="1"/>
  <c r="CA25" i="1"/>
  <c r="BZ25" i="1"/>
  <c r="AA25" i="1" s="1"/>
  <c r="BX25" i="1"/>
  <c r="BW25" i="1"/>
  <c r="BV25" i="1"/>
  <c r="BU25" i="1"/>
  <c r="BT25" i="1"/>
  <c r="BS25" i="1"/>
  <c r="BR25" i="1"/>
  <c r="BQ25" i="1"/>
  <c r="BP25" i="1"/>
  <c r="BO25" i="1"/>
  <c r="BJ25" i="1"/>
  <c r="CR25" i="1" s="1"/>
  <c r="AT25" i="1"/>
  <c r="AP25" i="1"/>
  <c r="AL25" i="1"/>
  <c r="CU24" i="1"/>
  <c r="CT24" i="1"/>
  <c r="CS24" i="1"/>
  <c r="CP24" i="1"/>
  <c r="CM24" i="1"/>
  <c r="CK24" i="1"/>
  <c r="CJ24" i="1"/>
  <c r="CI24" i="1"/>
  <c r="CH24" i="1"/>
  <c r="CG24" i="1"/>
  <c r="CD24" i="1"/>
  <c r="CC24" i="1"/>
  <c r="CB24" i="1"/>
  <c r="CA24" i="1"/>
  <c r="BZ24" i="1"/>
  <c r="AA24" i="1" s="1"/>
  <c r="BX24" i="1"/>
  <c r="BW24" i="1"/>
  <c r="BV24" i="1"/>
  <c r="BU24" i="1"/>
  <c r="BT24" i="1"/>
  <c r="BS24" i="1"/>
  <c r="BR24" i="1"/>
  <c r="BQ24" i="1"/>
  <c r="BP24" i="1"/>
  <c r="BO24" i="1"/>
  <c r="BJ24" i="1"/>
  <c r="CV24" i="1" s="1"/>
  <c r="AT24" i="1"/>
  <c r="AP24" i="1"/>
  <c r="AL24" i="1"/>
  <c r="CU23" i="1"/>
  <c r="CT23" i="1"/>
  <c r="CS23" i="1"/>
  <c r="CP23" i="1"/>
  <c r="CM23" i="1"/>
  <c r="CL23" i="1"/>
  <c r="CK23" i="1"/>
  <c r="CJ23" i="1"/>
  <c r="CI23" i="1"/>
  <c r="CH23" i="1"/>
  <c r="CG23" i="1"/>
  <c r="CD23" i="1"/>
  <c r="CC23" i="1"/>
  <c r="CB23" i="1"/>
  <c r="CA23" i="1"/>
  <c r="BZ23" i="1"/>
  <c r="AA23" i="1" s="1"/>
  <c r="BX23" i="1"/>
  <c r="BW23" i="1"/>
  <c r="BV23" i="1"/>
  <c r="BU23" i="1"/>
  <c r="BT23" i="1"/>
  <c r="BS23" i="1"/>
  <c r="BR23" i="1"/>
  <c r="BQ23" i="1"/>
  <c r="BP23" i="1"/>
  <c r="BO23" i="1"/>
  <c r="BJ23" i="1"/>
  <c r="CV23" i="1" s="1"/>
  <c r="AT23" i="1"/>
  <c r="AP23" i="1"/>
  <c r="AL23" i="1"/>
  <c r="CU22" i="1"/>
  <c r="CT22" i="1"/>
  <c r="CS22" i="1"/>
  <c r="CP22" i="1"/>
  <c r="CM22" i="1"/>
  <c r="CK22" i="1"/>
  <c r="CJ22" i="1"/>
  <c r="CI22" i="1"/>
  <c r="CH22" i="1"/>
  <c r="CG22" i="1"/>
  <c r="CD22" i="1"/>
  <c r="CC22" i="1"/>
  <c r="CB22" i="1"/>
  <c r="CA22" i="1"/>
  <c r="BZ22" i="1"/>
  <c r="AA22" i="1" s="1"/>
  <c r="BX22" i="1"/>
  <c r="BW22" i="1"/>
  <c r="BV22" i="1"/>
  <c r="BU22" i="1"/>
  <c r="BT22" i="1"/>
  <c r="BS22" i="1"/>
  <c r="BR22" i="1"/>
  <c r="BQ22" i="1"/>
  <c r="BP22" i="1"/>
  <c r="BO22" i="1"/>
  <c r="BJ22" i="1"/>
  <c r="CV22" i="1" s="1"/>
  <c r="AT22" i="1"/>
  <c r="AP22" i="1"/>
  <c r="AL22" i="1"/>
  <c r="CU21" i="1"/>
  <c r="CT21" i="1"/>
  <c r="CS21" i="1"/>
  <c r="CP21" i="1"/>
  <c r="CM21" i="1"/>
  <c r="CK21" i="1"/>
  <c r="CJ21" i="1"/>
  <c r="CI21" i="1"/>
  <c r="CH21" i="1"/>
  <c r="CG21" i="1"/>
  <c r="CD21" i="1"/>
  <c r="CC21" i="1"/>
  <c r="CB21" i="1"/>
  <c r="CA21" i="1"/>
  <c r="BZ21" i="1"/>
  <c r="BX21" i="1"/>
  <c r="BW21" i="1"/>
  <c r="BV21" i="1"/>
  <c r="BU21" i="1"/>
  <c r="BT21" i="1"/>
  <c r="BS21" i="1"/>
  <c r="BR21" i="1"/>
  <c r="BQ21" i="1"/>
  <c r="BP21" i="1"/>
  <c r="BO21" i="1"/>
  <c r="BJ21" i="1"/>
  <c r="CV21" i="1" s="1"/>
  <c r="AT21" i="1"/>
  <c r="AP21" i="1"/>
  <c r="AL21" i="1"/>
  <c r="AA21" i="1"/>
  <c r="CU20" i="1"/>
  <c r="CT20" i="1"/>
  <c r="CS20" i="1"/>
  <c r="CP20" i="1"/>
  <c r="CM20" i="1"/>
  <c r="CK20" i="1"/>
  <c r="CJ20" i="1"/>
  <c r="CI20" i="1"/>
  <c r="CH20" i="1"/>
  <c r="CG20" i="1"/>
  <c r="CD20" i="1"/>
  <c r="CC20" i="1"/>
  <c r="CB20" i="1"/>
  <c r="CA20" i="1"/>
  <c r="BZ20" i="1"/>
  <c r="AA20" i="1" s="1"/>
  <c r="BX20" i="1"/>
  <c r="BW20" i="1"/>
  <c r="BV20" i="1"/>
  <c r="BU20" i="1"/>
  <c r="BT20" i="1"/>
  <c r="BS20" i="1"/>
  <c r="BR20" i="1"/>
  <c r="BQ20" i="1"/>
  <c r="BP20" i="1"/>
  <c r="BO20" i="1"/>
  <c r="BJ20" i="1"/>
  <c r="CR20" i="1" s="1"/>
  <c r="AT20" i="1"/>
  <c r="AP20" i="1"/>
  <c r="AL20" i="1"/>
  <c r="CU19" i="1"/>
  <c r="CT19" i="1"/>
  <c r="CS19" i="1"/>
  <c r="CP19" i="1"/>
  <c r="CM19" i="1"/>
  <c r="CK19" i="1"/>
  <c r="CJ19" i="1"/>
  <c r="CI19" i="1"/>
  <c r="CH19" i="1"/>
  <c r="CG19" i="1"/>
  <c r="CD19" i="1"/>
  <c r="CC19" i="1"/>
  <c r="CB19" i="1"/>
  <c r="CA19" i="1"/>
  <c r="BZ19" i="1"/>
  <c r="AA19" i="1" s="1"/>
  <c r="BX19" i="1"/>
  <c r="BW19" i="1"/>
  <c r="BV19" i="1"/>
  <c r="BU19" i="1"/>
  <c r="BT19" i="1"/>
  <c r="BS19" i="1"/>
  <c r="BR19" i="1"/>
  <c r="BQ19" i="1"/>
  <c r="BP19" i="1"/>
  <c r="BO19" i="1"/>
  <c r="BJ19" i="1"/>
  <c r="CV19" i="1" s="1"/>
  <c r="AT19" i="1"/>
  <c r="AP19" i="1"/>
  <c r="AL19" i="1"/>
  <c r="CU18" i="1"/>
  <c r="CT18" i="1"/>
  <c r="CS18" i="1"/>
  <c r="CP18" i="1"/>
  <c r="CM18" i="1"/>
  <c r="CK18" i="1"/>
  <c r="CJ18" i="1"/>
  <c r="CI18" i="1"/>
  <c r="CH18" i="1"/>
  <c r="CG18" i="1"/>
  <c r="CD18" i="1"/>
  <c r="CC18" i="1"/>
  <c r="CB18" i="1"/>
  <c r="CA18" i="1"/>
  <c r="BZ18" i="1"/>
  <c r="BX18" i="1"/>
  <c r="BW18" i="1"/>
  <c r="BV18" i="1"/>
  <c r="BU18" i="1"/>
  <c r="BT18" i="1"/>
  <c r="BS18" i="1"/>
  <c r="BR18" i="1"/>
  <c r="BQ18" i="1"/>
  <c r="BP18" i="1"/>
  <c r="BO18" i="1"/>
  <c r="BJ18" i="1"/>
  <c r="CV18" i="1" s="1"/>
  <c r="AT18" i="1"/>
  <c r="AP18" i="1"/>
  <c r="AL18" i="1"/>
  <c r="AA18" i="1"/>
  <c r="CU17" i="1"/>
  <c r="CT17" i="1"/>
  <c r="CS17" i="1"/>
  <c r="CP17" i="1"/>
  <c r="CM17" i="1"/>
  <c r="CK17" i="1"/>
  <c r="CJ17" i="1"/>
  <c r="CI17" i="1"/>
  <c r="CH17" i="1"/>
  <c r="CG17" i="1"/>
  <c r="CD17" i="1"/>
  <c r="CC17" i="1"/>
  <c r="CB17" i="1"/>
  <c r="CA17" i="1"/>
  <c r="BZ17" i="1"/>
  <c r="AA17" i="1" s="1"/>
  <c r="BX17" i="1"/>
  <c r="BW17" i="1"/>
  <c r="BV17" i="1"/>
  <c r="BU17" i="1"/>
  <c r="BT17" i="1"/>
  <c r="BS17" i="1"/>
  <c r="BR17" i="1"/>
  <c r="BQ17" i="1"/>
  <c r="BP17" i="1"/>
  <c r="BO17" i="1"/>
  <c r="BJ17" i="1"/>
  <c r="CR17" i="1" s="1"/>
  <c r="AT17" i="1"/>
  <c r="AP17" i="1"/>
  <c r="AL17" i="1"/>
  <c r="CU16" i="1"/>
  <c r="CT16" i="1"/>
  <c r="CS16" i="1"/>
  <c r="CP16" i="1"/>
  <c r="CM16" i="1"/>
  <c r="CK16" i="1"/>
  <c r="CJ16" i="1"/>
  <c r="CI16" i="1"/>
  <c r="CH16" i="1"/>
  <c r="CG16" i="1"/>
  <c r="CD16" i="1"/>
  <c r="CC16" i="1"/>
  <c r="CB16" i="1"/>
  <c r="CA16" i="1"/>
  <c r="BZ16" i="1"/>
  <c r="AA16" i="1" s="1"/>
  <c r="BX16" i="1"/>
  <c r="BW16" i="1"/>
  <c r="BV16" i="1"/>
  <c r="BU16" i="1"/>
  <c r="BT16" i="1"/>
  <c r="BS16" i="1"/>
  <c r="BR16" i="1"/>
  <c r="BQ16" i="1"/>
  <c r="BP16" i="1"/>
  <c r="BO16" i="1"/>
  <c r="BJ16" i="1"/>
  <c r="CV16" i="1" s="1"/>
  <c r="AT16" i="1"/>
  <c r="AP16" i="1"/>
  <c r="AL16" i="1"/>
  <c r="CU15" i="1"/>
  <c r="CT15" i="1"/>
  <c r="CS15" i="1"/>
  <c r="CP15" i="1"/>
  <c r="CM15" i="1"/>
  <c r="CK15" i="1"/>
  <c r="CJ15" i="1"/>
  <c r="CI15" i="1"/>
  <c r="CH15" i="1"/>
  <c r="CG15" i="1"/>
  <c r="CD15" i="1"/>
  <c r="CC15" i="1"/>
  <c r="CB15" i="1"/>
  <c r="CA15" i="1"/>
  <c r="BZ15" i="1"/>
  <c r="AA15" i="1" s="1"/>
  <c r="BY15" i="1"/>
  <c r="BX15" i="1"/>
  <c r="BW15" i="1"/>
  <c r="BV15" i="1"/>
  <c r="BU15" i="1"/>
  <c r="BT15" i="1"/>
  <c r="BS15" i="1"/>
  <c r="BR15" i="1"/>
  <c r="BQ15" i="1"/>
  <c r="BP15" i="1"/>
  <c r="BO15" i="1"/>
  <c r="BJ15" i="1"/>
  <c r="CV15" i="1" s="1"/>
  <c r="AT15" i="1"/>
  <c r="AP15" i="1"/>
  <c r="AL15" i="1"/>
  <c r="CU14" i="1"/>
  <c r="CT14" i="1"/>
  <c r="CS14" i="1"/>
  <c r="CP14" i="1"/>
  <c r="CM14" i="1"/>
  <c r="CK14" i="1"/>
  <c r="CJ14" i="1"/>
  <c r="CI14" i="1"/>
  <c r="CH14" i="1"/>
  <c r="CG14" i="1"/>
  <c r="CD14" i="1"/>
  <c r="CC14" i="1"/>
  <c r="CB14" i="1"/>
  <c r="CA14" i="1"/>
  <c r="BZ14" i="1"/>
  <c r="AA14" i="1" s="1"/>
  <c r="BX14" i="1"/>
  <c r="BW14" i="1"/>
  <c r="BV14" i="1"/>
  <c r="BU14" i="1"/>
  <c r="BT14" i="1"/>
  <c r="BS14" i="1"/>
  <c r="BR14" i="1"/>
  <c r="BQ14" i="1"/>
  <c r="BP14" i="1"/>
  <c r="BO14" i="1"/>
  <c r="BJ14" i="1"/>
  <c r="CV14" i="1" s="1"/>
  <c r="AT14" i="1"/>
  <c r="AP14" i="1"/>
  <c r="AL14" i="1"/>
  <c r="CU13" i="1"/>
  <c r="CT13" i="1"/>
  <c r="CS13" i="1"/>
  <c r="CP13" i="1"/>
  <c r="CM13" i="1"/>
  <c r="CK13" i="1"/>
  <c r="CJ13" i="1"/>
  <c r="CI13" i="1"/>
  <c r="CH13" i="1"/>
  <c r="CG13" i="1"/>
  <c r="CD13" i="1"/>
  <c r="CC13" i="1"/>
  <c r="CB13" i="1"/>
  <c r="CA13" i="1"/>
  <c r="BZ13" i="1"/>
  <c r="AA13" i="1" s="1"/>
  <c r="BX13" i="1"/>
  <c r="BW13" i="1"/>
  <c r="BV13" i="1"/>
  <c r="BU13" i="1"/>
  <c r="BT13" i="1"/>
  <c r="BS13" i="1"/>
  <c r="BR13" i="1"/>
  <c r="BQ13" i="1"/>
  <c r="BP13" i="1"/>
  <c r="BO13" i="1"/>
  <c r="BJ13" i="1"/>
  <c r="CV13" i="1" s="1"/>
  <c r="AT13" i="1"/>
  <c r="AP13" i="1"/>
  <c r="AL13" i="1"/>
  <c r="CU12" i="1"/>
  <c r="CT12" i="1"/>
  <c r="CS12" i="1"/>
  <c r="CP12" i="1"/>
  <c r="CM12" i="1"/>
  <c r="CL12" i="1"/>
  <c r="CK12" i="1"/>
  <c r="CJ12" i="1"/>
  <c r="CI12" i="1"/>
  <c r="CH12" i="1"/>
  <c r="CG12" i="1"/>
  <c r="CD12" i="1"/>
  <c r="CC12" i="1"/>
  <c r="CB12" i="1"/>
  <c r="CA12" i="1"/>
  <c r="BZ12" i="1"/>
  <c r="AA12" i="1" s="1"/>
  <c r="BX12" i="1"/>
  <c r="BW12" i="1"/>
  <c r="BV12" i="1"/>
  <c r="BU12" i="1"/>
  <c r="BT12" i="1"/>
  <c r="BS12" i="1"/>
  <c r="BR12" i="1"/>
  <c r="BQ12" i="1"/>
  <c r="BP12" i="1"/>
  <c r="BO12" i="1"/>
  <c r="BJ12" i="1"/>
  <c r="CR12" i="1" s="1"/>
  <c r="AT12" i="1"/>
  <c r="AP12" i="1"/>
  <c r="AL12" i="1"/>
  <c r="CU11" i="1"/>
  <c r="CT11" i="1"/>
  <c r="CS11" i="1"/>
  <c r="CP11" i="1"/>
  <c r="CM11" i="1"/>
  <c r="CK11" i="1"/>
  <c r="CJ11" i="1"/>
  <c r="CI11" i="1"/>
  <c r="CH11" i="1"/>
  <c r="CG11" i="1"/>
  <c r="CD11" i="1"/>
  <c r="CC11" i="1"/>
  <c r="CB11" i="1"/>
  <c r="CA11" i="1"/>
  <c r="BZ11" i="1"/>
  <c r="AA11" i="1" s="1"/>
  <c r="BX11" i="1"/>
  <c r="BW11" i="1"/>
  <c r="BV11" i="1"/>
  <c r="BU11" i="1"/>
  <c r="BT11" i="1"/>
  <c r="BS11" i="1"/>
  <c r="BR11" i="1"/>
  <c r="BQ11" i="1"/>
  <c r="BP11" i="1"/>
  <c r="BO11" i="1"/>
  <c r="BJ11" i="1"/>
  <c r="CV11" i="1" s="1"/>
  <c r="AT11" i="1"/>
  <c r="AP11" i="1"/>
  <c r="AL11" i="1"/>
  <c r="CU10" i="1"/>
  <c r="CT10" i="1"/>
  <c r="CS10" i="1"/>
  <c r="CP10" i="1"/>
  <c r="CM10" i="1"/>
  <c r="CK10" i="1"/>
  <c r="CJ10" i="1"/>
  <c r="CI10" i="1"/>
  <c r="CH10" i="1"/>
  <c r="CG10" i="1"/>
  <c r="CE10" i="1"/>
  <c r="B10" i="1" s="1"/>
  <c r="CD10" i="1"/>
  <c r="CD41" i="1" s="1"/>
  <c r="CC10" i="1"/>
  <c r="CC41" i="1" s="1"/>
  <c r="CB10" i="1"/>
  <c r="CB41" i="1" s="1"/>
  <c r="CA10" i="1"/>
  <c r="CA41" i="1" s="1"/>
  <c r="AM5" i="1" s="1"/>
  <c r="BZ10" i="1"/>
  <c r="BX10" i="1"/>
  <c r="BX41" i="1" s="1"/>
  <c r="BW10" i="1"/>
  <c r="BW41" i="1" s="1"/>
  <c r="X4" i="1" s="1"/>
  <c r="AX5" i="1" s="1"/>
  <c r="BV10" i="1"/>
  <c r="BU10" i="1"/>
  <c r="BT10" i="1"/>
  <c r="BS10" i="1"/>
  <c r="BR10" i="1"/>
  <c r="BQ10" i="1"/>
  <c r="BP10" i="1"/>
  <c r="BO10" i="1"/>
  <c r="BJ10" i="1"/>
  <c r="CV10" i="1" s="1"/>
  <c r="AT10" i="1"/>
  <c r="AP10" i="1"/>
  <c r="AL10" i="1"/>
  <c r="BF9" i="1"/>
  <c r="BB9" i="1"/>
  <c r="AX9" i="1"/>
  <c r="AL9" i="1"/>
  <c r="AX8" i="1"/>
  <c r="L8" i="1"/>
  <c r="D8" i="1"/>
  <c r="BI7" i="1"/>
  <c r="AS7" i="1"/>
  <c r="AC7" i="1"/>
  <c r="M7" i="1"/>
  <c r="BI6" i="1"/>
  <c r="AS6" i="1"/>
  <c r="AC6" i="1"/>
  <c r="AP5" i="1"/>
  <c r="BF4" i="1"/>
  <c r="AX4" i="1"/>
  <c r="AP4" i="1"/>
  <c r="B4" i="1"/>
  <c r="CN39" i="1" s="1"/>
  <c r="AP3" i="1"/>
  <c r="AU1" i="1"/>
  <c r="AF1" i="1"/>
  <c r="U1" i="1"/>
  <c r="CR13" i="1" l="1"/>
  <c r="CR26" i="1"/>
  <c r="CV33" i="1"/>
  <c r="CR24" i="1"/>
  <c r="CR23" i="1"/>
  <c r="BF5" i="1"/>
  <c r="AT41" i="1"/>
  <c r="CR15" i="1"/>
  <c r="BP41" i="1"/>
  <c r="CE17" i="1"/>
  <c r="B17" i="1" s="1"/>
  <c r="BY22" i="1"/>
  <c r="CR31" i="1"/>
  <c r="BY11" i="1"/>
  <c r="BV41" i="1"/>
  <c r="X5" i="1" s="1"/>
  <c r="CR29" i="1"/>
  <c r="BZ41" i="1"/>
  <c r="AM4" i="1" s="1"/>
  <c r="AL41" i="1"/>
  <c r="CR16" i="1"/>
  <c r="CR39" i="1"/>
  <c r="AA10" i="1"/>
  <c r="AA41" i="1" s="1"/>
  <c r="AA43" i="1" s="1"/>
  <c r="AP41" i="1"/>
  <c r="CN26" i="1"/>
  <c r="CR37" i="1"/>
  <c r="CJ41" i="1"/>
  <c r="CO15" i="1"/>
  <c r="CR18" i="1"/>
  <c r="CL19" i="1"/>
  <c r="CO22" i="1"/>
  <c r="CE24" i="1"/>
  <c r="B24" i="1" s="1"/>
  <c r="BY29" i="1"/>
  <c r="CO36" i="1"/>
  <c r="BY39" i="1"/>
  <c r="CO39" i="1"/>
  <c r="CL30" i="1"/>
  <c r="CN33" i="1"/>
  <c r="BY36" i="1"/>
  <c r="CE38" i="1"/>
  <c r="B38" i="1" s="1"/>
  <c r="CL16" i="1"/>
  <c r="CN19" i="1"/>
  <c r="CE21" i="1"/>
  <c r="B21" i="1" s="1"/>
  <c r="CO26" i="1"/>
  <c r="CE28" i="1"/>
  <c r="B28" i="1" s="1"/>
  <c r="CO33" i="1"/>
  <c r="CL37" i="1"/>
  <c r="CE14" i="1"/>
  <c r="B14" i="1" s="1"/>
  <c r="CO19" i="1"/>
  <c r="CN23" i="1"/>
  <c r="BY26" i="1"/>
  <c r="CN30" i="1"/>
  <c r="BY33" i="1"/>
  <c r="CE35" i="1"/>
  <c r="B35" i="1" s="1"/>
  <c r="BY12" i="1"/>
  <c r="BY19" i="1"/>
  <c r="CL20" i="1"/>
  <c r="CO23" i="1"/>
  <c r="CL27" i="1"/>
  <c r="CO30" i="1"/>
  <c r="CE32" i="1"/>
  <c r="B32" i="1" s="1"/>
  <c r="CL34" i="1"/>
  <c r="CN37" i="1"/>
  <c r="CL40" i="1"/>
  <c r="CO16" i="1"/>
  <c r="CE18" i="1"/>
  <c r="B18" i="1" s="1"/>
  <c r="BY23" i="1"/>
  <c r="CE25" i="1"/>
  <c r="B25" i="1" s="1"/>
  <c r="BY30" i="1"/>
  <c r="CL31" i="1"/>
  <c r="BY37" i="1"/>
  <c r="CO37" i="1"/>
  <c r="CN13" i="1"/>
  <c r="BY16" i="1"/>
  <c r="CN20" i="1"/>
  <c r="CL24" i="1"/>
  <c r="CN27" i="1"/>
  <c r="CE29" i="1"/>
  <c r="B29" i="1" s="1"/>
  <c r="CN34" i="1"/>
  <c r="CE39" i="1"/>
  <c r="B39" i="1" s="1"/>
  <c r="CQ39" i="1" s="1"/>
  <c r="CN40" i="1"/>
  <c r="CL10" i="1"/>
  <c r="CE15" i="1"/>
  <c r="B15" i="1" s="1"/>
  <c r="CL17" i="1"/>
  <c r="CO20" i="1"/>
  <c r="CE22" i="1"/>
  <c r="B22" i="1" s="1"/>
  <c r="CO27" i="1"/>
  <c r="CN31" i="1"/>
  <c r="CO34" i="1"/>
  <c r="CE36" i="1"/>
  <c r="B36" i="1" s="1"/>
  <c r="BY40" i="1"/>
  <c r="CO40" i="1"/>
  <c r="CN12" i="1"/>
  <c r="BY13" i="1"/>
  <c r="BY20" i="1"/>
  <c r="CL21" i="1"/>
  <c r="CN24" i="1"/>
  <c r="BY27" i="1"/>
  <c r="CL28" i="1"/>
  <c r="CO31" i="1"/>
  <c r="BY34" i="1"/>
  <c r="CL38" i="1"/>
  <c r="CL14" i="1"/>
  <c r="CN17" i="1"/>
  <c r="CO24" i="1"/>
  <c r="CE26" i="1"/>
  <c r="B26" i="1" s="1"/>
  <c r="BY31" i="1"/>
  <c r="CE33" i="1"/>
  <c r="B33" i="1" s="1"/>
  <c r="CR34" i="1"/>
  <c r="CL35" i="1"/>
  <c r="CO12" i="1"/>
  <c r="CN16" i="1"/>
  <c r="CO17" i="1"/>
  <c r="CE19" i="1"/>
  <c r="B19" i="1" s="1"/>
  <c r="CN21" i="1"/>
  <c r="BY24" i="1"/>
  <c r="CN28" i="1"/>
  <c r="CL32" i="1"/>
  <c r="CN38" i="1"/>
  <c r="CN14" i="1"/>
  <c r="BY17" i="1"/>
  <c r="CL18" i="1"/>
  <c r="CO21" i="1"/>
  <c r="CE23" i="1"/>
  <c r="B23" i="1" s="1"/>
  <c r="CL25" i="1"/>
  <c r="CO28" i="1"/>
  <c r="CE30" i="1"/>
  <c r="B30" i="1" s="1"/>
  <c r="CN35" i="1"/>
  <c r="CE37" i="1"/>
  <c r="B37" i="1" s="1"/>
  <c r="BY38" i="1"/>
  <c r="CO38" i="1"/>
  <c r="CO13" i="1"/>
  <c r="CN10" i="1"/>
  <c r="CL11" i="1"/>
  <c r="CO14" i="1"/>
  <c r="BY21" i="1"/>
  <c r="BY28" i="1"/>
  <c r="CL29" i="1"/>
  <c r="CN32" i="1"/>
  <c r="CO35" i="1"/>
  <c r="CL13" i="1"/>
  <c r="CE11" i="1"/>
  <c r="B11" i="1" s="1"/>
  <c r="BY14" i="1"/>
  <c r="CL22" i="1"/>
  <c r="CN25" i="1"/>
  <c r="CO32" i="1"/>
  <c r="BY35" i="1"/>
  <c r="CL36" i="1"/>
  <c r="CL39" i="1"/>
  <c r="CE40" i="1"/>
  <c r="CO10" i="1"/>
  <c r="BY10" i="1"/>
  <c r="CN11" i="1"/>
  <c r="CE13" i="1"/>
  <c r="B13" i="1" s="1"/>
  <c r="CO18" i="1"/>
  <c r="CE20" i="1"/>
  <c r="B20" i="1" s="1"/>
  <c r="CO25" i="1"/>
  <c r="CE27" i="1"/>
  <c r="B27" i="1" s="1"/>
  <c r="CN29" i="1"/>
  <c r="BY32" i="1"/>
  <c r="CE34" i="1"/>
  <c r="B34" i="1" s="1"/>
  <c r="CE12" i="1"/>
  <c r="B12" i="1" s="1"/>
  <c r="CR10" i="1"/>
  <c r="CE16" i="1"/>
  <c r="B16" i="1" s="1"/>
  <c r="CL15" i="1"/>
  <c r="CN18" i="1"/>
  <c r="CR21" i="1"/>
  <c r="CO11" i="1"/>
  <c r="CN15" i="1"/>
  <c r="BY18" i="1"/>
  <c r="CN22" i="1"/>
  <c r="BY25" i="1"/>
  <c r="CL26" i="1"/>
  <c r="CO29" i="1"/>
  <c r="CE31" i="1"/>
  <c r="B31" i="1" s="1"/>
  <c r="CR32" i="1"/>
  <c r="CL33" i="1"/>
  <c r="CN36" i="1"/>
  <c r="CV25" i="1"/>
  <c r="CV38" i="1"/>
  <c r="CV40" i="1"/>
  <c r="CV28" i="1"/>
  <c r="CV36" i="1"/>
  <c r="CV20" i="1"/>
  <c r="CR11" i="1"/>
  <c r="CV12" i="1"/>
  <c r="CR19" i="1"/>
  <c r="CR27" i="1"/>
  <c r="CR35" i="1"/>
  <c r="CV17" i="1"/>
  <c r="CR22" i="1"/>
  <c r="BJ41" i="1"/>
  <c r="CR14" i="1"/>
  <c r="CR30" i="1"/>
  <c r="CQ38" i="1"/>
  <c r="BY41" i="1" l="1"/>
  <c r="AM3" i="1" s="1"/>
  <c r="B40" i="1"/>
  <c r="CQ40" i="1" s="1"/>
  <c r="CQ41" i="1" s="1"/>
  <c r="CE41" i="1"/>
  <c r="CL41" i="1"/>
  <c r="CN41" i="1"/>
  <c r="CR41" i="1"/>
  <c r="N54" i="1" s="1"/>
  <c r="CV41" i="1"/>
  <c r="CO41" i="1"/>
  <c r="BW47" i="1" l="1"/>
  <c r="BW45" i="1"/>
  <c r="AA44" i="1" s="1"/>
  <c r="AO57" i="1" l="1"/>
  <c r="AX43" i="1"/>
  <c r="AP57" i="1"/>
  <c r="AX44" i="1"/>
  <c r="M54" i="1"/>
  <c r="L54" i="1" s="1"/>
  <c r="L53" i="1" s="1"/>
  <c r="C41" i="1" s="1"/>
</calcChain>
</file>

<file path=xl/sharedStrings.xml><?xml version="1.0" encoding="utf-8"?>
<sst xmlns="http://schemas.openxmlformats.org/spreadsheetml/2006/main" count="178" uniqueCount="124">
  <si>
    <t>Pracovní lístek</t>
  </si>
  <si>
    <t>měsíc:</t>
  </si>
  <si>
    <t>rok:</t>
  </si>
  <si>
    <t>jméno a příjmení:</t>
  </si>
  <si>
    <t>pracovní doba:</t>
  </si>
  <si>
    <t>pracovní fond vč. svátků</t>
  </si>
  <si>
    <t>nemoc, OČR</t>
  </si>
  <si>
    <t>hodin</t>
  </si>
  <si>
    <t>dovolená</t>
  </si>
  <si>
    <t>ostatní placené dny</t>
  </si>
  <si>
    <t>svátek</t>
  </si>
  <si>
    <t>ostatní neplacené dny</t>
  </si>
  <si>
    <t>Chyby</t>
  </si>
  <si>
    <t xml:space="preserve">měsíční odměny </t>
  </si>
  <si>
    <t>jen HS !!</t>
  </si>
  <si>
    <t>přípl.</t>
  </si>
  <si>
    <t>práce ve sv.v</t>
  </si>
  <si>
    <t>příplatek za</t>
  </si>
  <si>
    <t>snížení doby</t>
  </si>
  <si>
    <t>přerušení a pr.</t>
  </si>
  <si>
    <t>svátek ve</t>
  </si>
  <si>
    <t>lékař</t>
  </si>
  <si>
    <t>služební</t>
  </si>
  <si>
    <t>neplacené</t>
  </si>
  <si>
    <t>ostatní plac.</t>
  </si>
  <si>
    <t>ostatní neplac.</t>
  </si>
  <si>
    <t>náhrady</t>
  </si>
  <si>
    <t>práce při  PR</t>
  </si>
  <si>
    <t>práce po 24 h</t>
  </si>
  <si>
    <t>přerušení</t>
  </si>
  <si>
    <t>neodpracované</t>
  </si>
  <si>
    <t>nepřípustné</t>
  </si>
  <si>
    <t>délka</t>
  </si>
  <si>
    <t>služební cesta</t>
  </si>
  <si>
    <t>neodpr.+ odpr.</t>
  </si>
  <si>
    <t>zadáno neodpr.</t>
  </si>
  <si>
    <t>zápis do</t>
  </si>
  <si>
    <t>diety nebo</t>
  </si>
  <si>
    <t>HS-prohození</t>
  </si>
  <si>
    <t>vyplněno jen</t>
  </si>
  <si>
    <t>příspěvek na</t>
  </si>
  <si>
    <t>den</t>
  </si>
  <si>
    <t>od</t>
  </si>
  <si>
    <t>do</t>
  </si>
  <si>
    <t>hodiny  přít.</t>
  </si>
  <si>
    <t>hodiny</t>
  </si>
  <si>
    <t xml:space="preserve"> důvod </t>
  </si>
  <si>
    <t>příplatky</t>
  </si>
  <si>
    <r>
      <t xml:space="preserve">Diety / </t>
    </r>
    <r>
      <rPr>
        <sz val="8"/>
        <color rgb="FF000000"/>
        <rFont val="Arial CE"/>
      </rPr>
      <t>stravné</t>
    </r>
  </si>
  <si>
    <t>odp.</t>
  </si>
  <si>
    <t>pracovní době</t>
  </si>
  <si>
    <t>noc</t>
  </si>
  <si>
    <t>so + ne</t>
  </si>
  <si>
    <t>o přestávky</t>
  </si>
  <si>
    <t>přes půlnoc</t>
  </si>
  <si>
    <t>všední den</t>
  </si>
  <si>
    <t>doprovod</t>
  </si>
  <si>
    <t>cesta</t>
  </si>
  <si>
    <t>volno, vč. "A"</t>
  </si>
  <si>
    <t>nepřítomnost</t>
  </si>
  <si>
    <t>60%, 80%</t>
  </si>
  <si>
    <t>pohotovosti</t>
  </si>
  <si>
    <t xml:space="preserve"> poslední den</t>
  </si>
  <si>
    <t>práce</t>
  </si>
  <si>
    <t>hod.ve volnu</t>
  </si>
  <si>
    <t>znaky - důvod</t>
  </si>
  <si>
    <t>rozmezí hodin</t>
  </si>
  <si>
    <t>hodnoty hodin</t>
  </si>
  <si>
    <t>dovolené</t>
  </si>
  <si>
    <t>kratší než 5 h</t>
  </si>
  <si>
    <t>víc, než práce</t>
  </si>
  <si>
    <t>hodin je víc</t>
  </si>
  <si>
    <t>bez hodin</t>
  </si>
  <si>
    <t>nexist. dne</t>
  </si>
  <si>
    <t>stravné</t>
  </si>
  <si>
    <t>MP I</t>
  </si>
  <si>
    <t>MP II</t>
  </si>
  <si>
    <t>"od" nebo "do"</t>
  </si>
  <si>
    <t>stravování</t>
  </si>
  <si>
    <t>nepřítomnosti</t>
  </si>
  <si>
    <t>so+ne</t>
  </si>
  <si>
    <t>jen do 2020</t>
  </si>
  <si>
    <t>Ne</t>
  </si>
  <si>
    <t>So</t>
  </si>
  <si>
    <t>celkem</t>
  </si>
  <si>
    <t>os. číslo:</t>
  </si>
  <si>
    <t xml:space="preserve">přesčas / úvazek z minulých měsísů </t>
  </si>
  <si>
    <t xml:space="preserve">přesčas k proplacení </t>
  </si>
  <si>
    <t>diety:</t>
  </si>
  <si>
    <t xml:space="preserve">  5 - 12</t>
  </si>
  <si>
    <t>dny</t>
  </si>
  <si>
    <t>poměr hod</t>
  </si>
  <si>
    <t>=KDYŽ(ROK(DNES())*12+MĚSÍC(DNES())+(DEN(DNES())-1)/100&gt;$P$57*12+$F$57+1;SUMA(CU10:CU40);0)</t>
  </si>
  <si>
    <t xml:space="preserve">celkem odpracováno hodin </t>
  </si>
  <si>
    <t xml:space="preserve">do dalších měsíců zbývá úvazek </t>
  </si>
  <si>
    <t>12 - 18</t>
  </si>
  <si>
    <t xml:space="preserve">přesčas / úvazek na konci měsíce </t>
  </si>
  <si>
    <t xml:space="preserve">do dalších měsíců zbývá přesčas </t>
  </si>
  <si>
    <t>18 - 24</t>
  </si>
  <si>
    <r>
      <t xml:space="preserve">důvody nepřítomnosti:  </t>
    </r>
    <r>
      <rPr>
        <b/>
        <sz val="9"/>
        <color rgb="FF000000"/>
        <rFont val="Arial CE"/>
      </rPr>
      <t>D</t>
    </r>
    <r>
      <rPr>
        <sz val="9"/>
        <color rgb="FF000000"/>
        <rFont val="Arial CE"/>
      </rPr>
      <t xml:space="preserve"> - dovolená, </t>
    </r>
    <r>
      <rPr>
        <b/>
        <sz val="9"/>
        <color rgb="FF000000"/>
        <rFont val="Arial CE"/>
      </rPr>
      <t>L</t>
    </r>
    <r>
      <rPr>
        <sz val="9"/>
        <color rgb="FF000000"/>
        <rFont val="Arial CE"/>
      </rPr>
      <t xml:space="preserve"> - lékař, </t>
    </r>
    <r>
      <rPr>
        <b/>
        <sz val="9"/>
        <color rgb="FF000000"/>
        <rFont val="Arial CE"/>
      </rPr>
      <t>N</t>
    </r>
    <r>
      <rPr>
        <sz val="9"/>
        <color rgb="FF000000"/>
        <rFont val="Arial CE"/>
      </rPr>
      <t xml:space="preserve"> - nemoc nebo OČR, </t>
    </r>
    <r>
      <rPr>
        <b/>
        <sz val="9"/>
        <color rgb="FF000000"/>
        <rFont val="Arial CE"/>
      </rPr>
      <t>S -</t>
    </r>
    <r>
      <rPr>
        <sz val="9"/>
        <color rgb="FF000000"/>
        <rFont val="Arial CE"/>
      </rPr>
      <t xml:space="preserve"> služební cesta, </t>
    </r>
    <r>
      <rPr>
        <b/>
        <sz val="9"/>
        <color rgb="FF000000"/>
        <rFont val="Arial CE"/>
      </rPr>
      <t>V</t>
    </r>
    <r>
      <rPr>
        <sz val="9"/>
        <color rgb="FF000000"/>
        <rFont val="Arial CE"/>
      </rPr>
      <t xml:space="preserve"> - náhradní volno, </t>
    </r>
    <r>
      <rPr>
        <b/>
        <sz val="9"/>
        <color rgb="FF000000"/>
        <rFont val="Arial CE"/>
      </rPr>
      <t>P</t>
    </r>
    <r>
      <rPr>
        <sz val="9"/>
        <color rgb="FF000000"/>
        <rFont val="Arial CE"/>
      </rPr>
      <t xml:space="preserve"> - přerušení práce,</t>
    </r>
  </si>
  <si>
    <t>Svátek 1.5.:</t>
  </si>
  <si>
    <t>Mělo být odpracováno hodin:</t>
  </si>
  <si>
    <r>
      <t>A</t>
    </r>
    <r>
      <rPr>
        <sz val="9"/>
        <color rgb="FF000000"/>
        <rFont val="Arial CE"/>
      </rPr>
      <t xml:space="preserve"> - neomluvená absence, </t>
    </r>
    <r>
      <rPr>
        <b/>
        <sz val="9"/>
        <color rgb="FF000000"/>
        <rFont val="Arial CE"/>
      </rPr>
      <t>E</t>
    </r>
    <r>
      <rPr>
        <sz val="9"/>
        <color rgb="FF000000"/>
        <rFont val="Arial CE"/>
      </rPr>
      <t xml:space="preserve"> - neplacené volno, </t>
    </r>
    <r>
      <rPr>
        <b/>
        <sz val="9"/>
        <color rgb="FF000000"/>
        <rFont val="Arial CE"/>
      </rPr>
      <t>O</t>
    </r>
    <r>
      <rPr>
        <sz val="9"/>
        <color rgb="FF000000"/>
        <rFont val="Arial CE"/>
      </rPr>
      <t xml:space="preserve"> - ostatní placené volno</t>
    </r>
    <r>
      <rPr>
        <sz val="9"/>
        <color rgb="FF000000"/>
        <rFont val="Arial CE"/>
      </rPr>
      <t xml:space="preserve">, </t>
    </r>
    <r>
      <rPr>
        <b/>
        <sz val="9"/>
        <color rgb="FF000000"/>
        <rFont val="Arial CE"/>
      </rPr>
      <t>X</t>
    </r>
    <r>
      <rPr>
        <sz val="9"/>
        <color rgb="FF000000"/>
        <rFont val="Arial CE"/>
      </rPr>
      <t xml:space="preserve"> - dny před nástupem a po ukončení prac. poměru</t>
    </r>
  </si>
  <si>
    <t>Svátek 1.1.:</t>
  </si>
  <si>
    <t>poznámky:</t>
  </si>
  <si>
    <t xml:space="preserve"> Původně - Mělo být odpracováno hodin:</t>
  </si>
  <si>
    <t>zpracoval:</t>
  </si>
  <si>
    <t xml:space="preserve"> podpis a razítko vedoucího:</t>
  </si>
  <si>
    <t xml:space="preserve"> podpis zaměstnance:</t>
  </si>
  <si>
    <t xml:space="preserve">chybové hlášení: </t>
  </si>
  <si>
    <t xml:space="preserve"> jméno a příjmení:</t>
  </si>
  <si>
    <t>ano</t>
  </si>
  <si>
    <t xml:space="preserve">přesčas / úvazek z minulých měsísů: </t>
  </si>
  <si>
    <t xml:space="preserve"> hodin</t>
  </si>
  <si>
    <t xml:space="preserve"> osobní číslo:</t>
  </si>
  <si>
    <t xml:space="preserve">středisko: </t>
  </si>
  <si>
    <t>Kč</t>
  </si>
  <si>
    <t xml:space="preserve">pracovní doba: </t>
  </si>
  <si>
    <t>H</t>
  </si>
  <si>
    <t>ne</t>
  </si>
  <si>
    <t xml:space="preserve">zůstatek dovolené k 1. dni v měsíci </t>
  </si>
  <si>
    <t>dnů</t>
  </si>
  <si>
    <t>Xyz Xyz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</si>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</sst>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 CE"/>
    </font>
    <font>
      <sz val="9"/>
      <color rgb="FF000000"/>
      <name val="Arial CE"/>
    </font>
    <font>
      <b/>
      <sz val="14"/>
      <color rgb="FF000000"/>
      <name val="Arial CE"/>
    </font>
    <font>
      <sz val="14"/>
      <color rgb="FF000000"/>
      <name val="Arial CE"/>
    </font>
    <font>
      <sz val="10"/>
      <color rgb="FFFFFFFF"/>
      <name val="Arial CE"/>
    </font>
    <font>
      <sz val="7"/>
      <color rgb="FFFFFFFF"/>
      <name val="Arial CE"/>
    </font>
    <font>
      <b/>
      <sz val="9"/>
      <color rgb="FFFFFFFF"/>
      <name val="Arial"/>
    </font>
    <font>
      <sz val="8"/>
      <color rgb="FF000000"/>
      <name val="Arial CE"/>
    </font>
    <font>
      <b/>
      <sz val="10"/>
      <color rgb="FFFF0000"/>
      <name val="Arial CE"/>
    </font>
    <font>
      <b/>
      <sz val="9"/>
      <color rgb="FF000000"/>
      <name val="Arial CE"/>
    </font>
    <font>
      <b/>
      <sz val="10"/>
      <color rgb="FFFFFFFF"/>
      <name val="Arial CE"/>
    </font>
    <font>
      <sz val="9"/>
      <color rgb="FFFFFFFF"/>
      <name val="Arial CE"/>
    </font>
    <font>
      <b/>
      <sz val="10"/>
      <color rgb="FF000000"/>
      <name val="Arial CE"/>
    </font>
    <font>
      <sz val="7"/>
      <color rgb="FF000000"/>
      <name val="Arial CE"/>
    </font>
    <font>
      <sz val="12"/>
      <color rgb="FF000000"/>
      <name val="Arial CE"/>
    </font>
    <font>
      <sz val="8"/>
      <color rgb="FFFFFFFF"/>
      <name val="Arial C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CCFFFF"/>
        <bgColor rgb="FFFFFFFF"/>
      </patternFill>
    </fill>
  </fills>
  <borders count="74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969696"/>
      </bottom>
      <diagonal/>
    </border>
    <border>
      <left/>
      <right/>
      <top style="double">
        <color rgb="FF000000"/>
      </top>
      <bottom style="thin">
        <color rgb="FF969696"/>
      </bottom>
      <diagonal/>
    </border>
    <border>
      <left style="thin">
        <color rgb="FF969696"/>
      </left>
      <right/>
      <top style="double">
        <color rgb="FF000000"/>
      </top>
      <bottom style="thin">
        <color rgb="FF969696"/>
      </bottom>
      <diagonal/>
    </border>
    <border>
      <left/>
      <right style="double">
        <color rgb="FF000000"/>
      </right>
      <top style="double">
        <color rgb="FF000000"/>
      </top>
      <bottom style="thin">
        <color rgb="FF969696"/>
      </bottom>
      <diagonal/>
    </border>
    <border>
      <left style="double">
        <color rgb="FF000000"/>
      </left>
      <right/>
      <top style="thin">
        <color rgb="FF969696"/>
      </top>
      <bottom style="double">
        <color rgb="FF000000"/>
      </bottom>
      <diagonal/>
    </border>
    <border>
      <left/>
      <right/>
      <top style="thin">
        <color rgb="FF969696"/>
      </top>
      <bottom style="double">
        <color rgb="FF000000"/>
      </bottom>
      <diagonal/>
    </border>
    <border>
      <left/>
      <right style="double">
        <color rgb="FF000000"/>
      </right>
      <top style="thin">
        <color rgb="FF969696"/>
      </top>
      <bottom style="double">
        <color rgb="FF000000"/>
      </bottom>
      <diagonal/>
    </border>
    <border>
      <left style="double">
        <color rgb="FF000000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/>
      <right style="double">
        <color rgb="FF000000"/>
      </right>
      <top style="thin">
        <color rgb="FF969696"/>
      </top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2" borderId="0" xfId="0" applyFont="1" applyFill="1" applyProtection="1">
      <protection hidden="1"/>
    </xf>
    <xf numFmtId="0" fontId="2" fillId="2" borderId="1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2" fillId="2" borderId="2" xfId="0" applyFont="1" applyFill="1" applyBorder="1" applyProtection="1">
      <protection hidden="1"/>
    </xf>
    <xf numFmtId="0" fontId="2" fillId="2" borderId="2" xfId="0" applyFont="1" applyFill="1" applyBorder="1" applyAlignment="1" applyProtection="1">
      <alignment horizontal="right"/>
      <protection hidden="1"/>
    </xf>
    <xf numFmtId="0" fontId="1" fillId="2" borderId="2" xfId="0" applyFont="1" applyFill="1" applyBorder="1" applyProtection="1">
      <protection hidden="1"/>
    </xf>
    <xf numFmtId="49" fontId="3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2" borderId="0" xfId="0" applyFont="1" applyFill="1" applyProtection="1">
      <protection hidden="1"/>
    </xf>
    <xf numFmtId="0" fontId="1" fillId="2" borderId="0" xfId="0" applyFont="1" applyFill="1" applyProtection="1">
      <protection hidden="1"/>
    </xf>
    <xf numFmtId="0" fontId="1" fillId="0" borderId="0" xfId="0" applyFont="1" applyProtection="1">
      <protection hidden="1"/>
    </xf>
    <xf numFmtId="0" fontId="1" fillId="0" borderId="0" xfId="0" applyFont="1"/>
    <xf numFmtId="0" fontId="2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6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vertical="center"/>
      <protection hidden="1"/>
    </xf>
    <xf numFmtId="0" fontId="2" fillId="2" borderId="2" xfId="0" applyFont="1" applyFill="1" applyBorder="1" applyAlignment="1" applyProtection="1">
      <alignment horizontal="right"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horizontal="right" vertical="center"/>
      <protection hidden="1"/>
    </xf>
    <xf numFmtId="0" fontId="2" fillId="2" borderId="4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right" vertical="center"/>
      <protection hidden="1"/>
    </xf>
    <xf numFmtId="1" fontId="2" fillId="2" borderId="22" xfId="0" applyNumberFormat="1" applyFont="1" applyFill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5" fillId="0" borderId="0" xfId="0" applyFont="1" applyAlignment="1" applyProtection="1">
      <alignment horizontal="right"/>
      <protection hidden="1"/>
    </xf>
    <xf numFmtId="0" fontId="2" fillId="2" borderId="26" xfId="0" applyFont="1" applyFill="1" applyBorder="1" applyAlignment="1" applyProtection="1">
      <alignment vertical="center"/>
      <protection hidden="1"/>
    </xf>
    <xf numFmtId="0" fontId="2" fillId="2" borderId="27" xfId="0" applyFont="1" applyFill="1" applyBorder="1" applyAlignment="1" applyProtection="1">
      <alignment vertical="center"/>
      <protection hidden="1"/>
    </xf>
    <xf numFmtId="0" fontId="2" fillId="2" borderId="27" xfId="0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Protection="1">
      <protection hidden="1"/>
    </xf>
    <xf numFmtId="0" fontId="6" fillId="2" borderId="0" xfId="0" applyFont="1" applyFill="1" applyProtection="1">
      <protection hidden="1"/>
    </xf>
    <xf numFmtId="0" fontId="6" fillId="2" borderId="0" xfId="0" applyFont="1" applyFill="1" applyAlignment="1" applyProtection="1">
      <alignment horizontal="right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0" fontId="5" fillId="2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7" fillId="3" borderId="13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locked="0" hidden="1"/>
    </xf>
    <xf numFmtId="0" fontId="0" fillId="2" borderId="13" xfId="0" applyFill="1" applyBorder="1" applyAlignment="1">
      <alignment horizontal="center"/>
    </xf>
    <xf numFmtId="0" fontId="2" fillId="2" borderId="51" xfId="0" applyFont="1" applyFill="1" applyBorder="1" applyAlignment="1" applyProtection="1">
      <alignment vertical="center"/>
      <protection hidden="1"/>
    </xf>
    <xf numFmtId="0" fontId="9" fillId="2" borderId="52" xfId="0" applyFont="1" applyFill="1" applyBorder="1" applyAlignment="1" applyProtection="1">
      <alignment vertical="center"/>
      <protection hidden="1"/>
    </xf>
    <xf numFmtId="0" fontId="2" fillId="2" borderId="52" xfId="0" applyFont="1" applyFill="1" applyBorder="1" applyAlignment="1" applyProtection="1">
      <alignment vertical="center"/>
      <protection hidden="1"/>
    </xf>
    <xf numFmtId="0" fontId="10" fillId="2" borderId="52" xfId="0" applyFont="1" applyFill="1" applyBorder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0" fontId="11" fillId="2" borderId="0" xfId="0" applyFont="1" applyFill="1" applyProtection="1">
      <protection hidden="1"/>
    </xf>
    <xf numFmtId="0" fontId="11" fillId="0" borderId="0" xfId="0" applyFont="1" applyProtection="1"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2" fillId="2" borderId="8" xfId="0" applyFont="1" applyFill="1" applyBorder="1" applyAlignment="1" applyProtection="1">
      <alignment vertical="center"/>
      <protection hidden="1"/>
    </xf>
    <xf numFmtId="0" fontId="2" fillId="2" borderId="8" xfId="0" applyFont="1" applyFill="1" applyBorder="1" applyAlignment="1" applyProtection="1">
      <alignment horizontal="left" vertical="center"/>
      <protection hidden="1"/>
    </xf>
    <xf numFmtId="0" fontId="2" fillId="2" borderId="59" xfId="0" applyFont="1" applyFill="1" applyBorder="1" applyAlignment="1" applyProtection="1">
      <alignment horizontal="right" vertical="center"/>
      <protection hidden="1"/>
    </xf>
    <xf numFmtId="0" fontId="12" fillId="0" borderId="0" xfId="0" applyFont="1" applyAlignment="1" applyProtection="1">
      <alignment horizontal="right"/>
      <protection hidden="1"/>
    </xf>
    <xf numFmtId="0" fontId="5" fillId="0" borderId="0" xfId="0" quotePrefix="1" applyFont="1" applyProtection="1"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right" vertical="center"/>
      <protection hidden="1"/>
    </xf>
    <xf numFmtId="0" fontId="2" fillId="2" borderId="24" xfId="0" applyFont="1" applyFill="1" applyBorder="1" applyAlignment="1" applyProtection="1">
      <alignment vertical="center"/>
      <protection hidden="1"/>
    </xf>
    <xf numFmtId="0" fontId="2" fillId="2" borderId="20" xfId="0" applyFont="1" applyFill="1" applyBorder="1" applyAlignment="1" applyProtection="1">
      <alignment vertical="center"/>
      <protection hidden="1"/>
    </xf>
    <xf numFmtId="0" fontId="2" fillId="2" borderId="20" xfId="0" applyFont="1" applyFill="1" applyBorder="1" applyAlignment="1" applyProtection="1">
      <alignment horizontal="center" vertical="center"/>
      <protection hidden="1"/>
    </xf>
    <xf numFmtId="0" fontId="2" fillId="2" borderId="25" xfId="0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horizontal="right"/>
      <protection hidden="1"/>
    </xf>
    <xf numFmtId="0" fontId="14" fillId="0" borderId="0" xfId="0" applyFont="1" applyAlignment="1" applyProtection="1">
      <alignment horizontal="right"/>
      <protection hidden="1"/>
    </xf>
    <xf numFmtId="0" fontId="1" fillId="2" borderId="0" xfId="0" applyFont="1" applyFill="1" applyAlignment="1" applyProtection="1">
      <alignment vertical="center"/>
      <protection locked="0"/>
    </xf>
    <xf numFmtId="2" fontId="1" fillId="2" borderId="0" xfId="0" applyNumberFormat="1" applyFont="1" applyFill="1" applyProtection="1">
      <protection hidden="1"/>
    </xf>
    <xf numFmtId="2" fontId="1" fillId="0" borderId="0" xfId="0" applyNumberFormat="1" applyFont="1" applyProtection="1"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Protection="1">
      <protection hidden="1"/>
    </xf>
    <xf numFmtId="0" fontId="1" fillId="2" borderId="5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right" vertical="center"/>
      <protection hidden="1"/>
    </xf>
    <xf numFmtId="0" fontId="9" fillId="2" borderId="27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1" fillId="2" borderId="8" xfId="0" applyFont="1" applyFill="1" applyBorder="1" applyAlignment="1" applyProtection="1">
      <alignment horizontal="right"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right" vertical="center"/>
      <protection hidden="1"/>
    </xf>
    <xf numFmtId="0" fontId="1" fillId="2" borderId="19" xfId="0" applyFont="1" applyFill="1" applyBorder="1" applyAlignment="1" applyProtection="1">
      <alignment vertical="center"/>
      <protection hidden="1"/>
    </xf>
    <xf numFmtId="0" fontId="1" fillId="2" borderId="20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2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5" fillId="2" borderId="2" xfId="0" applyFont="1" applyFill="1" applyBorder="1" applyProtection="1">
      <protection hidden="1"/>
    </xf>
    <xf numFmtId="0" fontId="12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2" fontId="5" fillId="2" borderId="0" xfId="0" applyNumberFormat="1" applyFont="1" applyFill="1" applyProtection="1">
      <protection hidden="1"/>
    </xf>
    <xf numFmtId="0" fontId="12" fillId="2" borderId="0" xfId="0" applyFont="1" applyFill="1" applyAlignment="1" applyProtection="1">
      <alignment horizontal="right"/>
      <protection hidden="1"/>
    </xf>
    <xf numFmtId="3" fontId="1" fillId="0" borderId="0" xfId="0" applyNumberFormat="1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 applyProtection="1">
      <protection hidden="1"/>
    </xf>
    <xf numFmtId="0" fontId="4" fillId="2" borderId="12" xfId="0" applyFont="1" applyFill="1" applyBorder="1" applyAlignment="1" applyProtection="1">
      <alignment horizontal="right" vertical="center"/>
      <protection hidden="1"/>
    </xf>
    <xf numFmtId="0" fontId="4" fillId="2" borderId="0" xfId="0" applyFont="1" applyFill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right" vertical="center"/>
      <protection hidden="1"/>
    </xf>
    <xf numFmtId="0" fontId="4" fillId="2" borderId="4" xfId="0" applyFont="1" applyFill="1" applyBorder="1" applyAlignment="1" applyProtection="1">
      <alignment horizontal="right" vertical="center"/>
      <protection hidden="1"/>
    </xf>
    <xf numFmtId="0" fontId="4" fillId="2" borderId="5" xfId="0" applyFont="1" applyFill="1" applyBorder="1" applyAlignment="1" applyProtection="1">
      <alignment horizontal="right" vertical="center"/>
      <protection hidden="1"/>
    </xf>
    <xf numFmtId="0" fontId="1" fillId="0" borderId="5" xfId="0" applyFont="1" applyBorder="1" applyAlignment="1" applyProtection="1">
      <alignment horizontal="right" vertical="center"/>
      <protection hidden="1"/>
    </xf>
    <xf numFmtId="0" fontId="4" fillId="2" borderId="0" xfId="0" applyFont="1" applyFill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13" xfId="0" applyFont="1" applyBorder="1" applyAlignment="1" applyProtection="1">
      <alignment horizontal="left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1" fillId="0" borderId="15" xfId="0" applyFont="1" applyBorder="1" applyAlignment="1" applyProtection="1">
      <alignment horizontal="center" vertical="center"/>
      <protection hidden="1"/>
    </xf>
    <xf numFmtId="0" fontId="1" fillId="0" borderId="18" xfId="0" applyFont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" fontId="2" fillId="0" borderId="7" xfId="0" applyNumberFormat="1" applyFont="1" applyBorder="1" applyAlignment="1" applyProtection="1">
      <alignment horizontal="center" vertical="center"/>
      <protection hidden="1"/>
    </xf>
    <xf numFmtId="1" fontId="2" fillId="0" borderId="8" xfId="0" applyNumberFormat="1" applyFont="1" applyBorder="1" applyAlignment="1" applyProtection="1">
      <alignment horizontal="center" vertical="center"/>
      <protection hidden="1"/>
    </xf>
    <xf numFmtId="1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1" fontId="2" fillId="0" borderId="19" xfId="0" applyNumberFormat="1" applyFont="1" applyBorder="1" applyAlignment="1" applyProtection="1">
      <alignment horizontal="center" vertical="center"/>
      <protection hidden="1"/>
    </xf>
    <xf numFmtId="1" fontId="2" fillId="0" borderId="20" xfId="0" applyNumberFormat="1" applyFont="1" applyBorder="1" applyAlignment="1" applyProtection="1">
      <alignment horizontal="center" vertical="center"/>
      <protection hidden="1"/>
    </xf>
    <xf numFmtId="1" fontId="2" fillId="0" borderId="21" xfId="0" applyNumberFormat="1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 vertical="center"/>
      <protection hidden="1"/>
    </xf>
    <xf numFmtId="2" fontId="1" fillId="0" borderId="24" xfId="0" applyNumberFormat="1" applyFont="1" applyBorder="1" applyAlignment="1" applyProtection="1">
      <alignment horizontal="center" vertical="center"/>
      <protection hidden="1"/>
    </xf>
    <xf numFmtId="2" fontId="1" fillId="0" borderId="20" xfId="0" applyNumberFormat="1" applyFont="1" applyBorder="1" applyAlignment="1" applyProtection="1">
      <alignment horizontal="center" vertical="center"/>
      <protection hidden="1"/>
    </xf>
    <xf numFmtId="2" fontId="1" fillId="0" borderId="25" xfId="0" applyNumberFormat="1" applyFont="1" applyBorder="1" applyAlignment="1" applyProtection="1">
      <alignment horizontal="center" vertical="center"/>
      <protection hidden="1"/>
    </xf>
    <xf numFmtId="2" fontId="1" fillId="0" borderId="19" xfId="0" applyNumberFormat="1" applyFont="1" applyBorder="1" applyAlignment="1" applyProtection="1">
      <alignment horizontal="center" vertical="center"/>
      <protection hidden="1"/>
    </xf>
    <xf numFmtId="2" fontId="1" fillId="0" borderId="21" xfId="0" applyNumberFormat="1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 wrapText="1"/>
      <protection hidden="1"/>
    </xf>
    <xf numFmtId="0" fontId="2" fillId="0" borderId="32" xfId="0" applyFont="1" applyBorder="1" applyAlignment="1" applyProtection="1">
      <alignment horizontal="center" vertical="center" wrapText="1"/>
      <protection hidden="1"/>
    </xf>
    <xf numFmtId="0" fontId="2" fillId="0" borderId="33" xfId="0" applyFont="1" applyBorder="1" applyAlignment="1" applyProtection="1">
      <alignment horizontal="center" vertical="center" wrapText="1"/>
      <protection hidden="1"/>
    </xf>
    <xf numFmtId="0" fontId="2" fillId="0" borderId="39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3" fontId="2" fillId="3" borderId="28" xfId="0" applyNumberFormat="1" applyFont="1" applyFill="1" applyBorder="1" applyAlignment="1" applyProtection="1">
      <alignment vertical="center"/>
      <protection locked="0"/>
    </xf>
    <xf numFmtId="3" fontId="1" fillId="3" borderId="27" xfId="0" applyNumberFormat="1" applyFont="1" applyFill="1" applyBorder="1" applyAlignment="1" applyProtection="1">
      <alignment vertical="center"/>
      <protection locked="0"/>
    </xf>
    <xf numFmtId="3" fontId="1" fillId="3" borderId="29" xfId="0" applyNumberFormat="1" applyFont="1" applyFill="1" applyBorder="1" applyAlignment="1" applyProtection="1">
      <alignment vertical="center"/>
      <protection locked="0"/>
    </xf>
    <xf numFmtId="3" fontId="2" fillId="3" borderId="23" xfId="0" applyNumberFormat="1" applyFont="1" applyFill="1" applyBorder="1" applyAlignment="1" applyProtection="1">
      <alignment vertical="center"/>
      <protection locked="0"/>
    </xf>
    <xf numFmtId="3" fontId="1" fillId="3" borderId="5" xfId="0" applyNumberFormat="1" applyFont="1" applyFill="1" applyBorder="1" applyAlignment="1" applyProtection="1">
      <alignment vertical="center"/>
      <protection locked="0"/>
    </xf>
    <xf numFmtId="3" fontId="1" fillId="3" borderId="6" xfId="0" applyNumberFormat="1" applyFont="1" applyFill="1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34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6" xfId="0" applyFont="1" applyBorder="1" applyAlignment="1" applyProtection="1">
      <alignment horizontal="center" vertical="center"/>
      <protection hidden="1"/>
    </xf>
    <xf numFmtId="9" fontId="2" fillId="0" borderId="2" xfId="0" applyNumberFormat="1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44" xfId="0" applyFont="1" applyBorder="1" applyAlignment="1" applyProtection="1">
      <alignment horizontal="center" vertical="center" wrapText="1"/>
      <protection hidden="1"/>
    </xf>
    <xf numFmtId="9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vertical="center"/>
      <protection hidden="1"/>
    </xf>
    <xf numFmtId="9" fontId="2" fillId="0" borderId="41" xfId="0" applyNumberFormat="1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vertical="center"/>
      <protection hidden="1"/>
    </xf>
    <xf numFmtId="0" fontId="2" fillId="0" borderId="42" xfId="0" applyFont="1" applyBorder="1" applyAlignment="1" applyProtection="1">
      <alignment vertical="center"/>
      <protection hidden="1"/>
    </xf>
    <xf numFmtId="9" fontId="2" fillId="0" borderId="43" xfId="0" applyNumberFormat="1" applyFont="1" applyBorder="1" applyAlignment="1" applyProtection="1">
      <alignment horizontal="center" vertical="center"/>
      <protection hidden="1"/>
    </xf>
    <xf numFmtId="2" fontId="2" fillId="3" borderId="41" xfId="0" applyNumberFormat="1" applyFont="1" applyFill="1" applyBorder="1" applyAlignment="1" applyProtection="1">
      <alignment vertical="center"/>
      <protection locked="0"/>
    </xf>
    <xf numFmtId="2" fontId="2" fillId="3" borderId="42" xfId="0" applyNumberFormat="1" applyFont="1" applyFill="1" applyBorder="1" applyAlignment="1" applyProtection="1">
      <alignment vertical="center"/>
      <protection locked="0"/>
    </xf>
    <xf numFmtId="0" fontId="2" fillId="2" borderId="14" xfId="0" applyFont="1" applyFill="1" applyBorder="1" applyAlignment="1" applyProtection="1">
      <alignment horizontal="right" vertical="center"/>
      <protection hidden="1"/>
    </xf>
    <xf numFmtId="0" fontId="2" fillId="2" borderId="18" xfId="0" applyFont="1" applyFill="1" applyBorder="1" applyAlignment="1" applyProtection="1">
      <alignment horizontal="right" vertical="center"/>
      <protection hidden="1"/>
    </xf>
    <xf numFmtId="49" fontId="2" fillId="3" borderId="16" xfId="0" applyNumberFormat="1" applyFont="1" applyFill="1" applyBorder="1" applyAlignment="1" applyProtection="1">
      <alignment horizontal="center" vertical="center"/>
      <protection locked="0"/>
    </xf>
    <xf numFmtId="49" fontId="1" fillId="3" borderId="15" xfId="0" applyNumberFormat="1" applyFont="1" applyFill="1" applyBorder="1" applyAlignment="1" applyProtection="1">
      <alignment horizontal="center" vertical="center"/>
      <protection locked="0"/>
    </xf>
    <xf numFmtId="49" fontId="1" fillId="3" borderId="18" xfId="0" applyNumberFormat="1" applyFont="1" applyFill="1" applyBorder="1" applyAlignment="1" applyProtection="1">
      <alignment horizontal="center" vertical="center"/>
      <protection locked="0"/>
    </xf>
    <xf numFmtId="49" fontId="2" fillId="3" borderId="15" xfId="0" applyNumberFormat="1" applyFont="1" applyFill="1" applyBorder="1" applyAlignment="1" applyProtection="1">
      <alignment horizontal="center" vertical="center"/>
      <protection locked="0"/>
    </xf>
    <xf numFmtId="49" fontId="2" fillId="3" borderId="18" xfId="0" applyNumberFormat="1" applyFont="1" applyFill="1" applyBorder="1" applyAlignment="1" applyProtection="1">
      <alignment horizontal="center" vertical="center"/>
      <protection locked="0"/>
    </xf>
    <xf numFmtId="2" fontId="8" fillId="3" borderId="16" xfId="0" applyNumberFormat="1" applyFont="1" applyFill="1" applyBorder="1" applyAlignment="1" applyProtection="1">
      <alignment vertical="center"/>
      <protection locked="0"/>
    </xf>
    <xf numFmtId="2" fontId="1" fillId="3" borderId="15" xfId="0" applyNumberFormat="1" applyFont="1" applyFill="1" applyBorder="1" applyAlignment="1" applyProtection="1">
      <alignment vertical="center"/>
      <protection locked="0"/>
    </xf>
    <xf numFmtId="2" fontId="1" fillId="3" borderId="18" xfId="0" applyNumberFormat="1" applyFont="1" applyFill="1" applyBorder="1" applyAlignment="1" applyProtection="1">
      <alignment vertical="center"/>
      <protection locked="0"/>
    </xf>
    <xf numFmtId="2" fontId="8" fillId="3" borderId="15" xfId="0" applyNumberFormat="1" applyFont="1" applyFill="1" applyBorder="1" applyAlignment="1" applyProtection="1">
      <alignment vertical="center"/>
      <protection locked="0"/>
    </xf>
    <xf numFmtId="2" fontId="8" fillId="3" borderId="18" xfId="0" applyNumberFormat="1" applyFont="1" applyFill="1" applyBorder="1" applyAlignment="1" applyProtection="1">
      <alignment vertical="center"/>
      <protection locked="0"/>
    </xf>
    <xf numFmtId="2" fontId="2" fillId="2" borderId="16" xfId="0" applyNumberFormat="1" applyFont="1" applyFill="1" applyBorder="1" applyAlignment="1" applyProtection="1">
      <alignment vertical="center"/>
      <protection hidden="1"/>
    </xf>
    <xf numFmtId="2" fontId="2" fillId="2" borderId="15" xfId="0" applyNumberFormat="1" applyFont="1" applyFill="1" applyBorder="1" applyAlignment="1" applyProtection="1">
      <alignment vertical="center"/>
      <protection hidden="1"/>
    </xf>
    <xf numFmtId="2" fontId="2" fillId="2" borderId="18" xfId="0" applyNumberFormat="1" applyFont="1" applyFill="1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30" xfId="0" applyFont="1" applyBorder="1" applyAlignment="1" applyProtection="1">
      <alignment horizontal="center" vertical="center" wrapText="1"/>
      <protection hidden="1"/>
    </xf>
    <xf numFmtId="0" fontId="1" fillId="0" borderId="39" xfId="0" applyFont="1" applyBorder="1" applyAlignment="1" applyProtection="1">
      <alignment horizontal="center" vertical="center" wrapText="1"/>
      <protection hidden="1"/>
    </xf>
    <xf numFmtId="0" fontId="1" fillId="0" borderId="40" xfId="0" applyFont="1" applyBorder="1" applyAlignment="1" applyProtection="1">
      <alignment horizontal="center" vertical="center" wrapText="1"/>
      <protection hidden="1"/>
    </xf>
    <xf numFmtId="0" fontId="1" fillId="0" borderId="38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9" xfId="0" applyFont="1" applyBorder="1" applyAlignment="1" applyProtection="1">
      <alignment horizontal="center" vertical="center"/>
      <protection hidden="1"/>
    </xf>
    <xf numFmtId="0" fontId="1" fillId="0" borderId="40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2" fillId="0" borderId="33" xfId="0" applyFont="1" applyBorder="1" applyAlignment="1" applyProtection="1">
      <alignment horizontal="center" vertical="center"/>
      <protection hidden="1"/>
    </xf>
    <xf numFmtId="0" fontId="2" fillId="0" borderId="39" xfId="0" applyFont="1" applyBorder="1" applyAlignment="1" applyProtection="1">
      <alignment horizontal="center" vertical="center"/>
      <protection hidden="1"/>
    </xf>
    <xf numFmtId="0" fontId="2" fillId="0" borderId="40" xfId="0" applyFont="1" applyBorder="1" applyAlignment="1" applyProtection="1">
      <alignment horizontal="center" vertical="center"/>
      <protection hidden="1"/>
    </xf>
    <xf numFmtId="2" fontId="2" fillId="3" borderId="18" xfId="0" applyNumberFormat="1" applyFont="1" applyFill="1" applyBorder="1" applyAlignment="1" applyProtection="1">
      <alignment vertical="center"/>
      <protection locked="0" hidden="1"/>
    </xf>
    <xf numFmtId="2" fontId="2" fillId="3" borderId="41" xfId="0" applyNumberFormat="1" applyFont="1" applyFill="1" applyBorder="1" applyAlignment="1" applyProtection="1">
      <alignment vertical="center"/>
      <protection locked="0" hidden="1"/>
    </xf>
    <xf numFmtId="2" fontId="2" fillId="3" borderId="45" xfId="0" applyNumberFormat="1" applyFont="1" applyFill="1" applyBorder="1" applyAlignment="1" applyProtection="1">
      <alignment vertical="center"/>
      <protection locked="0" hidden="1"/>
    </xf>
    <xf numFmtId="2" fontId="2" fillId="0" borderId="41" xfId="0" applyNumberFormat="1" applyFont="1" applyBorder="1" applyAlignment="1" applyProtection="1">
      <alignment vertical="center"/>
      <protection hidden="1"/>
    </xf>
    <xf numFmtId="2" fontId="2" fillId="0" borderId="16" xfId="0" applyNumberFormat="1" applyFont="1" applyBorder="1" applyAlignment="1" applyProtection="1">
      <alignment vertical="center"/>
      <protection hidden="1"/>
    </xf>
    <xf numFmtId="2" fontId="2" fillId="0" borderId="15" xfId="0" applyNumberFormat="1" applyFont="1" applyBorder="1" applyAlignment="1" applyProtection="1">
      <alignment vertical="center"/>
      <protection hidden="1"/>
    </xf>
    <xf numFmtId="2" fontId="2" fillId="0" borderId="36" xfId="0" applyNumberFormat="1" applyFont="1" applyBorder="1" applyAlignment="1" applyProtection="1">
      <alignment vertical="center"/>
      <protection hidden="1"/>
    </xf>
    <xf numFmtId="2" fontId="2" fillId="3" borderId="15" xfId="0" applyNumberFormat="1" applyFont="1" applyFill="1" applyBorder="1" applyAlignment="1" applyProtection="1">
      <alignment vertical="center"/>
      <protection locked="0" hidden="1"/>
    </xf>
    <xf numFmtId="2" fontId="2" fillId="3" borderId="16" xfId="0" applyNumberFormat="1" applyFont="1" applyFill="1" applyBorder="1" applyAlignment="1" applyProtection="1">
      <alignment vertical="center"/>
      <protection locked="0" hidden="1"/>
    </xf>
    <xf numFmtId="0" fontId="2" fillId="2" borderId="46" xfId="0" applyFont="1" applyFill="1" applyBorder="1" applyAlignment="1" applyProtection="1">
      <alignment horizontal="right" vertical="center"/>
      <protection hidden="1"/>
    </xf>
    <xf numFmtId="0" fontId="2" fillId="2" borderId="47" xfId="0" applyFont="1" applyFill="1" applyBorder="1" applyAlignment="1" applyProtection="1">
      <alignment horizontal="right" vertical="center"/>
      <protection hidden="1"/>
    </xf>
    <xf numFmtId="2" fontId="2" fillId="2" borderId="53" xfId="0" applyNumberFormat="1" applyFont="1" applyFill="1" applyBorder="1" applyAlignment="1" applyProtection="1">
      <alignment vertical="center"/>
      <protection hidden="1"/>
    </xf>
    <xf numFmtId="2" fontId="2" fillId="0" borderId="54" xfId="0" applyNumberFormat="1" applyFont="1" applyBorder="1" applyAlignment="1" applyProtection="1">
      <alignment vertical="center"/>
      <protection hidden="1"/>
    </xf>
    <xf numFmtId="2" fontId="1" fillId="0" borderId="52" xfId="0" applyNumberFormat="1" applyFont="1" applyBorder="1" applyAlignment="1" applyProtection="1">
      <alignment vertical="center"/>
      <protection hidden="1"/>
    </xf>
    <xf numFmtId="2" fontId="2" fillId="0" borderId="52" xfId="0" applyNumberFormat="1" applyFont="1" applyBorder="1" applyAlignment="1" applyProtection="1">
      <alignment vertical="center"/>
      <protection hidden="1"/>
    </xf>
    <xf numFmtId="2" fontId="2" fillId="0" borderId="55" xfId="0" applyNumberFormat="1" applyFont="1" applyBorder="1" applyAlignment="1" applyProtection="1">
      <alignment vertical="center"/>
      <protection hidden="1"/>
    </xf>
    <xf numFmtId="2" fontId="1" fillId="0" borderId="56" xfId="0" applyNumberFormat="1" applyFont="1" applyBorder="1" applyAlignment="1" applyProtection="1">
      <alignment vertical="center"/>
      <protection hidden="1"/>
    </xf>
    <xf numFmtId="2" fontId="2" fillId="0" borderId="57" xfId="0" applyNumberFormat="1" applyFont="1" applyBorder="1" applyAlignment="1" applyProtection="1">
      <alignment vertical="center"/>
      <protection hidden="1"/>
    </xf>
    <xf numFmtId="2" fontId="2" fillId="0" borderId="48" xfId="0" applyNumberFormat="1" applyFont="1" applyBorder="1" applyAlignment="1" applyProtection="1">
      <alignment vertical="center"/>
      <protection hidden="1"/>
    </xf>
    <xf numFmtId="2" fontId="2" fillId="0" borderId="49" xfId="0" applyNumberFormat="1" applyFont="1" applyBorder="1" applyAlignment="1" applyProtection="1">
      <alignment vertical="center"/>
      <protection hidden="1"/>
    </xf>
    <xf numFmtId="2" fontId="2" fillId="0" borderId="50" xfId="0" applyNumberFormat="1" applyFont="1" applyBorder="1" applyAlignment="1" applyProtection="1">
      <alignment vertical="center"/>
      <protection hidden="1"/>
    </xf>
    <xf numFmtId="2" fontId="2" fillId="3" borderId="49" xfId="0" applyNumberFormat="1" applyFont="1" applyFill="1" applyBorder="1" applyAlignment="1" applyProtection="1">
      <alignment vertical="center"/>
      <protection locked="0" hidden="1"/>
    </xf>
    <xf numFmtId="2" fontId="2" fillId="3" borderId="47" xfId="0" applyNumberFormat="1" applyFont="1" applyFill="1" applyBorder="1" applyAlignment="1" applyProtection="1">
      <alignment vertical="center"/>
      <protection locked="0" hidden="1"/>
    </xf>
    <xf numFmtId="2" fontId="8" fillId="0" borderId="52" xfId="0" applyNumberFormat="1" applyFont="1" applyBorder="1" applyAlignment="1" applyProtection="1">
      <alignment vertical="center"/>
      <protection hidden="1"/>
    </xf>
    <xf numFmtId="2" fontId="8" fillId="0" borderId="58" xfId="0" applyNumberFormat="1" applyFont="1" applyBorder="1" applyAlignment="1" applyProtection="1">
      <alignment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2" fontId="2" fillId="3" borderId="60" xfId="0" applyNumberFormat="1" applyFont="1" applyFill="1" applyBorder="1" applyAlignment="1" applyProtection="1">
      <alignment vertical="center"/>
      <protection locked="0"/>
    </xf>
    <xf numFmtId="2" fontId="2" fillId="3" borderId="61" xfId="0" applyNumberFormat="1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2" fillId="0" borderId="8" xfId="0" applyNumberFormat="1" applyFont="1" applyBorder="1" applyAlignment="1" applyProtection="1">
      <alignment horizontal="center" vertical="center"/>
      <protection hidden="1"/>
    </xf>
    <xf numFmtId="0" fontId="1" fillId="0" borderId="59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62" xfId="0" applyFont="1" applyBorder="1" applyAlignment="1" applyProtection="1">
      <alignment horizontal="center" vertical="center"/>
      <protection hidden="1"/>
    </xf>
    <xf numFmtId="49" fontId="2" fillId="0" borderId="20" xfId="0" applyNumberFormat="1" applyFont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0" fontId="1" fillId="0" borderId="25" xfId="0" applyFont="1" applyBorder="1" applyAlignment="1" applyProtection="1">
      <alignment horizontal="center" vertical="center"/>
      <protection hidden="1"/>
    </xf>
    <xf numFmtId="1" fontId="10" fillId="0" borderId="37" xfId="0" applyNumberFormat="1" applyFont="1" applyBorder="1" applyAlignment="1" applyProtection="1">
      <alignment horizontal="center" vertical="center"/>
      <protection hidden="1"/>
    </xf>
    <xf numFmtId="0" fontId="13" fillId="0" borderId="40" xfId="0" applyFont="1" applyBorder="1" applyAlignment="1" applyProtection="1">
      <alignment horizontal="center" vertical="center"/>
      <protection hidden="1"/>
    </xf>
    <xf numFmtId="0" fontId="13" fillId="0" borderId="44" xfId="0" applyFont="1" applyBorder="1" applyAlignment="1" applyProtection="1">
      <alignment horizontal="center" vertical="center"/>
      <protection hidden="1"/>
    </xf>
    <xf numFmtId="2" fontId="10" fillId="2" borderId="45" xfId="0" applyNumberFormat="1" applyFont="1" applyFill="1" applyBorder="1" applyAlignment="1" applyProtection="1">
      <alignment vertical="center"/>
      <protection hidden="1"/>
    </xf>
    <xf numFmtId="2" fontId="10" fillId="2" borderId="63" xfId="0" applyNumberFormat="1" applyFont="1" applyFill="1" applyBorder="1" applyAlignment="1" applyProtection="1">
      <alignment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2" borderId="24" xfId="0" applyFont="1" applyFill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center" vertical="center"/>
      <protection hidden="1"/>
    </xf>
    <xf numFmtId="2" fontId="10" fillId="2" borderId="19" xfId="0" applyNumberFormat="1" applyFont="1" applyFill="1" applyBorder="1" applyAlignment="1" applyProtection="1">
      <alignment vertical="center"/>
      <protection hidden="1"/>
    </xf>
    <xf numFmtId="2" fontId="10" fillId="2" borderId="20" xfId="0" applyNumberFormat="1" applyFont="1" applyFill="1" applyBorder="1" applyAlignment="1" applyProtection="1">
      <alignment vertical="center"/>
      <protection hidden="1"/>
    </xf>
    <xf numFmtId="2" fontId="10" fillId="2" borderId="21" xfId="0" applyNumberFormat="1" applyFont="1" applyFill="1" applyBorder="1" applyAlignment="1" applyProtection="1">
      <alignment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0" fillId="2" borderId="4" xfId="0" applyFont="1" applyFill="1" applyBorder="1" applyAlignment="1" applyProtection="1">
      <alignment horizontal="center" vertical="center"/>
      <protection hidden="1"/>
    </xf>
    <xf numFmtId="0" fontId="2" fillId="2" borderId="64" xfId="0" applyFont="1" applyFill="1" applyBorder="1" applyAlignment="1" applyProtection="1">
      <alignment horizontal="center" vertical="center"/>
      <protection hidden="1"/>
    </xf>
    <xf numFmtId="0" fontId="1" fillId="0" borderId="65" xfId="0" applyFont="1" applyBorder="1" applyAlignment="1" applyProtection="1">
      <alignment horizontal="center" vertical="center"/>
      <protection hidden="1"/>
    </xf>
    <xf numFmtId="0" fontId="2" fillId="3" borderId="66" xfId="0" applyFont="1" applyFill="1" applyBorder="1" applyAlignment="1" applyProtection="1">
      <alignment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0" fontId="1" fillId="3" borderId="67" xfId="0" applyFont="1" applyFill="1" applyBorder="1" applyAlignment="1" applyProtection="1">
      <alignment vertical="center"/>
      <protection locked="0"/>
    </xf>
    <xf numFmtId="0" fontId="2" fillId="3" borderId="68" xfId="0" applyFont="1" applyFill="1" applyBorder="1" applyAlignment="1" applyProtection="1">
      <alignment vertical="center"/>
      <protection locked="0"/>
    </xf>
    <xf numFmtId="0" fontId="1" fillId="3" borderId="69" xfId="0" applyFont="1" applyFill="1" applyBorder="1" applyAlignment="1" applyProtection="1">
      <alignment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Protection="1">
      <protection hidden="1"/>
    </xf>
    <xf numFmtId="2" fontId="16" fillId="2" borderId="2" xfId="0" applyNumberFormat="1" applyFont="1" applyFill="1" applyBorder="1" applyProtection="1">
      <protection hidden="1"/>
    </xf>
    <xf numFmtId="0" fontId="15" fillId="3" borderId="71" xfId="0" applyFont="1" applyFill="1" applyBorder="1" applyAlignment="1" applyProtection="1">
      <alignment horizontal="center" vertical="center"/>
      <protection locked="0"/>
    </xf>
    <xf numFmtId="0" fontId="15" fillId="3" borderId="72" xfId="0" applyFont="1" applyFill="1" applyBorder="1" applyAlignment="1" applyProtection="1">
      <alignment horizontal="center" vertical="center"/>
      <protection locked="0"/>
    </xf>
    <xf numFmtId="0" fontId="15" fillId="3" borderId="73" xfId="0" applyFont="1" applyFill="1" applyBorder="1" applyAlignment="1" applyProtection="1">
      <alignment horizontal="center" vertical="center"/>
      <protection locked="0"/>
    </xf>
    <xf numFmtId="0" fontId="15" fillId="3" borderId="4" xfId="0" applyFont="1" applyFill="1" applyBorder="1" applyAlignment="1" applyProtection="1">
      <alignment vertical="center"/>
      <protection locked="0"/>
    </xf>
    <xf numFmtId="0" fontId="15" fillId="3" borderId="5" xfId="0" applyFont="1" applyFill="1" applyBorder="1" applyAlignment="1" applyProtection="1">
      <alignment vertical="center"/>
      <protection locked="0"/>
    </xf>
    <xf numFmtId="0" fontId="15" fillId="3" borderId="6" xfId="0" applyFont="1" applyFill="1" applyBorder="1" applyAlignment="1" applyProtection="1">
      <alignment vertical="center"/>
      <protection locked="0"/>
    </xf>
    <xf numFmtId="49" fontId="1" fillId="4" borderId="7" xfId="0" applyNumberFormat="1" applyFont="1" applyFill="1" applyBorder="1" applyAlignment="1" applyProtection="1">
      <alignment vertical="center"/>
      <protection locked="0"/>
    </xf>
    <xf numFmtId="49" fontId="1" fillId="0" borderId="8" xfId="0" applyNumberFormat="1" applyFont="1" applyBorder="1" applyAlignment="1" applyProtection="1">
      <alignment vertical="center"/>
      <protection locked="0"/>
    </xf>
    <xf numFmtId="49" fontId="1" fillId="0" borderId="59" xfId="0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49" fontId="1" fillId="4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2" fontId="1" fillId="4" borderId="7" xfId="0" applyNumberFormat="1" applyFont="1" applyFill="1" applyBorder="1" applyAlignment="1" applyProtection="1">
      <alignment vertical="center"/>
      <protection locked="0"/>
    </xf>
    <xf numFmtId="2" fontId="1" fillId="4" borderId="8" xfId="0" applyNumberFormat="1" applyFont="1" applyFill="1" applyBorder="1" applyAlignment="1" applyProtection="1">
      <alignment vertical="center"/>
      <protection locked="0"/>
    </xf>
    <xf numFmtId="2" fontId="1" fillId="4" borderId="59" xfId="0" applyNumberFormat="1" applyFont="1" applyFill="1" applyBorder="1" applyAlignment="1" applyProtection="1">
      <alignment vertical="center"/>
      <protection locked="0"/>
    </xf>
    <xf numFmtId="1" fontId="1" fillId="4" borderId="23" xfId="0" applyNumberFormat="1" applyFont="1" applyFill="1" applyBorder="1" applyAlignment="1" applyProtection="1">
      <alignment horizontal="center" vertical="center"/>
      <protection locked="0"/>
    </xf>
    <xf numFmtId="1" fontId="1" fillId="4" borderId="5" xfId="0" applyNumberFormat="1" applyFont="1" applyFill="1" applyBorder="1" applyAlignment="1" applyProtection="1">
      <alignment horizontal="center" vertical="center"/>
      <protection locked="0"/>
    </xf>
    <xf numFmtId="1" fontId="1" fillId="4" borderId="22" xfId="0" applyNumberFormat="1" applyFont="1" applyFill="1" applyBorder="1" applyAlignment="1" applyProtection="1">
      <alignment horizontal="center" vertical="center"/>
      <protection locked="0"/>
    </xf>
    <xf numFmtId="1" fontId="1" fillId="0" borderId="22" xfId="0" applyNumberFormat="1" applyFont="1" applyBorder="1" applyAlignment="1" applyProtection="1">
      <alignment horizontal="center" vertical="center"/>
      <protection locked="0"/>
    </xf>
    <xf numFmtId="3" fontId="1" fillId="4" borderId="19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vertical="center"/>
      <protection locked="0"/>
    </xf>
    <xf numFmtId="2" fontId="1" fillId="4" borderId="23" xfId="0" applyNumberFormat="1" applyFont="1" applyFill="1" applyBorder="1" applyAlignment="1" applyProtection="1">
      <alignment vertical="center"/>
      <protection locked="0"/>
    </xf>
    <xf numFmtId="2" fontId="1" fillId="4" borderId="5" xfId="0" applyNumberFormat="1" applyFont="1" applyFill="1" applyBorder="1" applyAlignment="1" applyProtection="1">
      <alignment vertical="center"/>
      <protection locked="0"/>
    </xf>
    <xf numFmtId="2" fontId="1" fillId="4" borderId="22" xfId="0" applyNumberFormat="1" applyFont="1" applyFill="1" applyBorder="1" applyAlignment="1" applyProtection="1">
      <alignment vertical="center"/>
      <protection locked="0"/>
    </xf>
  </cellXfs>
  <cellStyles count="1">
    <cellStyle name="Normální" xfId="0" builtinId="0"/>
  </cellStyles>
  <dxfs count="50"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CC99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XX142"/>
  <sheetViews>
    <sheetView tabSelected="1" workbookViewId="0">
      <selection activeCell="BT10" sqref="BT10"/>
    </sheetView>
  </sheetViews>
  <sheetFormatPr defaultRowHeight="12.75" x14ac:dyDescent="0.2"/>
  <cols>
    <col min="1" max="1" width="3.140625" style="104" customWidth="1"/>
    <col min="2" max="2" width="1.7109375" style="104" customWidth="1"/>
    <col min="3" max="66" width="1.5703125" style="104" customWidth="1"/>
    <col min="67" max="67" width="3.7109375" style="104" customWidth="1"/>
    <col min="68" max="95" width="8.85546875" style="104" customWidth="1"/>
    <col min="96" max="118" width="8.85546875" style="12" customWidth="1"/>
    <col min="119" max="512" width="8.85546875" style="104" customWidth="1"/>
    <col min="513" max="513" width="3.140625" style="104" customWidth="1"/>
    <col min="514" max="514" width="1.7109375" style="104" customWidth="1"/>
    <col min="515" max="578" width="1.5703125" style="104" customWidth="1"/>
    <col min="579" max="579" width="3.7109375" style="104" customWidth="1"/>
    <col min="580" max="768" width="8.85546875" style="104" customWidth="1"/>
    <col min="769" max="769" width="3.140625" style="104" customWidth="1"/>
    <col min="770" max="770" width="1.7109375" style="104" customWidth="1"/>
    <col min="771" max="834" width="1.5703125" style="104" customWidth="1"/>
    <col min="835" max="835" width="3.7109375" style="104" customWidth="1"/>
    <col min="836" max="1024" width="8.85546875" style="104" customWidth="1"/>
    <col min="1025" max="1025" width="3.140625" style="104" customWidth="1"/>
    <col min="1026" max="1026" width="1.7109375" style="104" customWidth="1"/>
    <col min="1027" max="1090" width="1.5703125" style="104" customWidth="1"/>
    <col min="1091" max="1091" width="3.7109375" style="104" customWidth="1"/>
    <col min="1092" max="1280" width="8.85546875" style="104" customWidth="1"/>
    <col min="1281" max="1281" width="3.140625" style="104" customWidth="1"/>
    <col min="1282" max="1282" width="1.7109375" style="104" customWidth="1"/>
    <col min="1283" max="1346" width="1.5703125" style="104" customWidth="1"/>
    <col min="1347" max="1347" width="3.7109375" style="104" customWidth="1"/>
    <col min="1348" max="1536" width="8.85546875" style="104" customWidth="1"/>
    <col min="1537" max="1537" width="3.140625" style="104" customWidth="1"/>
    <col min="1538" max="1538" width="1.7109375" style="104" customWidth="1"/>
    <col min="1539" max="1602" width="1.5703125" style="104" customWidth="1"/>
    <col min="1603" max="1603" width="3.7109375" style="104" customWidth="1"/>
    <col min="1604" max="1792" width="8.85546875" style="104" customWidth="1"/>
    <col min="1793" max="1793" width="3.140625" style="104" customWidth="1"/>
    <col min="1794" max="1794" width="1.7109375" style="104" customWidth="1"/>
    <col min="1795" max="1858" width="1.5703125" style="104" customWidth="1"/>
    <col min="1859" max="1859" width="3.7109375" style="104" customWidth="1"/>
    <col min="1860" max="2048" width="8.85546875" style="104" customWidth="1"/>
    <col min="2049" max="2049" width="3.140625" style="104" customWidth="1"/>
    <col min="2050" max="2050" width="1.7109375" style="104" customWidth="1"/>
    <col min="2051" max="2114" width="1.5703125" style="104" customWidth="1"/>
    <col min="2115" max="2115" width="3.7109375" style="104" customWidth="1"/>
    <col min="2116" max="2304" width="8.85546875" style="104" customWidth="1"/>
    <col min="2305" max="2305" width="3.140625" style="104" customWidth="1"/>
    <col min="2306" max="2306" width="1.7109375" style="104" customWidth="1"/>
    <col min="2307" max="2370" width="1.5703125" style="104" customWidth="1"/>
    <col min="2371" max="2371" width="3.7109375" style="104" customWidth="1"/>
    <col min="2372" max="2560" width="8.85546875" style="104" customWidth="1"/>
    <col min="2561" max="2561" width="3.140625" style="104" customWidth="1"/>
    <col min="2562" max="2562" width="1.7109375" style="104" customWidth="1"/>
    <col min="2563" max="2626" width="1.5703125" style="104" customWidth="1"/>
    <col min="2627" max="2627" width="3.7109375" style="104" customWidth="1"/>
    <col min="2628" max="2816" width="8.85546875" style="104" customWidth="1"/>
    <col min="2817" max="2817" width="3.140625" style="104" customWidth="1"/>
    <col min="2818" max="2818" width="1.7109375" style="104" customWidth="1"/>
    <col min="2819" max="2882" width="1.5703125" style="104" customWidth="1"/>
    <col min="2883" max="2883" width="3.7109375" style="104" customWidth="1"/>
    <col min="2884" max="3072" width="8.85546875" style="104" customWidth="1"/>
    <col min="3073" max="3073" width="3.140625" style="104" customWidth="1"/>
    <col min="3074" max="3074" width="1.7109375" style="104" customWidth="1"/>
    <col min="3075" max="3138" width="1.5703125" style="104" customWidth="1"/>
    <col min="3139" max="3139" width="3.7109375" style="104" customWidth="1"/>
    <col min="3140" max="3328" width="8.85546875" style="104" customWidth="1"/>
    <col min="3329" max="3329" width="3.140625" style="104" customWidth="1"/>
    <col min="3330" max="3330" width="1.7109375" style="104" customWidth="1"/>
    <col min="3331" max="3394" width="1.5703125" style="104" customWidth="1"/>
    <col min="3395" max="3395" width="3.7109375" style="104" customWidth="1"/>
    <col min="3396" max="3584" width="8.85546875" style="104" customWidth="1"/>
    <col min="3585" max="3585" width="3.140625" style="104" customWidth="1"/>
    <col min="3586" max="3586" width="1.7109375" style="104" customWidth="1"/>
    <col min="3587" max="3650" width="1.5703125" style="104" customWidth="1"/>
    <col min="3651" max="3651" width="3.7109375" style="104" customWidth="1"/>
    <col min="3652" max="3840" width="8.85546875" style="104" customWidth="1"/>
    <col min="3841" max="3841" width="3.140625" style="104" customWidth="1"/>
    <col min="3842" max="3842" width="1.7109375" style="104" customWidth="1"/>
    <col min="3843" max="3906" width="1.5703125" style="104" customWidth="1"/>
    <col min="3907" max="3907" width="3.7109375" style="104" customWidth="1"/>
    <col min="3908" max="4096" width="8.85546875" style="104" customWidth="1"/>
    <col min="4097" max="4097" width="3.140625" style="104" customWidth="1"/>
    <col min="4098" max="4098" width="1.7109375" style="104" customWidth="1"/>
    <col min="4099" max="4162" width="1.5703125" style="104" customWidth="1"/>
    <col min="4163" max="4163" width="3.7109375" style="104" customWidth="1"/>
    <col min="4164" max="4352" width="8.85546875" style="104" customWidth="1"/>
    <col min="4353" max="4353" width="3.140625" style="104" customWidth="1"/>
    <col min="4354" max="4354" width="1.7109375" style="104" customWidth="1"/>
    <col min="4355" max="4418" width="1.5703125" style="104" customWidth="1"/>
    <col min="4419" max="4419" width="3.7109375" style="104" customWidth="1"/>
    <col min="4420" max="4608" width="8.85546875" style="104" customWidth="1"/>
    <col min="4609" max="4609" width="3.140625" style="104" customWidth="1"/>
    <col min="4610" max="4610" width="1.7109375" style="104" customWidth="1"/>
    <col min="4611" max="4674" width="1.5703125" style="104" customWidth="1"/>
    <col min="4675" max="4675" width="3.7109375" style="104" customWidth="1"/>
    <col min="4676" max="4864" width="8.85546875" style="104" customWidth="1"/>
    <col min="4865" max="4865" width="3.140625" style="104" customWidth="1"/>
    <col min="4866" max="4866" width="1.7109375" style="104" customWidth="1"/>
    <col min="4867" max="4930" width="1.5703125" style="104" customWidth="1"/>
    <col min="4931" max="4931" width="3.7109375" style="104" customWidth="1"/>
    <col min="4932" max="5120" width="8.85546875" style="104" customWidth="1"/>
    <col min="5121" max="5121" width="3.140625" style="104" customWidth="1"/>
    <col min="5122" max="5122" width="1.7109375" style="104" customWidth="1"/>
    <col min="5123" max="5186" width="1.5703125" style="104" customWidth="1"/>
    <col min="5187" max="5187" width="3.7109375" style="104" customWidth="1"/>
    <col min="5188" max="5376" width="8.85546875" style="104" customWidth="1"/>
    <col min="5377" max="5377" width="3.140625" style="104" customWidth="1"/>
    <col min="5378" max="5378" width="1.7109375" style="104" customWidth="1"/>
    <col min="5379" max="5442" width="1.5703125" style="104" customWidth="1"/>
    <col min="5443" max="5443" width="3.7109375" style="104" customWidth="1"/>
    <col min="5444" max="5632" width="8.85546875" style="104" customWidth="1"/>
    <col min="5633" max="5633" width="3.140625" style="104" customWidth="1"/>
    <col min="5634" max="5634" width="1.7109375" style="104" customWidth="1"/>
    <col min="5635" max="5698" width="1.5703125" style="104" customWidth="1"/>
    <col min="5699" max="5699" width="3.7109375" style="104" customWidth="1"/>
    <col min="5700" max="5888" width="8.85546875" style="104" customWidth="1"/>
    <col min="5889" max="5889" width="3.140625" style="104" customWidth="1"/>
    <col min="5890" max="5890" width="1.7109375" style="104" customWidth="1"/>
    <col min="5891" max="5954" width="1.5703125" style="104" customWidth="1"/>
    <col min="5955" max="5955" width="3.7109375" style="104" customWidth="1"/>
    <col min="5956" max="6144" width="8.85546875" style="104" customWidth="1"/>
    <col min="6145" max="6145" width="3.140625" style="104" customWidth="1"/>
    <col min="6146" max="6146" width="1.7109375" style="104" customWidth="1"/>
    <col min="6147" max="6210" width="1.5703125" style="104" customWidth="1"/>
    <col min="6211" max="6211" width="3.7109375" style="104" customWidth="1"/>
    <col min="6212" max="6400" width="8.85546875" style="104" customWidth="1"/>
    <col min="6401" max="6401" width="3.140625" style="104" customWidth="1"/>
    <col min="6402" max="6402" width="1.7109375" style="104" customWidth="1"/>
    <col min="6403" max="6466" width="1.5703125" style="104" customWidth="1"/>
    <col min="6467" max="6467" width="3.7109375" style="104" customWidth="1"/>
    <col min="6468" max="6656" width="8.85546875" style="104" customWidth="1"/>
    <col min="6657" max="6657" width="3.140625" style="104" customWidth="1"/>
    <col min="6658" max="6658" width="1.7109375" style="104" customWidth="1"/>
    <col min="6659" max="6722" width="1.5703125" style="104" customWidth="1"/>
    <col min="6723" max="6723" width="3.7109375" style="104" customWidth="1"/>
    <col min="6724" max="6912" width="8.85546875" style="104" customWidth="1"/>
    <col min="6913" max="6913" width="3.140625" style="104" customWidth="1"/>
    <col min="6914" max="6914" width="1.7109375" style="104" customWidth="1"/>
    <col min="6915" max="6978" width="1.5703125" style="104" customWidth="1"/>
    <col min="6979" max="6979" width="3.7109375" style="104" customWidth="1"/>
    <col min="6980" max="7168" width="8.85546875" style="104" customWidth="1"/>
    <col min="7169" max="7169" width="3.140625" style="104" customWidth="1"/>
    <col min="7170" max="7170" width="1.7109375" style="104" customWidth="1"/>
    <col min="7171" max="7234" width="1.5703125" style="104" customWidth="1"/>
    <col min="7235" max="7235" width="3.7109375" style="104" customWidth="1"/>
    <col min="7236" max="7424" width="8.85546875" style="104" customWidth="1"/>
    <col min="7425" max="7425" width="3.140625" style="104" customWidth="1"/>
    <col min="7426" max="7426" width="1.7109375" style="104" customWidth="1"/>
    <col min="7427" max="7490" width="1.5703125" style="104" customWidth="1"/>
    <col min="7491" max="7491" width="3.7109375" style="104" customWidth="1"/>
    <col min="7492" max="7680" width="8.85546875" style="104" customWidth="1"/>
    <col min="7681" max="7681" width="3.140625" style="104" customWidth="1"/>
    <col min="7682" max="7682" width="1.7109375" style="104" customWidth="1"/>
    <col min="7683" max="7746" width="1.5703125" style="104" customWidth="1"/>
    <col min="7747" max="7747" width="3.7109375" style="104" customWidth="1"/>
    <col min="7748" max="7936" width="8.85546875" style="104" customWidth="1"/>
    <col min="7937" max="7937" width="3.140625" style="104" customWidth="1"/>
    <col min="7938" max="7938" width="1.7109375" style="104" customWidth="1"/>
    <col min="7939" max="8002" width="1.5703125" style="104" customWidth="1"/>
    <col min="8003" max="8003" width="3.7109375" style="104" customWidth="1"/>
    <col min="8004" max="8192" width="8.85546875" style="104" customWidth="1"/>
    <col min="8193" max="8193" width="3.140625" style="104" customWidth="1"/>
    <col min="8194" max="8194" width="1.7109375" style="104" customWidth="1"/>
    <col min="8195" max="8258" width="1.5703125" style="104" customWidth="1"/>
    <col min="8259" max="8259" width="3.7109375" style="104" customWidth="1"/>
    <col min="8260" max="8448" width="8.85546875" style="104" customWidth="1"/>
    <col min="8449" max="8449" width="3.140625" style="104" customWidth="1"/>
    <col min="8450" max="8450" width="1.7109375" style="104" customWidth="1"/>
    <col min="8451" max="8514" width="1.5703125" style="104" customWidth="1"/>
    <col min="8515" max="8515" width="3.7109375" style="104" customWidth="1"/>
    <col min="8516" max="8704" width="8.85546875" style="104" customWidth="1"/>
    <col min="8705" max="8705" width="3.140625" style="104" customWidth="1"/>
    <col min="8706" max="8706" width="1.7109375" style="104" customWidth="1"/>
    <col min="8707" max="8770" width="1.5703125" style="104" customWidth="1"/>
    <col min="8771" max="8771" width="3.7109375" style="104" customWidth="1"/>
    <col min="8772" max="8960" width="8.85546875" style="104" customWidth="1"/>
    <col min="8961" max="8961" width="3.140625" style="104" customWidth="1"/>
    <col min="8962" max="8962" width="1.7109375" style="104" customWidth="1"/>
    <col min="8963" max="9026" width="1.5703125" style="104" customWidth="1"/>
    <col min="9027" max="9027" width="3.7109375" style="104" customWidth="1"/>
    <col min="9028" max="9216" width="8.85546875" style="104" customWidth="1"/>
    <col min="9217" max="9217" width="3.140625" style="104" customWidth="1"/>
    <col min="9218" max="9218" width="1.7109375" style="104" customWidth="1"/>
    <col min="9219" max="9282" width="1.5703125" style="104" customWidth="1"/>
    <col min="9283" max="9283" width="3.7109375" style="104" customWidth="1"/>
    <col min="9284" max="9472" width="8.85546875" style="104" customWidth="1"/>
    <col min="9473" max="9473" width="3.140625" style="104" customWidth="1"/>
    <col min="9474" max="9474" width="1.7109375" style="104" customWidth="1"/>
    <col min="9475" max="9538" width="1.5703125" style="104" customWidth="1"/>
    <col min="9539" max="9539" width="3.7109375" style="104" customWidth="1"/>
    <col min="9540" max="9728" width="8.85546875" style="104" customWidth="1"/>
    <col min="9729" max="9729" width="3.140625" style="104" customWidth="1"/>
    <col min="9730" max="9730" width="1.7109375" style="104" customWidth="1"/>
    <col min="9731" max="9794" width="1.5703125" style="104" customWidth="1"/>
    <col min="9795" max="9795" width="3.7109375" style="104" customWidth="1"/>
    <col min="9796" max="9984" width="8.85546875" style="104" customWidth="1"/>
    <col min="9985" max="9985" width="3.140625" style="104" customWidth="1"/>
    <col min="9986" max="9986" width="1.7109375" style="104" customWidth="1"/>
    <col min="9987" max="10050" width="1.5703125" style="104" customWidth="1"/>
    <col min="10051" max="10051" width="3.7109375" style="104" customWidth="1"/>
    <col min="10052" max="10240" width="8.85546875" style="104" customWidth="1"/>
    <col min="10241" max="10241" width="3.140625" style="104" customWidth="1"/>
    <col min="10242" max="10242" width="1.7109375" style="104" customWidth="1"/>
    <col min="10243" max="10306" width="1.5703125" style="104" customWidth="1"/>
    <col min="10307" max="10307" width="3.7109375" style="104" customWidth="1"/>
    <col min="10308" max="10496" width="8.85546875" style="104" customWidth="1"/>
    <col min="10497" max="10497" width="3.140625" style="104" customWidth="1"/>
    <col min="10498" max="10498" width="1.7109375" style="104" customWidth="1"/>
    <col min="10499" max="10562" width="1.5703125" style="104" customWidth="1"/>
    <col min="10563" max="10563" width="3.7109375" style="104" customWidth="1"/>
    <col min="10564" max="10752" width="8.85546875" style="104" customWidth="1"/>
    <col min="10753" max="10753" width="3.140625" style="104" customWidth="1"/>
    <col min="10754" max="10754" width="1.7109375" style="104" customWidth="1"/>
    <col min="10755" max="10818" width="1.5703125" style="104" customWidth="1"/>
    <col min="10819" max="10819" width="3.7109375" style="104" customWidth="1"/>
    <col min="10820" max="11008" width="8.85546875" style="104" customWidth="1"/>
    <col min="11009" max="11009" width="3.140625" style="104" customWidth="1"/>
    <col min="11010" max="11010" width="1.7109375" style="104" customWidth="1"/>
    <col min="11011" max="11074" width="1.5703125" style="104" customWidth="1"/>
    <col min="11075" max="11075" width="3.7109375" style="104" customWidth="1"/>
    <col min="11076" max="11264" width="8.85546875" style="104" customWidth="1"/>
    <col min="11265" max="11265" width="3.140625" style="104" customWidth="1"/>
    <col min="11266" max="11266" width="1.7109375" style="104" customWidth="1"/>
    <col min="11267" max="11330" width="1.5703125" style="104" customWidth="1"/>
    <col min="11331" max="11331" width="3.7109375" style="104" customWidth="1"/>
    <col min="11332" max="11520" width="8.85546875" style="104" customWidth="1"/>
    <col min="11521" max="11521" width="3.140625" style="104" customWidth="1"/>
    <col min="11522" max="11522" width="1.7109375" style="104" customWidth="1"/>
    <col min="11523" max="11586" width="1.5703125" style="104" customWidth="1"/>
    <col min="11587" max="11587" width="3.7109375" style="104" customWidth="1"/>
    <col min="11588" max="11776" width="8.85546875" style="104" customWidth="1"/>
    <col min="11777" max="11777" width="3.140625" style="104" customWidth="1"/>
    <col min="11778" max="11778" width="1.7109375" style="104" customWidth="1"/>
    <col min="11779" max="11842" width="1.5703125" style="104" customWidth="1"/>
    <col min="11843" max="11843" width="3.7109375" style="104" customWidth="1"/>
    <col min="11844" max="12032" width="8.85546875" style="104" customWidth="1"/>
    <col min="12033" max="12033" width="3.140625" style="104" customWidth="1"/>
    <col min="12034" max="12034" width="1.7109375" style="104" customWidth="1"/>
    <col min="12035" max="12098" width="1.5703125" style="104" customWidth="1"/>
    <col min="12099" max="12099" width="3.7109375" style="104" customWidth="1"/>
    <col min="12100" max="12288" width="8.85546875" style="104" customWidth="1"/>
    <col min="12289" max="12289" width="3.140625" style="104" customWidth="1"/>
    <col min="12290" max="12290" width="1.7109375" style="104" customWidth="1"/>
    <col min="12291" max="12354" width="1.5703125" style="104" customWidth="1"/>
    <col min="12355" max="12355" width="3.7109375" style="104" customWidth="1"/>
    <col min="12356" max="12544" width="8.85546875" style="104" customWidth="1"/>
    <col min="12545" max="12545" width="3.140625" style="104" customWidth="1"/>
    <col min="12546" max="12546" width="1.7109375" style="104" customWidth="1"/>
    <col min="12547" max="12610" width="1.5703125" style="104" customWidth="1"/>
    <col min="12611" max="12611" width="3.7109375" style="104" customWidth="1"/>
    <col min="12612" max="12800" width="8.85546875" style="104" customWidth="1"/>
    <col min="12801" max="12801" width="3.140625" style="104" customWidth="1"/>
    <col min="12802" max="12802" width="1.7109375" style="104" customWidth="1"/>
    <col min="12803" max="12866" width="1.5703125" style="104" customWidth="1"/>
    <col min="12867" max="12867" width="3.7109375" style="104" customWidth="1"/>
    <col min="12868" max="13056" width="8.85546875" style="104" customWidth="1"/>
    <col min="13057" max="13057" width="3.140625" style="104" customWidth="1"/>
    <col min="13058" max="13058" width="1.7109375" style="104" customWidth="1"/>
    <col min="13059" max="13122" width="1.5703125" style="104" customWidth="1"/>
    <col min="13123" max="13123" width="3.7109375" style="104" customWidth="1"/>
    <col min="13124" max="13312" width="8.85546875" style="104" customWidth="1"/>
    <col min="13313" max="13313" width="3.140625" style="104" customWidth="1"/>
    <col min="13314" max="13314" width="1.7109375" style="104" customWidth="1"/>
    <col min="13315" max="13378" width="1.5703125" style="104" customWidth="1"/>
    <col min="13379" max="13379" width="3.7109375" style="104" customWidth="1"/>
    <col min="13380" max="13568" width="8.85546875" style="104" customWidth="1"/>
    <col min="13569" max="13569" width="3.140625" style="104" customWidth="1"/>
    <col min="13570" max="13570" width="1.7109375" style="104" customWidth="1"/>
    <col min="13571" max="13634" width="1.5703125" style="104" customWidth="1"/>
    <col min="13635" max="13635" width="3.7109375" style="104" customWidth="1"/>
    <col min="13636" max="13824" width="8.85546875" style="104" customWidth="1"/>
    <col min="13825" max="13825" width="3.140625" style="104" customWidth="1"/>
    <col min="13826" max="13826" width="1.7109375" style="104" customWidth="1"/>
    <col min="13827" max="13890" width="1.5703125" style="104" customWidth="1"/>
    <col min="13891" max="13891" width="3.7109375" style="104" customWidth="1"/>
    <col min="13892" max="14080" width="8.85546875" style="104" customWidth="1"/>
    <col min="14081" max="14081" width="3.140625" style="104" customWidth="1"/>
    <col min="14082" max="14082" width="1.7109375" style="104" customWidth="1"/>
    <col min="14083" max="14146" width="1.5703125" style="104" customWidth="1"/>
    <col min="14147" max="14147" width="3.7109375" style="104" customWidth="1"/>
    <col min="14148" max="14336" width="8.85546875" style="104" customWidth="1"/>
    <col min="14337" max="14337" width="3.140625" style="104" customWidth="1"/>
    <col min="14338" max="14338" width="1.7109375" style="104" customWidth="1"/>
    <col min="14339" max="14402" width="1.5703125" style="104" customWidth="1"/>
    <col min="14403" max="14403" width="3.7109375" style="104" customWidth="1"/>
    <col min="14404" max="14592" width="8.85546875" style="104" customWidth="1"/>
    <col min="14593" max="14593" width="3.140625" style="104" customWidth="1"/>
    <col min="14594" max="14594" width="1.7109375" style="104" customWidth="1"/>
    <col min="14595" max="14658" width="1.5703125" style="104" customWidth="1"/>
    <col min="14659" max="14659" width="3.7109375" style="104" customWidth="1"/>
    <col min="14660" max="14848" width="8.85546875" style="104" customWidth="1"/>
    <col min="14849" max="14849" width="3.140625" style="104" customWidth="1"/>
    <col min="14850" max="14850" width="1.7109375" style="104" customWidth="1"/>
    <col min="14851" max="14914" width="1.5703125" style="104" customWidth="1"/>
    <col min="14915" max="14915" width="3.7109375" style="104" customWidth="1"/>
    <col min="14916" max="15104" width="8.85546875" style="104" customWidth="1"/>
    <col min="15105" max="15105" width="3.140625" style="104" customWidth="1"/>
    <col min="15106" max="15106" width="1.7109375" style="104" customWidth="1"/>
    <col min="15107" max="15170" width="1.5703125" style="104" customWidth="1"/>
    <col min="15171" max="15171" width="3.7109375" style="104" customWidth="1"/>
    <col min="15172" max="15360" width="8.85546875" style="104" customWidth="1"/>
    <col min="15361" max="15361" width="3.140625" style="104" customWidth="1"/>
    <col min="15362" max="15362" width="1.7109375" style="104" customWidth="1"/>
    <col min="15363" max="15426" width="1.5703125" style="104" customWidth="1"/>
    <col min="15427" max="15427" width="3.7109375" style="104" customWidth="1"/>
    <col min="15428" max="15616" width="8.85546875" style="104" customWidth="1"/>
    <col min="15617" max="15617" width="3.140625" style="104" customWidth="1"/>
    <col min="15618" max="15618" width="1.7109375" style="104" customWidth="1"/>
    <col min="15619" max="15682" width="1.5703125" style="104" customWidth="1"/>
    <col min="15683" max="15683" width="3.7109375" style="104" customWidth="1"/>
    <col min="15684" max="15872" width="8.85546875" style="104" customWidth="1"/>
    <col min="15873" max="15873" width="3.140625" style="104" customWidth="1"/>
    <col min="15874" max="15874" width="1.7109375" style="104" customWidth="1"/>
    <col min="15875" max="15938" width="1.5703125" style="104" customWidth="1"/>
    <col min="15939" max="15939" width="3.7109375" style="104" customWidth="1"/>
    <col min="15940" max="16128" width="8.85546875" style="104" customWidth="1"/>
    <col min="16129" max="16129" width="3.140625" style="104" customWidth="1"/>
    <col min="16130" max="16130" width="1.7109375" style="104" customWidth="1"/>
    <col min="16131" max="16194" width="1.5703125" style="104" customWidth="1"/>
    <col min="16195" max="16195" width="3.7109375" style="104" customWidth="1"/>
    <col min="16196" max="16196" width="8.85546875" style="104" customWidth="1"/>
  </cols>
  <sheetData>
    <row r="1" spans="1:100" s="12" customFormat="1" ht="28.5" customHeight="1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 t="s">
        <v>1</v>
      </c>
      <c r="U1" s="3" t="str">
        <f>IF(F57&lt;7,IF(F57=1," leden",IF(F57=2," únor",IF(F57=3," březen",IF(F57=4," duben",IF(F57=5," květen"," červen"))))),IF(F57=7,"červenec",IF(F57=8," srpen",IF(F57=9," září",IF(F57=10," říjen",IF(F57=11,"listopad","prosinec"))))))</f>
        <v xml:space="preserve"> srpen</v>
      </c>
      <c r="V1" s="6"/>
      <c r="W1" s="6"/>
      <c r="X1" s="6"/>
      <c r="Y1" s="6"/>
      <c r="Z1" s="6"/>
      <c r="AA1" s="6"/>
      <c r="AB1" s="6"/>
      <c r="AC1" s="4"/>
      <c r="AD1" s="4"/>
      <c r="AE1" s="5" t="s">
        <v>2</v>
      </c>
      <c r="AF1" s="125">
        <f>P57</f>
        <v>2021</v>
      </c>
      <c r="AG1" s="125"/>
      <c r="AH1" s="125"/>
      <c r="AI1" s="125"/>
      <c r="AJ1" s="125"/>
      <c r="AK1" s="4"/>
      <c r="AL1" s="4"/>
      <c r="AM1" s="4"/>
      <c r="AN1" s="4"/>
      <c r="AO1" s="4"/>
      <c r="AP1" s="4"/>
      <c r="AQ1" s="4"/>
      <c r="AR1" s="4"/>
      <c r="AS1" s="4"/>
      <c r="AT1" s="5" t="s">
        <v>3</v>
      </c>
      <c r="AU1" s="7" t="str">
        <f>L55</f>
        <v>Xyz Xyz</v>
      </c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8"/>
      <c r="BN1" s="9"/>
      <c r="BO1" s="10"/>
      <c r="BP1" s="10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</row>
    <row r="2" spans="1:100" s="12" customFormat="1" ht="9" customHeight="1" x14ac:dyDescent="0.2">
      <c r="A2" s="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N2" s="9"/>
      <c r="BO2" s="10"/>
      <c r="BP2" s="10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</row>
    <row r="3" spans="1:100" s="12" customFormat="1" ht="15.75" customHeight="1" x14ac:dyDescent="0.2">
      <c r="A3" s="1"/>
      <c r="B3" s="126" t="s">
        <v>4</v>
      </c>
      <c r="C3" s="127"/>
      <c r="D3" s="127"/>
      <c r="E3" s="127"/>
      <c r="F3" s="127"/>
      <c r="G3" s="127"/>
      <c r="H3" s="127"/>
      <c r="I3" s="127"/>
      <c r="J3" s="127"/>
      <c r="K3" s="128"/>
      <c r="L3" s="16"/>
      <c r="M3" s="17"/>
      <c r="N3" s="17"/>
      <c r="O3" s="17"/>
      <c r="P3" s="17"/>
      <c r="Q3" s="17"/>
      <c r="R3" s="17"/>
      <c r="S3" s="17"/>
      <c r="T3" s="17"/>
      <c r="U3" s="17"/>
      <c r="V3" s="17"/>
      <c r="W3" s="18" t="s">
        <v>5</v>
      </c>
      <c r="X3" s="129">
        <v>22</v>
      </c>
      <c r="Y3" s="130"/>
      <c r="Z3" s="131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 t="s">
        <v>6</v>
      </c>
      <c r="AM3" s="132">
        <f>BY41</f>
        <v>0</v>
      </c>
      <c r="AN3" s="133"/>
      <c r="AO3" s="134"/>
      <c r="AP3" s="135" t="str">
        <f>IF(BI57=-9.99,"Dohoda o pracovní činnosti",IF(BF56=0,"Dohoda o provedení práce","dovolená - ve dnech"))</f>
        <v>dovolená - ve dnech</v>
      </c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7"/>
      <c r="BN3" s="19"/>
      <c r="BO3" s="10"/>
      <c r="BP3" s="10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</row>
    <row r="4" spans="1:100" s="12" customFormat="1" ht="15.75" customHeight="1" x14ac:dyDescent="0.2">
      <c r="A4" s="1"/>
      <c r="B4" s="108">
        <f>IF(BF56=0,0.00001,BF56)</f>
        <v>8</v>
      </c>
      <c r="C4" s="109"/>
      <c r="D4" s="109"/>
      <c r="E4" s="110"/>
      <c r="F4" s="110"/>
      <c r="G4" s="114" t="s">
        <v>7</v>
      </c>
      <c r="H4" s="115"/>
      <c r="I4" s="115"/>
      <c r="J4" s="115"/>
      <c r="K4" s="116"/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2" t="s">
        <v>8</v>
      </c>
      <c r="X4" s="119">
        <f>BW41</f>
        <v>0</v>
      </c>
      <c r="Y4" s="120"/>
      <c r="Z4" s="1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2" t="s">
        <v>9</v>
      </c>
      <c r="AM4" s="119">
        <f>IF((BX41+BZ41+CB41)&gt;0,(BX41+BZ41+CB41)/B$4,0)</f>
        <v>0</v>
      </c>
      <c r="AN4" s="120"/>
      <c r="AO4" s="121"/>
      <c r="AP4" s="122" t="str">
        <f>IF(OR(BI57=-9.99,BF56=0),"","nárok k 1."&amp;F57&amp;"."&amp;RIGHT(P57,2))</f>
        <v>nárok k 1.8.21</v>
      </c>
      <c r="AQ4" s="123"/>
      <c r="AR4" s="123"/>
      <c r="AS4" s="123"/>
      <c r="AT4" s="123"/>
      <c r="AU4" s="123"/>
      <c r="AV4" s="123"/>
      <c r="AW4" s="124"/>
      <c r="AX4" s="119" t="str">
        <f>IF(OR(BI57=-9.99,BF56=0),"","čerpání")</f>
        <v>čerpání</v>
      </c>
      <c r="AY4" s="123"/>
      <c r="AZ4" s="123"/>
      <c r="BA4" s="123"/>
      <c r="BB4" s="123"/>
      <c r="BC4" s="123"/>
      <c r="BD4" s="123"/>
      <c r="BE4" s="124"/>
      <c r="BF4" s="119" t="str">
        <f>IF(OR(BI57=-9.99,BF56=0),"","zbývá")</f>
        <v>zbývá</v>
      </c>
      <c r="BG4" s="123"/>
      <c r="BH4" s="123"/>
      <c r="BI4" s="123"/>
      <c r="BJ4" s="123"/>
      <c r="BK4" s="123"/>
      <c r="BL4" s="123"/>
      <c r="BM4" s="138"/>
      <c r="BN4" s="19"/>
      <c r="BO4" s="10"/>
      <c r="BP4" s="10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</row>
    <row r="5" spans="1:100" s="12" customFormat="1" ht="15.75" customHeight="1" x14ac:dyDescent="0.2">
      <c r="A5" s="1"/>
      <c r="B5" s="111"/>
      <c r="C5" s="112"/>
      <c r="D5" s="112"/>
      <c r="E5" s="113"/>
      <c r="F5" s="113"/>
      <c r="G5" s="117"/>
      <c r="H5" s="117"/>
      <c r="I5" s="117"/>
      <c r="J5" s="117"/>
      <c r="K5" s="118"/>
      <c r="L5" s="23"/>
      <c r="M5" s="24"/>
      <c r="N5" s="24"/>
      <c r="O5" s="24"/>
      <c r="P5" s="24"/>
      <c r="Q5" s="24"/>
      <c r="R5" s="24"/>
      <c r="S5" s="24"/>
      <c r="T5" s="24"/>
      <c r="U5" s="24"/>
      <c r="V5" s="24"/>
      <c r="W5" s="25" t="s">
        <v>10</v>
      </c>
      <c r="X5" s="139">
        <f>BV41</f>
        <v>0</v>
      </c>
      <c r="Y5" s="140"/>
      <c r="Z5" s="141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6" t="s">
        <v>11</v>
      </c>
      <c r="AM5" s="142">
        <f>CA41+CC41</f>
        <v>0</v>
      </c>
      <c r="AN5" s="143"/>
      <c r="AO5" s="144"/>
      <c r="AP5" s="145">
        <f>IF(OR(BI57=-9.99,BF56=0),"",BI57)</f>
        <v>13</v>
      </c>
      <c r="AQ5" s="146"/>
      <c r="AR5" s="146"/>
      <c r="AS5" s="146"/>
      <c r="AT5" s="146"/>
      <c r="AU5" s="146"/>
      <c r="AV5" s="146"/>
      <c r="AW5" s="147"/>
      <c r="AX5" s="148">
        <f>IF(OR(BI57=-9.99,BF56=0),"",X4)</f>
        <v>0</v>
      </c>
      <c r="AY5" s="146"/>
      <c r="AZ5" s="146"/>
      <c r="BA5" s="146"/>
      <c r="BB5" s="146"/>
      <c r="BC5" s="146"/>
      <c r="BD5" s="146"/>
      <c r="BE5" s="147"/>
      <c r="BF5" s="148">
        <f>IF(OR(BI57=-9.99,BF56=0),"",AP5-AX5)</f>
        <v>13</v>
      </c>
      <c r="BG5" s="146"/>
      <c r="BH5" s="146"/>
      <c r="BI5" s="146"/>
      <c r="BJ5" s="146"/>
      <c r="BK5" s="146"/>
      <c r="BL5" s="146"/>
      <c r="BM5" s="149"/>
      <c r="BN5" s="19"/>
      <c r="BO5" s="10"/>
      <c r="BP5" s="10"/>
      <c r="BQ5" s="11"/>
      <c r="BR5" s="11"/>
      <c r="BS5" s="11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8" t="s">
        <v>12</v>
      </c>
      <c r="CF5" s="28" t="s">
        <v>12</v>
      </c>
      <c r="CG5" s="28" t="s">
        <v>12</v>
      </c>
      <c r="CH5" s="28" t="s">
        <v>12</v>
      </c>
      <c r="CI5" s="28" t="s">
        <v>12</v>
      </c>
      <c r="CJ5" s="28" t="s">
        <v>12</v>
      </c>
      <c r="CK5" s="28" t="s">
        <v>12</v>
      </c>
      <c r="CL5" s="28" t="s">
        <v>12</v>
      </c>
      <c r="CM5" s="28" t="s">
        <v>12</v>
      </c>
      <c r="CN5" s="28" t="s">
        <v>12</v>
      </c>
      <c r="CO5" s="28" t="s">
        <v>12</v>
      </c>
      <c r="CP5" s="28" t="s">
        <v>12</v>
      </c>
      <c r="CQ5" s="28" t="s">
        <v>12</v>
      </c>
      <c r="CR5" s="28" t="s">
        <v>12</v>
      </c>
      <c r="CS5" s="28" t="s">
        <v>12</v>
      </c>
      <c r="CT5" s="28" t="s">
        <v>12</v>
      </c>
      <c r="CU5" s="28" t="s">
        <v>12</v>
      </c>
      <c r="CV5" s="27"/>
    </row>
    <row r="6" spans="1:100" s="12" customFormat="1" ht="15.75" customHeight="1" x14ac:dyDescent="0.2">
      <c r="A6" s="1"/>
      <c r="B6" s="29"/>
      <c r="C6" s="30"/>
      <c r="D6" s="30"/>
      <c r="E6" s="30"/>
      <c r="F6" s="30"/>
      <c r="G6" s="30"/>
      <c r="H6" s="30"/>
      <c r="I6" s="30"/>
      <c r="J6" s="30"/>
      <c r="K6" s="30"/>
      <c r="L6" s="31"/>
      <c r="M6" s="31" t="s">
        <v>13</v>
      </c>
      <c r="N6" s="156"/>
      <c r="O6" s="157"/>
      <c r="P6" s="157"/>
      <c r="Q6" s="158"/>
      <c r="R6" s="29"/>
      <c r="S6" s="30"/>
      <c r="T6" s="30"/>
      <c r="U6" s="30"/>
      <c r="V6" s="30"/>
      <c r="W6" s="30"/>
      <c r="X6" s="30"/>
      <c r="Y6" s="30"/>
      <c r="Z6" s="30"/>
      <c r="AA6" s="30"/>
      <c r="AB6" s="31"/>
      <c r="AC6" s="31" t="str">
        <f>IF(J57="H","pololetní odměny ","roční odměny ")</f>
        <v xml:space="preserve">pololetní odměny </v>
      </c>
      <c r="AD6" s="156"/>
      <c r="AE6" s="157"/>
      <c r="AF6" s="157"/>
      <c r="AG6" s="158"/>
      <c r="AH6" s="29"/>
      <c r="AI6" s="30"/>
      <c r="AJ6" s="30"/>
      <c r="AK6" s="30"/>
      <c r="AL6" s="30"/>
      <c r="AM6" s="30"/>
      <c r="AN6" s="30"/>
      <c r="AO6" s="30"/>
      <c r="AP6" s="30"/>
      <c r="AQ6" s="30"/>
      <c r="AR6" s="31"/>
      <c r="AS6" s="31" t="str">
        <f>IF(J57="H","roční odměny ",IF(J57="D","aktivní prodej ","mimořádné odměny "))</f>
        <v xml:space="preserve">roční odměny </v>
      </c>
      <c r="AT6" s="156"/>
      <c r="AU6" s="157"/>
      <c r="AV6" s="157"/>
      <c r="AW6" s="158"/>
      <c r="AX6" s="29"/>
      <c r="AY6" s="30"/>
      <c r="AZ6" s="30"/>
      <c r="BA6" s="30"/>
      <c r="BB6" s="30"/>
      <c r="BC6" s="30"/>
      <c r="BD6" s="30"/>
      <c r="BE6" s="30"/>
      <c r="BF6" s="30"/>
      <c r="BG6" s="30"/>
      <c r="BH6" s="31"/>
      <c r="BI6" s="31" t="str">
        <f>IF(J57="H","ostatní odměny ","náhr. cestovních výloh ")</f>
        <v xml:space="preserve">ostatní odměny </v>
      </c>
      <c r="BJ6" s="156"/>
      <c r="BK6" s="157"/>
      <c r="BL6" s="157"/>
      <c r="BM6" s="158"/>
      <c r="BN6" s="32"/>
      <c r="BO6" s="10"/>
      <c r="BP6" s="10"/>
      <c r="BQ6" s="11"/>
      <c r="BR6" s="11"/>
      <c r="BS6" s="11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8" t="s">
        <v>14</v>
      </c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11"/>
      <c r="CS6" s="27"/>
      <c r="CT6" s="27"/>
      <c r="CU6" s="11"/>
      <c r="CV6" s="27"/>
    </row>
    <row r="7" spans="1:100" s="12" customFormat="1" ht="15.75" customHeight="1" x14ac:dyDescent="0.2">
      <c r="A7" s="33"/>
      <c r="B7" s="23"/>
      <c r="C7" s="24"/>
      <c r="D7" s="24"/>
      <c r="E7" s="24"/>
      <c r="F7" s="24"/>
      <c r="G7" s="24"/>
      <c r="H7" s="24"/>
      <c r="I7" s="24"/>
      <c r="J7" s="24"/>
      <c r="K7" s="24"/>
      <c r="L7" s="25"/>
      <c r="M7" s="25" t="str">
        <f>IF(J57="N","měsíční prémie ",IF(OR(J57="D",J57="T",J57="S",J57="Z"),"odebrané stravenky ","osobní ohodnocení "))</f>
        <v xml:space="preserve">osobní ohodnocení </v>
      </c>
      <c r="N7" s="159">
        <v>6000</v>
      </c>
      <c r="O7" s="160"/>
      <c r="P7" s="160"/>
      <c r="Q7" s="161"/>
      <c r="R7" s="23"/>
      <c r="S7" s="24"/>
      <c r="T7" s="24"/>
      <c r="U7" s="24"/>
      <c r="V7" s="24"/>
      <c r="W7" s="24"/>
      <c r="X7" s="24"/>
      <c r="Y7" s="24"/>
      <c r="Z7" s="24"/>
      <c r="AA7" s="24"/>
      <c r="AB7" s="25"/>
      <c r="AC7" s="25" t="str">
        <f>IF(J57="H","příplatek za vedení ",IF(J57="N","hodinové prémie ",IF(J57="T","osobní prémie v % ","osobní prémie ")))</f>
        <v xml:space="preserve">příplatek za vedení </v>
      </c>
      <c r="AD7" s="159"/>
      <c r="AE7" s="160"/>
      <c r="AF7" s="160"/>
      <c r="AG7" s="161"/>
      <c r="AH7" s="23"/>
      <c r="AI7" s="24"/>
      <c r="AJ7" s="24"/>
      <c r="AK7" s="24"/>
      <c r="AL7" s="24"/>
      <c r="AM7" s="24"/>
      <c r="AN7" s="24"/>
      <c r="AO7" s="24"/>
      <c r="AP7" s="24"/>
      <c r="AQ7" s="24"/>
      <c r="AR7" s="25"/>
      <c r="AS7" s="25" t="str">
        <f>IF(J57="H","specializační příplatek ","osobní ohodnocení ")</f>
        <v xml:space="preserve">specializační příplatek </v>
      </c>
      <c r="AT7" s="159">
        <v>2800</v>
      </c>
      <c r="AU7" s="160"/>
      <c r="AV7" s="160"/>
      <c r="AW7" s="161"/>
      <c r="AX7" s="23"/>
      <c r="AY7" s="24"/>
      <c r="AZ7" s="24"/>
      <c r="BA7" s="24"/>
      <c r="BB7" s="24"/>
      <c r="BC7" s="24"/>
      <c r="BD7" s="24"/>
      <c r="BE7" s="24"/>
      <c r="BF7" s="24"/>
      <c r="BG7" s="24"/>
      <c r="BH7" s="25"/>
      <c r="BI7" s="25" t="str">
        <f>IF(J57="H","ostatní příplatky ","příplatek za prostředí ")</f>
        <v xml:space="preserve">ostatní příplatky </v>
      </c>
      <c r="BJ7" s="159">
        <v>1100</v>
      </c>
      <c r="BK7" s="160"/>
      <c r="BL7" s="160"/>
      <c r="BM7" s="161"/>
      <c r="BN7" s="32"/>
      <c r="BO7" s="34" t="s">
        <v>15</v>
      </c>
      <c r="BP7" s="35" t="s">
        <v>16</v>
      </c>
      <c r="BQ7" s="36" t="s">
        <v>17</v>
      </c>
      <c r="BR7" s="36" t="s">
        <v>17</v>
      </c>
      <c r="BS7" s="36" t="s">
        <v>17</v>
      </c>
      <c r="BT7" s="36" t="s">
        <v>18</v>
      </c>
      <c r="BU7" s="36" t="s">
        <v>19</v>
      </c>
      <c r="BV7" s="36" t="s">
        <v>20</v>
      </c>
      <c r="BW7" s="36" t="s">
        <v>8</v>
      </c>
      <c r="BX7" s="36" t="s">
        <v>21</v>
      </c>
      <c r="BY7" s="36" t="s">
        <v>6</v>
      </c>
      <c r="BZ7" s="36" t="s">
        <v>22</v>
      </c>
      <c r="CA7" s="36" t="s">
        <v>23</v>
      </c>
      <c r="CB7" s="36" t="s">
        <v>24</v>
      </c>
      <c r="CC7" s="36" t="s">
        <v>25</v>
      </c>
      <c r="CD7" s="36" t="s">
        <v>26</v>
      </c>
      <c r="CE7" s="36" t="s">
        <v>27</v>
      </c>
      <c r="CF7" s="36" t="s">
        <v>28</v>
      </c>
      <c r="CG7" s="36" t="s">
        <v>29</v>
      </c>
      <c r="CH7" s="36" t="s">
        <v>30</v>
      </c>
      <c r="CI7" s="36" t="s">
        <v>31</v>
      </c>
      <c r="CJ7" s="36" t="s">
        <v>31</v>
      </c>
      <c r="CK7" s="36" t="s">
        <v>31</v>
      </c>
      <c r="CL7" s="36" t="s">
        <v>32</v>
      </c>
      <c r="CM7" s="36" t="s">
        <v>33</v>
      </c>
      <c r="CN7" s="36" t="s">
        <v>33</v>
      </c>
      <c r="CO7" s="36" t="s">
        <v>34</v>
      </c>
      <c r="CP7" s="36" t="s">
        <v>35</v>
      </c>
      <c r="CQ7" s="37" t="s">
        <v>36</v>
      </c>
      <c r="CR7" s="37" t="s">
        <v>37</v>
      </c>
      <c r="CS7" s="36" t="s">
        <v>38</v>
      </c>
      <c r="CT7" s="36" t="s">
        <v>38</v>
      </c>
      <c r="CU7" s="36" t="s">
        <v>39</v>
      </c>
      <c r="CV7" s="36" t="s">
        <v>40</v>
      </c>
    </row>
    <row r="8" spans="1:100" s="12" customFormat="1" ht="15.75" customHeight="1" x14ac:dyDescent="0.2">
      <c r="A8" s="33"/>
      <c r="B8" s="126" t="s">
        <v>41</v>
      </c>
      <c r="C8" s="195"/>
      <c r="D8" s="198" t="str">
        <f>IF(J57="R","činnost 1                    / ","")&amp;"místo"</f>
        <v>místo</v>
      </c>
      <c r="E8" s="199"/>
      <c r="F8" s="199"/>
      <c r="G8" s="199"/>
      <c r="H8" s="199"/>
      <c r="I8" s="199"/>
      <c r="J8" s="199"/>
      <c r="K8" s="200"/>
      <c r="L8" s="132" t="str">
        <f>"činnost"&amp;IF(J57="R"," 2","")</f>
        <v>činnost</v>
      </c>
      <c r="M8" s="204"/>
      <c r="N8" s="204"/>
      <c r="O8" s="204"/>
      <c r="P8" s="204"/>
      <c r="Q8" s="204"/>
      <c r="R8" s="204"/>
      <c r="S8" s="204"/>
      <c r="T8" s="205"/>
      <c r="U8" s="132" t="s">
        <v>42</v>
      </c>
      <c r="V8" s="204"/>
      <c r="W8" s="205"/>
      <c r="X8" s="209" t="s">
        <v>43</v>
      </c>
      <c r="Y8" s="210"/>
      <c r="Z8" s="211"/>
      <c r="AA8" s="150" t="s">
        <v>44</v>
      </c>
      <c r="AB8" s="151"/>
      <c r="AC8" s="151"/>
      <c r="AD8" s="152"/>
      <c r="AE8" s="119" t="s">
        <v>45</v>
      </c>
      <c r="AF8" s="120"/>
      <c r="AG8" s="120"/>
      <c r="AH8" s="162"/>
      <c r="AI8" s="119" t="s">
        <v>46</v>
      </c>
      <c r="AJ8" s="120"/>
      <c r="AK8" s="120"/>
      <c r="AL8" s="163" t="s">
        <v>47</v>
      </c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AW8" s="165"/>
      <c r="AX8" s="166" t="str">
        <f>IF(OR(J57="D",J57="S",J57="T",J57="Z"),IF(U$57="ano","směnové příplatky","---"),"pohotovost")</f>
        <v>pohotovost</v>
      </c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67"/>
      <c r="BJ8" s="168" t="s">
        <v>48</v>
      </c>
      <c r="BK8" s="169"/>
      <c r="BL8" s="169"/>
      <c r="BM8" s="170"/>
      <c r="BN8" s="38"/>
      <c r="BO8" s="34" t="s">
        <v>49</v>
      </c>
      <c r="BP8" s="35" t="s">
        <v>50</v>
      </c>
      <c r="BQ8" s="36" t="s">
        <v>10</v>
      </c>
      <c r="BR8" s="36" t="s">
        <v>51</v>
      </c>
      <c r="BS8" s="36" t="s">
        <v>52</v>
      </c>
      <c r="BT8" s="36" t="s">
        <v>53</v>
      </c>
      <c r="BU8" s="36" t="s">
        <v>54</v>
      </c>
      <c r="BV8" s="36" t="s">
        <v>55</v>
      </c>
      <c r="BW8" s="36"/>
      <c r="BX8" s="36" t="s">
        <v>56</v>
      </c>
      <c r="BY8" s="36"/>
      <c r="BZ8" s="36" t="s">
        <v>57</v>
      </c>
      <c r="CA8" s="36" t="s">
        <v>58</v>
      </c>
      <c r="CB8" s="36" t="s">
        <v>59</v>
      </c>
      <c r="CC8" s="36" t="s">
        <v>59</v>
      </c>
      <c r="CD8" s="36" t="s">
        <v>60</v>
      </c>
      <c r="CE8" s="36" t="s">
        <v>61</v>
      </c>
      <c r="CF8" s="36" t="s">
        <v>62</v>
      </c>
      <c r="CG8" s="36" t="s">
        <v>63</v>
      </c>
      <c r="CH8" s="36" t="s">
        <v>64</v>
      </c>
      <c r="CI8" s="36" t="s">
        <v>65</v>
      </c>
      <c r="CJ8" s="36" t="s">
        <v>66</v>
      </c>
      <c r="CK8" s="36" t="s">
        <v>67</v>
      </c>
      <c r="CL8" s="36" t="s">
        <v>68</v>
      </c>
      <c r="CM8" s="36" t="s">
        <v>69</v>
      </c>
      <c r="CN8" s="36" t="s">
        <v>70</v>
      </c>
      <c r="CO8" s="36" t="s">
        <v>71</v>
      </c>
      <c r="CP8" s="36" t="s">
        <v>72</v>
      </c>
      <c r="CQ8" s="37" t="s">
        <v>73</v>
      </c>
      <c r="CR8" s="37" t="s">
        <v>74</v>
      </c>
      <c r="CS8" s="37" t="s">
        <v>75</v>
      </c>
      <c r="CT8" s="37" t="s">
        <v>76</v>
      </c>
      <c r="CU8" s="37" t="s">
        <v>77</v>
      </c>
      <c r="CV8" s="36" t="s">
        <v>78</v>
      </c>
    </row>
    <row r="9" spans="1:100" s="12" customFormat="1" ht="15.75" customHeight="1" x14ac:dyDescent="0.2">
      <c r="A9" s="39"/>
      <c r="B9" s="196"/>
      <c r="C9" s="197"/>
      <c r="D9" s="201"/>
      <c r="E9" s="202"/>
      <c r="F9" s="202"/>
      <c r="G9" s="202"/>
      <c r="H9" s="202"/>
      <c r="I9" s="202"/>
      <c r="J9" s="202"/>
      <c r="K9" s="203"/>
      <c r="L9" s="206"/>
      <c r="M9" s="207"/>
      <c r="N9" s="207"/>
      <c r="O9" s="207"/>
      <c r="P9" s="207"/>
      <c r="Q9" s="207"/>
      <c r="R9" s="207"/>
      <c r="S9" s="207"/>
      <c r="T9" s="208"/>
      <c r="U9" s="206"/>
      <c r="V9" s="207"/>
      <c r="W9" s="208"/>
      <c r="X9" s="212"/>
      <c r="Y9" s="213"/>
      <c r="Z9" s="197"/>
      <c r="AA9" s="153"/>
      <c r="AB9" s="154"/>
      <c r="AC9" s="154"/>
      <c r="AD9" s="155"/>
      <c r="AE9" s="172" t="s">
        <v>79</v>
      </c>
      <c r="AF9" s="173"/>
      <c r="AG9" s="173"/>
      <c r="AH9" s="173"/>
      <c r="AI9" s="173"/>
      <c r="AJ9" s="173"/>
      <c r="AK9" s="173"/>
      <c r="AL9" s="174" t="str">
        <f>IF(U$57="ano","---","noc")</f>
        <v>noc</v>
      </c>
      <c r="AM9" s="175"/>
      <c r="AN9" s="175"/>
      <c r="AO9" s="175"/>
      <c r="AP9" s="174" t="s">
        <v>80</v>
      </c>
      <c r="AQ9" s="175"/>
      <c r="AR9" s="175"/>
      <c r="AS9" s="175"/>
      <c r="AT9" s="174" t="s">
        <v>10</v>
      </c>
      <c r="AU9" s="175"/>
      <c r="AV9" s="175"/>
      <c r="AW9" s="176"/>
      <c r="AX9" s="177" t="str">
        <f>IF(J57="H","MP I",IF(OR(J57="D",J57="S",J57="T",J57="Z"),IF(T$57="ano","odp.","---"),"15%"))</f>
        <v>MP I</v>
      </c>
      <c r="AY9" s="175"/>
      <c r="AZ9" s="175"/>
      <c r="BA9" s="175"/>
      <c r="BB9" s="174" t="str">
        <f>IF(J57="H","MP II",IF(OR(J57="D",J57="S",J57="T",J57="Z"),IF(U$57="ano","noc","---"),"25%"))</f>
        <v>MP II</v>
      </c>
      <c r="BC9" s="175"/>
      <c r="BD9" s="175"/>
      <c r="BE9" s="175"/>
      <c r="BF9" s="174" t="str">
        <f>IF(J57="H","PT","---")</f>
        <v>PT</v>
      </c>
      <c r="BG9" s="175"/>
      <c r="BH9" s="175"/>
      <c r="BI9" s="176"/>
      <c r="BJ9" s="154"/>
      <c r="BK9" s="154"/>
      <c r="BL9" s="154"/>
      <c r="BM9" s="171"/>
      <c r="BN9" s="38"/>
      <c r="BO9" s="40"/>
      <c r="BP9" s="40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36" t="s">
        <v>81</v>
      </c>
      <c r="CM9" s="41"/>
      <c r="CN9" s="41"/>
      <c r="CO9" s="41"/>
      <c r="CP9" s="41"/>
      <c r="CQ9" s="41"/>
      <c r="CR9" s="41"/>
      <c r="CS9" s="41"/>
      <c r="CT9" s="41"/>
      <c r="CU9" s="41"/>
      <c r="CV9" s="41"/>
    </row>
    <row r="10" spans="1:100" s="12" customFormat="1" ht="15.75" customHeight="1" x14ac:dyDescent="0.2">
      <c r="A10" s="42" t="s">
        <v>82</v>
      </c>
      <c r="B10" s="180" t="str">
        <f>IF(SUM(CE10:CF10)&gt;0," chy","1.")</f>
        <v>1.</v>
      </c>
      <c r="C10" s="181"/>
      <c r="D10" s="182"/>
      <c r="E10" s="183"/>
      <c r="F10" s="183"/>
      <c r="G10" s="183"/>
      <c r="H10" s="183"/>
      <c r="I10" s="183"/>
      <c r="J10" s="183"/>
      <c r="K10" s="184"/>
      <c r="L10" s="182"/>
      <c r="M10" s="185"/>
      <c r="N10" s="185"/>
      <c r="O10" s="185"/>
      <c r="P10" s="185"/>
      <c r="Q10" s="185"/>
      <c r="R10" s="185"/>
      <c r="S10" s="185"/>
      <c r="T10" s="186"/>
      <c r="U10" s="187"/>
      <c r="V10" s="188"/>
      <c r="W10" s="189"/>
      <c r="X10" s="187"/>
      <c r="Y10" s="190"/>
      <c r="Z10" s="191"/>
      <c r="AA10" s="192" t="str">
        <f t="shared" ref="AA10:AA40" si="0">IF(OR(CU10&gt;0,BT10=0),IF(OR(CU10&gt;0,BZ10=0),"",BZ10),IF(AI10="S",IF(AND(BT10&gt;AE10,AE10&gt;0,AE10&lt;&gt;B$4),IF(BT10-AE10&gt;B$4,B$4,BT10),IF(BZ10=0,"",BZ10)),BT10))</f>
        <v/>
      </c>
      <c r="AB10" s="193"/>
      <c r="AC10" s="193"/>
      <c r="AD10" s="194"/>
      <c r="AE10" s="178"/>
      <c r="AF10" s="178"/>
      <c r="AG10" s="178"/>
      <c r="AH10" s="178"/>
      <c r="AI10" s="182"/>
      <c r="AJ10" s="185"/>
      <c r="AK10" s="185"/>
      <c r="AL10" s="217" t="str">
        <f t="shared" ref="AL10:AL40" si="1">IF(OR(AND(BR10&lt;0.2,J$57="H"),BR10=0,AND(J$57&lt;&gt;"D",BF$56=0),CU10&gt;0,AI10="S",U$57="ano"),"",MIN(BT10,IF(BR10&lt;6.5,MIN(BR10,6),BR10-0.5)))</f>
        <v/>
      </c>
      <c r="AM10" s="217"/>
      <c r="AN10" s="217"/>
      <c r="AO10" s="217"/>
      <c r="AP10" s="217" t="str">
        <f t="shared" ref="AP10:AP40" si="2">IF(OR(BS10=0,AI10="S",CU10&gt;0,AND(J$57&lt;&gt;"D",BF$56=0)),"",IF(BS10&lt;6.5,MIN(BS10,6),IF(BS10&lt;13,MIN(BS10-0.5,12),IF(BS10&lt;19.5,MIN(BS10-1,18),IF(BS10&lt;26,MIN(BS10-1.5,24),BS10-2)))))</f>
        <v/>
      </c>
      <c r="AQ10" s="217"/>
      <c r="AR10" s="217"/>
      <c r="AS10" s="217"/>
      <c r="AT10" s="218" t="str">
        <f t="shared" ref="AT10:AT40" si="3">IF(OR(BQ10=0,BF$56=0,AI10="S",CU10&gt;0),"",IF(BQ10&lt;6.5,MIN(BQ10,6),IF(BQ10&lt;13,MIN(BQ10-0.5,12),IF(BQ10&lt;19.5,MIN(BQ10-1,18),IF(BQ10&lt;26,MIN(BQ10-1.5,24),BQ10-2)))))</f>
        <v/>
      </c>
      <c r="AU10" s="219"/>
      <c r="AV10" s="219"/>
      <c r="AW10" s="220"/>
      <c r="AX10" s="221"/>
      <c r="AY10" s="221"/>
      <c r="AZ10" s="221"/>
      <c r="BA10" s="214"/>
      <c r="BB10" s="222"/>
      <c r="BC10" s="221"/>
      <c r="BD10" s="221"/>
      <c r="BE10" s="214"/>
      <c r="BF10" s="178"/>
      <c r="BG10" s="178"/>
      <c r="BH10" s="178"/>
      <c r="BI10" s="179"/>
      <c r="BJ10" s="214" t="str">
        <f t="shared" ref="BJ10:BJ40" si="4">IF(AI10="S",IF(AND(BT10&gt;B$4,OR(AE10=B$4,AE10=0)),IF(BU10&gt;18,BO$44,IF(BU10&gt;12,BO$43,BO$42)),IF(AE10&gt;18,BO$44,IF(AE10&gt;12,BO$43,IF(BT10&gt;4.9,BO$42,"")))),IF(AND(BT10&gt;2.9,AH$55="ano"),BO$41,""))</f>
        <v/>
      </c>
      <c r="BK10" s="215"/>
      <c r="BL10" s="215"/>
      <c r="BM10" s="216"/>
      <c r="BN10" s="43"/>
      <c r="BO10" s="40" t="str">
        <f t="shared" ref="BO10:BO40" si="5">IF(AND(U10&gt;13.99,X10&lt;22.01,U10&lt;X10),BT10,IF(OR(AND(U10&lt;14.01,X10&gt;21.99),AND(U10&lt;14.01,U10&gt;X10),AND(X10&gt;21.99,U10&gt;X10)),7.5,IF(AND(OR(U10&gt;X10,U10&lt;14),X10&gt;20),MAX(X10-14.5,6),IF(AND(OR(U10&gt;X10,U10&lt;14),X10&gt;14),X10-14,IF(AND(U10&lt;16,OR(X10&gt;22,U10&gt;X10)),MAX(21.5-U10,6),IF(AND(U10&lt;22,OR(X10&gt;22,U10&gt;X10)),22-U10,""))))))</f>
        <v/>
      </c>
      <c r="BP10" s="40">
        <f t="shared" ref="BP10:BP40" si="6">IF(A10="Sv",IF(AT10="",0,MIN(AT10,B$4)),0)</f>
        <v>0</v>
      </c>
      <c r="BQ10" s="41">
        <f t="shared" ref="BQ10:BQ40" si="7">IF(OR(A10="Sv",A10="Ss",A10="Ns"),IF(U10&gt;X10,IF(OR(U$57&lt;&gt;"ano",U10&lt;21),24-U10,0),BU10)+IF(U9&gt;X9,IF(OR(U$57&lt;&gt;"ano",U9&lt;21),X9,BU9),0),0)</f>
        <v>0</v>
      </c>
      <c r="BR10" s="41">
        <f t="shared" ref="BR10:BR40" si="8">IF(OR(U10=" ",X10=" "),0,IF(U10&gt;X10,MAX(6-U10,0)+MIN(2,24-U10)+MAX(X10-22,0)+MIN(6,X10),IF(X10&lt;6,X10-U10,MAX(6-U10,0)+IF(U10&gt;22,X10-U10,MAX(X10-22,0)))))</f>
        <v>0</v>
      </c>
      <c r="BS10" s="41">
        <f t="shared" ref="BS10:BS40" si="9">IF(OR(LEFT(A10,1)="N",A10="So",A10="Ss"),IF(AND(U10&gt;X10,LEFT(A10,1)="N"),BU10-X10,BU10),IF(AND(U10&gt;X10,OR(A11="So",A11="Ss",A4="So",A4="Ss")),X10,0))</f>
        <v>0</v>
      </c>
      <c r="BT10" s="41">
        <f t="shared" ref="BT10:BT40" si="10">IF(BU10&lt;6.5,MIN(BU10,6),IF(BU10&lt;13,MIN(BU10-0.5,12),IF(BU10&lt;19.5,MIN(BU10-1,18),IF(BU10&lt;26,MIN(BU10-1.5,24),BU10-2))))</f>
        <v>0</v>
      </c>
      <c r="BU10" s="41">
        <f t="shared" ref="BU10:BU40" si="11">IF(OR(U10&gt;24,X10&gt;24,AE10&gt;24),0,IF(X10-U10&lt;0,X10-U10+24,X10-U10)-IF(AI10="P",AE10,0))</f>
        <v>0</v>
      </c>
      <c r="BV10" s="41">
        <f t="shared" ref="BV10:BV40" si="12">IF(AND(A10="Sv",AI10&lt;&gt;"N",AI10&lt;&gt;"X",BF$56&lt;&gt;0),1,0)</f>
        <v>0</v>
      </c>
      <c r="BW10" s="41">
        <f t="shared" ref="BW10:BW40" si="13">IF(AI10&lt;&gt;"D",0,IF(AE10&gt;0,AE10/B$4,1))</f>
        <v>0</v>
      </c>
      <c r="BX10" s="41">
        <f t="shared" ref="BX10:BX40" si="14">IF(AI10="L",IF(AE10=0,B$4,AE10),0)</f>
        <v>0</v>
      </c>
      <c r="BY10" s="41">
        <f t="shared" ref="BY10:BY40" si="15">IF(AND(AI10="N",BT10&lt;B$4,OR(A10="",A10="Sv")),IF(AE10=0,(B$4-BT10)/B$4,AE10/B$4),0)</f>
        <v>0</v>
      </c>
      <c r="BZ10" s="41">
        <f t="shared" ref="BZ10:BZ40" si="16">IF(AND(AI10="S",A10=""),IF(OR(AE10=0,AE10&gt;B$4),B$4,AE10),0)</f>
        <v>0</v>
      </c>
      <c r="CA10" s="41">
        <f t="shared" ref="CA10:CA40" si="17">IF(OR(AI10="A",AI10="E"),IF(AE10&gt;0,AE10/B$4,1),0)</f>
        <v>0</v>
      </c>
      <c r="CB10" s="41">
        <f t="shared" ref="CB10:CB40" si="18">IF(OR(AI10="O",AI10="60%",AI10="80%"),IF(AE10=0,B$4,AE10),0)</f>
        <v>0</v>
      </c>
      <c r="CC10" s="41">
        <f t="shared" ref="CC10:CC40" si="19">IF(AI10="X",IF(AE10&gt;0,AE10/B$4,1),0)</f>
        <v>0</v>
      </c>
      <c r="CD10" s="41">
        <f t="shared" ref="CD10:CD40" si="20">IF(AI10="O",CB10,0)+IF(AI10="60%",CB10*0.6,0)+IF(AI10="80%",CB10*0.8,0)</f>
        <v>0</v>
      </c>
      <c r="CE10" s="41">
        <f t="shared" ref="CE10:CE40" si="21">IF(J$57="H",IF(BF10&gt;24,1,IF(AND(MIN(BF10+0,B$4)+MIN(BT10,B$4)&gt;B$4,BT10&gt;5),1,0)),0)</f>
        <v>0</v>
      </c>
      <c r="CF10" s="41"/>
      <c r="CG10" s="41">
        <f t="shared" ref="CG10:CG40" si="22">IF(CJ10&gt;0,0,IF(AND(AI10="P",BU10&lt;0),1,0))</f>
        <v>0</v>
      </c>
      <c r="CH10" s="41">
        <f t="shared" ref="CH10:CH40" si="23">IF(OR(A10="",AI10="N",AI10="P",AI10="S",AND(A10="Sv",AI10="X")),0,IF(AND(AE10="",AI10=""),0,IF(A10="Sv",30,1)))</f>
        <v>0</v>
      </c>
      <c r="CI10" s="41">
        <f t="shared" ref="CI10:CI40" si="24">IF(OR(AI10="",AI10="D",AI10="L",AI10="N",AI10="S",AI10="V",AI10="P",AI10="A",AI10="E",AI10="O",AI10="X",AI10="60%",AI10="80%"),0,1)</f>
        <v>0</v>
      </c>
      <c r="CJ10" s="41">
        <f t="shared" ref="CJ10:CJ40" si="25">IF(X10=" ",1,IF(OR(U10&lt;0,U10&gt;24,X10&lt;0,X10&gt;24,AE10&lt;0,AE10&gt;24,AX10&lt;0,AND(AX10&gt;24,AX10&lt;&gt;""),BB10&lt;0,AND(BB10&gt;24,BB10&lt;&gt;""),BF10&lt;0,BF10&gt;24),1,0))</f>
        <v>0</v>
      </c>
      <c r="CK10" s="41">
        <f t="shared" ref="CK10:CK40" si="26">IF(CJ10&gt;0,0,IF(OR(U10&gt;24,X10&gt;24,AE10&gt;24,AND(AX10&gt;24,AX10&lt;&gt;""),AND(AX10&gt;24,AX10&lt;&gt;""),BF10&gt;24),1,U10*4-FLOOR(U10*4,1)+X10*4-FLOOR(X10*4,1)+AE10*4-FLOOR(AE10*4,1)+IF(AX10="",0,AX10*4-FLOOR(AX10*4,1))+IF(BB10="",0,BB10*4-FLOOR(BB10*4,1))+BF10*4-FLOOR(BF10*4,1)))</f>
        <v>0</v>
      </c>
      <c r="CL10" s="41">
        <f t="shared" ref="CL10:CL40" si="27">IF(AND(P$57&lt;2021,AI10="D",AE10&lt;&gt;B$4,AE10&lt;&gt;B$4/2,AE10&lt;&gt;0),1,0)</f>
        <v>0</v>
      </c>
      <c r="CM10" s="41">
        <f t="shared" ref="CM10:CM40" si="28">IF(AND(AI10="S",AE10&lt;5,AE10&lt;&gt;0),1,0)</f>
        <v>0</v>
      </c>
      <c r="CN10" s="41">
        <f t="shared" ref="CN10:CN40" si="29">IF(AND(AI10="S",BT10&lt;B$4,AE10&gt;BU10,AE10&lt;&gt;8,AE10&gt;0),1,0)</f>
        <v>0</v>
      </c>
      <c r="CO10" s="41">
        <f t="shared" ref="CO10:CO40" si="30">IF(CJ10&gt;0,0,IF(AND(AND(AI10&lt;&gt;"",AI10&lt;&gt;"P",AI10&lt;&gt;"S"),BT10+AE10&gt;B$4),1,0))</f>
        <v>0</v>
      </c>
      <c r="CP10" s="41">
        <f t="shared" ref="CP10:CP40" si="31">IF(AND(BT10&gt;0,AI10&lt;&gt;"",AI10&lt;&gt;"N",AI10&lt;&gt;"S",AI10&lt;&gt;"V",AE10=0),1,0)</f>
        <v>0</v>
      </c>
      <c r="CQ10" s="41"/>
      <c r="CR10" s="41">
        <f t="shared" ref="CR10:CR40" si="32">IF(AND(BJ10&lt;&gt;BO$41,BJ10&lt;&gt;BO$42,BJ10&lt;&gt;BO$43,BJ10&lt;&gt;BO$44,BJ10&lt;&gt;ROUND(BO$42*0.3,0),BJ10&lt;&gt;ROUND(BO$43*0.65,0),BJ10&lt;&gt;ROUND(BO$44*0.75,0),BJ10&lt;&gt;ROUND(BO$43*0.3,0),BJ10&lt;&gt;ROUND(BO$44*0.5,0),BJ10&lt;&gt;ROUND(BO$44*0.25,0),BJ10&lt;&gt;0,BJ10&lt;&gt;""),1,0)</f>
        <v>0</v>
      </c>
      <c r="CS10" s="41">
        <f t="shared" ref="CS10:CS40" si="33">IF(J$57="H",IF(OR(A10="",AX10="",AX10=0),0,1),0)</f>
        <v>0</v>
      </c>
      <c r="CT10" s="41">
        <f t="shared" ref="CT10:CT40" si="34">IF(J$57="H",IF(OR(A10&lt;&gt;"",BB10="",BB10=0),0,1),0)</f>
        <v>0</v>
      </c>
      <c r="CU10" s="41">
        <f t="shared" ref="CU10:CU40" si="35">IF(OR(AND(U10&lt;&gt;"",X10=""),AND(U10="",X10&lt;&gt;"")),1,0)</f>
        <v>0</v>
      </c>
      <c r="CV10" s="41">
        <f t="shared" ref="CV10:CV40" si="36">IF(OR(BJ10&lt;&gt;BO$41,BJ10=""),0,BJ10)</f>
        <v>0</v>
      </c>
    </row>
    <row r="11" spans="1:100" s="12" customFormat="1" ht="15.75" customHeight="1" x14ac:dyDescent="0.2">
      <c r="A11" s="44"/>
      <c r="B11" s="180" t="str">
        <f>IF(SUM(CE11:CF11)&gt;0," chy","2.")</f>
        <v>2.</v>
      </c>
      <c r="C11" s="181"/>
      <c r="D11" s="182"/>
      <c r="E11" s="183"/>
      <c r="F11" s="183"/>
      <c r="G11" s="183"/>
      <c r="H11" s="183"/>
      <c r="I11" s="183"/>
      <c r="J11" s="183"/>
      <c r="K11" s="184"/>
      <c r="L11" s="182"/>
      <c r="M11" s="185"/>
      <c r="N11" s="185"/>
      <c r="O11" s="185"/>
      <c r="P11" s="185"/>
      <c r="Q11" s="185"/>
      <c r="R11" s="185"/>
      <c r="S11" s="185"/>
      <c r="T11" s="186"/>
      <c r="U11" s="187"/>
      <c r="V11" s="188"/>
      <c r="W11" s="189"/>
      <c r="X11" s="187"/>
      <c r="Y11" s="190"/>
      <c r="Z11" s="191"/>
      <c r="AA11" s="192" t="str">
        <f t="shared" si="0"/>
        <v/>
      </c>
      <c r="AB11" s="193"/>
      <c r="AC11" s="193"/>
      <c r="AD11" s="194"/>
      <c r="AE11" s="178"/>
      <c r="AF11" s="178"/>
      <c r="AG11" s="178"/>
      <c r="AH11" s="178"/>
      <c r="AI11" s="182"/>
      <c r="AJ11" s="185"/>
      <c r="AK11" s="185"/>
      <c r="AL11" s="217" t="str">
        <f t="shared" si="1"/>
        <v/>
      </c>
      <c r="AM11" s="217"/>
      <c r="AN11" s="217"/>
      <c r="AO11" s="217"/>
      <c r="AP11" s="217" t="str">
        <f t="shared" si="2"/>
        <v/>
      </c>
      <c r="AQ11" s="217"/>
      <c r="AR11" s="217"/>
      <c r="AS11" s="217"/>
      <c r="AT11" s="218" t="str">
        <f t="shared" si="3"/>
        <v/>
      </c>
      <c r="AU11" s="219"/>
      <c r="AV11" s="219"/>
      <c r="AW11" s="220"/>
      <c r="AX11" s="221"/>
      <c r="AY11" s="221"/>
      <c r="AZ11" s="221"/>
      <c r="BA11" s="214"/>
      <c r="BB11" s="222"/>
      <c r="BC11" s="221"/>
      <c r="BD11" s="221"/>
      <c r="BE11" s="214"/>
      <c r="BF11" s="178"/>
      <c r="BG11" s="178"/>
      <c r="BH11" s="178"/>
      <c r="BI11" s="179"/>
      <c r="BJ11" s="214" t="str">
        <f t="shared" si="4"/>
        <v/>
      </c>
      <c r="BK11" s="215"/>
      <c r="BL11" s="215"/>
      <c r="BM11" s="216"/>
      <c r="BN11" s="43"/>
      <c r="BO11" s="40" t="str">
        <f t="shared" si="5"/>
        <v/>
      </c>
      <c r="BP11" s="40">
        <f t="shared" si="6"/>
        <v>0</v>
      </c>
      <c r="BQ11" s="41">
        <f t="shared" si="7"/>
        <v>0</v>
      </c>
      <c r="BR11" s="41">
        <f t="shared" si="8"/>
        <v>0</v>
      </c>
      <c r="BS11" s="41">
        <f t="shared" si="9"/>
        <v>0</v>
      </c>
      <c r="BT11" s="41">
        <f t="shared" si="10"/>
        <v>0</v>
      </c>
      <c r="BU11" s="41">
        <f t="shared" si="11"/>
        <v>0</v>
      </c>
      <c r="BV11" s="41">
        <f t="shared" si="12"/>
        <v>0</v>
      </c>
      <c r="BW11" s="41">
        <f t="shared" si="13"/>
        <v>0</v>
      </c>
      <c r="BX11" s="41">
        <f t="shared" si="14"/>
        <v>0</v>
      </c>
      <c r="BY11" s="41">
        <f t="shared" si="15"/>
        <v>0</v>
      </c>
      <c r="BZ11" s="41">
        <f t="shared" si="16"/>
        <v>0</v>
      </c>
      <c r="CA11" s="41">
        <f t="shared" si="17"/>
        <v>0</v>
      </c>
      <c r="CB11" s="41">
        <f t="shared" si="18"/>
        <v>0</v>
      </c>
      <c r="CC11" s="41">
        <f t="shared" si="19"/>
        <v>0</v>
      </c>
      <c r="CD11" s="41">
        <f t="shared" si="20"/>
        <v>0</v>
      </c>
      <c r="CE11" s="41">
        <f t="shared" si="21"/>
        <v>0</v>
      </c>
      <c r="CF11" s="41"/>
      <c r="CG11" s="41">
        <f t="shared" si="22"/>
        <v>0</v>
      </c>
      <c r="CH11" s="41">
        <f t="shared" si="23"/>
        <v>0</v>
      </c>
      <c r="CI11" s="41">
        <f t="shared" si="24"/>
        <v>0</v>
      </c>
      <c r="CJ11" s="41">
        <f t="shared" si="25"/>
        <v>0</v>
      </c>
      <c r="CK11" s="41">
        <f t="shared" si="26"/>
        <v>0</v>
      </c>
      <c r="CL11" s="41">
        <f t="shared" si="27"/>
        <v>0</v>
      </c>
      <c r="CM11" s="41">
        <f t="shared" si="28"/>
        <v>0</v>
      </c>
      <c r="CN11" s="41">
        <f t="shared" si="29"/>
        <v>0</v>
      </c>
      <c r="CO11" s="41">
        <f t="shared" si="30"/>
        <v>0</v>
      </c>
      <c r="CP11" s="41">
        <f t="shared" si="31"/>
        <v>0</v>
      </c>
      <c r="CQ11" s="41"/>
      <c r="CR11" s="41">
        <f t="shared" si="32"/>
        <v>0</v>
      </c>
      <c r="CS11" s="41">
        <f t="shared" si="33"/>
        <v>0</v>
      </c>
      <c r="CT11" s="41">
        <f t="shared" si="34"/>
        <v>0</v>
      </c>
      <c r="CU11" s="41">
        <f t="shared" si="35"/>
        <v>0</v>
      </c>
      <c r="CV11" s="41">
        <f t="shared" si="36"/>
        <v>0</v>
      </c>
    </row>
    <row r="12" spans="1:100" s="12" customFormat="1" ht="15.75" customHeight="1" x14ac:dyDescent="0.2">
      <c r="A12" s="44"/>
      <c r="B12" s="180" t="str">
        <f>IF(SUM(CE12:CF12)&gt;0," chy","3.")</f>
        <v>3.</v>
      </c>
      <c r="C12" s="181"/>
      <c r="D12" s="182"/>
      <c r="E12" s="183"/>
      <c r="F12" s="183"/>
      <c r="G12" s="183"/>
      <c r="H12" s="183"/>
      <c r="I12" s="183"/>
      <c r="J12" s="183"/>
      <c r="K12" s="184"/>
      <c r="L12" s="182"/>
      <c r="M12" s="185"/>
      <c r="N12" s="185"/>
      <c r="O12" s="185"/>
      <c r="P12" s="185"/>
      <c r="Q12" s="185"/>
      <c r="R12" s="185"/>
      <c r="S12" s="185"/>
      <c r="T12" s="186"/>
      <c r="U12" s="187"/>
      <c r="V12" s="188"/>
      <c r="W12" s="189"/>
      <c r="X12" s="187"/>
      <c r="Y12" s="190"/>
      <c r="Z12" s="191"/>
      <c r="AA12" s="192" t="str">
        <f t="shared" si="0"/>
        <v/>
      </c>
      <c r="AB12" s="193"/>
      <c r="AC12" s="193"/>
      <c r="AD12" s="194"/>
      <c r="AE12" s="178"/>
      <c r="AF12" s="178"/>
      <c r="AG12" s="178"/>
      <c r="AH12" s="178"/>
      <c r="AI12" s="182"/>
      <c r="AJ12" s="185"/>
      <c r="AK12" s="185"/>
      <c r="AL12" s="217" t="str">
        <f t="shared" si="1"/>
        <v/>
      </c>
      <c r="AM12" s="217"/>
      <c r="AN12" s="217"/>
      <c r="AO12" s="217"/>
      <c r="AP12" s="217" t="str">
        <f t="shared" si="2"/>
        <v/>
      </c>
      <c r="AQ12" s="217"/>
      <c r="AR12" s="217"/>
      <c r="AS12" s="217"/>
      <c r="AT12" s="218" t="str">
        <f t="shared" si="3"/>
        <v/>
      </c>
      <c r="AU12" s="219"/>
      <c r="AV12" s="219"/>
      <c r="AW12" s="220"/>
      <c r="AX12" s="221"/>
      <c r="AY12" s="221"/>
      <c r="AZ12" s="221"/>
      <c r="BA12" s="214"/>
      <c r="BB12" s="222"/>
      <c r="BC12" s="221"/>
      <c r="BD12" s="221"/>
      <c r="BE12" s="214"/>
      <c r="BF12" s="178"/>
      <c r="BG12" s="178"/>
      <c r="BH12" s="178"/>
      <c r="BI12" s="179"/>
      <c r="BJ12" s="214" t="str">
        <f t="shared" si="4"/>
        <v/>
      </c>
      <c r="BK12" s="215"/>
      <c r="BL12" s="215"/>
      <c r="BM12" s="216"/>
      <c r="BN12" s="43"/>
      <c r="BO12" s="40" t="str">
        <f t="shared" si="5"/>
        <v/>
      </c>
      <c r="BP12" s="40">
        <f t="shared" si="6"/>
        <v>0</v>
      </c>
      <c r="BQ12" s="41">
        <f t="shared" si="7"/>
        <v>0</v>
      </c>
      <c r="BR12" s="41">
        <f t="shared" si="8"/>
        <v>0</v>
      </c>
      <c r="BS12" s="41">
        <f t="shared" si="9"/>
        <v>0</v>
      </c>
      <c r="BT12" s="41">
        <f t="shared" si="10"/>
        <v>0</v>
      </c>
      <c r="BU12" s="41">
        <f t="shared" si="11"/>
        <v>0</v>
      </c>
      <c r="BV12" s="41">
        <f t="shared" si="12"/>
        <v>0</v>
      </c>
      <c r="BW12" s="41">
        <f t="shared" si="13"/>
        <v>0</v>
      </c>
      <c r="BX12" s="41">
        <f t="shared" si="14"/>
        <v>0</v>
      </c>
      <c r="BY12" s="41">
        <f t="shared" si="15"/>
        <v>0</v>
      </c>
      <c r="BZ12" s="41">
        <f t="shared" si="16"/>
        <v>0</v>
      </c>
      <c r="CA12" s="41">
        <f t="shared" si="17"/>
        <v>0</v>
      </c>
      <c r="CB12" s="41">
        <f t="shared" si="18"/>
        <v>0</v>
      </c>
      <c r="CC12" s="41">
        <f t="shared" si="19"/>
        <v>0</v>
      </c>
      <c r="CD12" s="41">
        <f t="shared" si="20"/>
        <v>0</v>
      </c>
      <c r="CE12" s="41">
        <f t="shared" si="21"/>
        <v>0</v>
      </c>
      <c r="CF12" s="41"/>
      <c r="CG12" s="41">
        <f t="shared" si="22"/>
        <v>0</v>
      </c>
      <c r="CH12" s="41">
        <f t="shared" si="23"/>
        <v>0</v>
      </c>
      <c r="CI12" s="41">
        <f t="shared" si="24"/>
        <v>0</v>
      </c>
      <c r="CJ12" s="41">
        <f t="shared" si="25"/>
        <v>0</v>
      </c>
      <c r="CK12" s="41">
        <f t="shared" si="26"/>
        <v>0</v>
      </c>
      <c r="CL12" s="41">
        <f t="shared" si="27"/>
        <v>0</v>
      </c>
      <c r="CM12" s="41">
        <f t="shared" si="28"/>
        <v>0</v>
      </c>
      <c r="CN12" s="41">
        <f t="shared" si="29"/>
        <v>0</v>
      </c>
      <c r="CO12" s="41">
        <f t="shared" si="30"/>
        <v>0</v>
      </c>
      <c r="CP12" s="41">
        <f t="shared" si="31"/>
        <v>0</v>
      </c>
      <c r="CQ12" s="41"/>
      <c r="CR12" s="41">
        <f t="shared" si="32"/>
        <v>0</v>
      </c>
      <c r="CS12" s="41">
        <f t="shared" si="33"/>
        <v>0</v>
      </c>
      <c r="CT12" s="41">
        <f t="shared" si="34"/>
        <v>0</v>
      </c>
      <c r="CU12" s="41">
        <f t="shared" si="35"/>
        <v>0</v>
      </c>
      <c r="CV12" s="41">
        <f t="shared" si="36"/>
        <v>0</v>
      </c>
    </row>
    <row r="13" spans="1:100" s="12" customFormat="1" ht="15.75" customHeight="1" x14ac:dyDescent="0.2">
      <c r="A13" s="44"/>
      <c r="B13" s="180" t="str">
        <f>IF(SUM(CE13:CF13)&gt;0," chy","4.")</f>
        <v>4.</v>
      </c>
      <c r="C13" s="181"/>
      <c r="D13" s="182"/>
      <c r="E13" s="183"/>
      <c r="F13" s="183"/>
      <c r="G13" s="183"/>
      <c r="H13" s="183"/>
      <c r="I13" s="183"/>
      <c r="J13" s="183"/>
      <c r="K13" s="184"/>
      <c r="L13" s="182"/>
      <c r="M13" s="185"/>
      <c r="N13" s="185"/>
      <c r="O13" s="185"/>
      <c r="P13" s="185"/>
      <c r="Q13" s="185"/>
      <c r="R13" s="185"/>
      <c r="S13" s="185"/>
      <c r="T13" s="186"/>
      <c r="U13" s="187"/>
      <c r="V13" s="188"/>
      <c r="W13" s="189"/>
      <c r="X13" s="187"/>
      <c r="Y13" s="190"/>
      <c r="Z13" s="191"/>
      <c r="AA13" s="192" t="str">
        <f t="shared" si="0"/>
        <v/>
      </c>
      <c r="AB13" s="193"/>
      <c r="AC13" s="193"/>
      <c r="AD13" s="194"/>
      <c r="AE13" s="178"/>
      <c r="AF13" s="178"/>
      <c r="AG13" s="178"/>
      <c r="AH13" s="178"/>
      <c r="AI13" s="182"/>
      <c r="AJ13" s="185"/>
      <c r="AK13" s="185"/>
      <c r="AL13" s="217" t="str">
        <f t="shared" si="1"/>
        <v/>
      </c>
      <c r="AM13" s="217"/>
      <c r="AN13" s="217"/>
      <c r="AO13" s="217"/>
      <c r="AP13" s="217" t="str">
        <f t="shared" si="2"/>
        <v/>
      </c>
      <c r="AQ13" s="217"/>
      <c r="AR13" s="217"/>
      <c r="AS13" s="217"/>
      <c r="AT13" s="218" t="str">
        <f t="shared" si="3"/>
        <v/>
      </c>
      <c r="AU13" s="219"/>
      <c r="AV13" s="219"/>
      <c r="AW13" s="220"/>
      <c r="AX13" s="221"/>
      <c r="AY13" s="221"/>
      <c r="AZ13" s="221"/>
      <c r="BA13" s="214"/>
      <c r="BB13" s="222"/>
      <c r="BC13" s="221"/>
      <c r="BD13" s="221"/>
      <c r="BE13" s="214"/>
      <c r="BF13" s="178"/>
      <c r="BG13" s="178"/>
      <c r="BH13" s="178"/>
      <c r="BI13" s="179"/>
      <c r="BJ13" s="214" t="str">
        <f t="shared" si="4"/>
        <v/>
      </c>
      <c r="BK13" s="215"/>
      <c r="BL13" s="215"/>
      <c r="BM13" s="216"/>
      <c r="BN13" s="43"/>
      <c r="BO13" s="40" t="str">
        <f t="shared" si="5"/>
        <v/>
      </c>
      <c r="BP13" s="40">
        <f t="shared" si="6"/>
        <v>0</v>
      </c>
      <c r="BQ13" s="41">
        <f t="shared" si="7"/>
        <v>0</v>
      </c>
      <c r="BR13" s="41">
        <f t="shared" si="8"/>
        <v>0</v>
      </c>
      <c r="BS13" s="41">
        <f t="shared" si="9"/>
        <v>0</v>
      </c>
      <c r="BT13" s="41">
        <f t="shared" si="10"/>
        <v>0</v>
      </c>
      <c r="BU13" s="41">
        <f t="shared" si="11"/>
        <v>0</v>
      </c>
      <c r="BV13" s="41">
        <f t="shared" si="12"/>
        <v>0</v>
      </c>
      <c r="BW13" s="41">
        <f t="shared" si="13"/>
        <v>0</v>
      </c>
      <c r="BX13" s="41">
        <f t="shared" si="14"/>
        <v>0</v>
      </c>
      <c r="BY13" s="41">
        <f t="shared" si="15"/>
        <v>0</v>
      </c>
      <c r="BZ13" s="41">
        <f t="shared" si="16"/>
        <v>0</v>
      </c>
      <c r="CA13" s="41">
        <f t="shared" si="17"/>
        <v>0</v>
      </c>
      <c r="CB13" s="41">
        <f t="shared" si="18"/>
        <v>0</v>
      </c>
      <c r="CC13" s="41">
        <f t="shared" si="19"/>
        <v>0</v>
      </c>
      <c r="CD13" s="41">
        <f t="shared" si="20"/>
        <v>0</v>
      </c>
      <c r="CE13" s="41">
        <f t="shared" si="21"/>
        <v>0</v>
      </c>
      <c r="CF13" s="41"/>
      <c r="CG13" s="41">
        <f t="shared" si="22"/>
        <v>0</v>
      </c>
      <c r="CH13" s="41">
        <f t="shared" si="23"/>
        <v>0</v>
      </c>
      <c r="CI13" s="41">
        <f t="shared" si="24"/>
        <v>0</v>
      </c>
      <c r="CJ13" s="41">
        <f t="shared" si="25"/>
        <v>0</v>
      </c>
      <c r="CK13" s="41">
        <f t="shared" si="26"/>
        <v>0</v>
      </c>
      <c r="CL13" s="41">
        <f t="shared" si="27"/>
        <v>0</v>
      </c>
      <c r="CM13" s="41">
        <f t="shared" si="28"/>
        <v>0</v>
      </c>
      <c r="CN13" s="41">
        <f t="shared" si="29"/>
        <v>0</v>
      </c>
      <c r="CO13" s="41">
        <f t="shared" si="30"/>
        <v>0</v>
      </c>
      <c r="CP13" s="41">
        <f t="shared" si="31"/>
        <v>0</v>
      </c>
      <c r="CQ13" s="41"/>
      <c r="CR13" s="41">
        <f t="shared" si="32"/>
        <v>0</v>
      </c>
      <c r="CS13" s="41">
        <f t="shared" si="33"/>
        <v>0</v>
      </c>
      <c r="CT13" s="41">
        <f t="shared" si="34"/>
        <v>0</v>
      </c>
      <c r="CU13" s="41">
        <f t="shared" si="35"/>
        <v>0</v>
      </c>
      <c r="CV13" s="41">
        <f t="shared" si="36"/>
        <v>0</v>
      </c>
    </row>
    <row r="14" spans="1:100" s="12" customFormat="1" ht="15.75" customHeight="1" x14ac:dyDescent="0.2">
      <c r="A14" s="44"/>
      <c r="B14" s="180" t="str">
        <f>IF(SUM(CE14:CF14)&gt;0," chy","5.")</f>
        <v>5.</v>
      </c>
      <c r="C14" s="181"/>
      <c r="D14" s="182"/>
      <c r="E14" s="183"/>
      <c r="F14" s="183"/>
      <c r="G14" s="183"/>
      <c r="H14" s="183"/>
      <c r="I14" s="183"/>
      <c r="J14" s="183"/>
      <c r="K14" s="184"/>
      <c r="L14" s="182"/>
      <c r="M14" s="185"/>
      <c r="N14" s="185"/>
      <c r="O14" s="185"/>
      <c r="P14" s="185"/>
      <c r="Q14" s="185"/>
      <c r="R14" s="185"/>
      <c r="S14" s="185"/>
      <c r="T14" s="186"/>
      <c r="U14" s="187"/>
      <c r="V14" s="188"/>
      <c r="W14" s="189"/>
      <c r="X14" s="187"/>
      <c r="Y14" s="190"/>
      <c r="Z14" s="191"/>
      <c r="AA14" s="192" t="str">
        <f t="shared" si="0"/>
        <v/>
      </c>
      <c r="AB14" s="193"/>
      <c r="AC14" s="193"/>
      <c r="AD14" s="194"/>
      <c r="AE14" s="178"/>
      <c r="AF14" s="178"/>
      <c r="AG14" s="178"/>
      <c r="AH14" s="178"/>
      <c r="AI14" s="182"/>
      <c r="AJ14" s="185"/>
      <c r="AK14" s="185"/>
      <c r="AL14" s="217" t="str">
        <f t="shared" si="1"/>
        <v/>
      </c>
      <c r="AM14" s="217"/>
      <c r="AN14" s="217"/>
      <c r="AO14" s="217"/>
      <c r="AP14" s="217" t="str">
        <f t="shared" si="2"/>
        <v/>
      </c>
      <c r="AQ14" s="217"/>
      <c r="AR14" s="217"/>
      <c r="AS14" s="217"/>
      <c r="AT14" s="218" t="str">
        <f t="shared" si="3"/>
        <v/>
      </c>
      <c r="AU14" s="219"/>
      <c r="AV14" s="219"/>
      <c r="AW14" s="220"/>
      <c r="AX14" s="221"/>
      <c r="AY14" s="221"/>
      <c r="AZ14" s="221"/>
      <c r="BA14" s="214"/>
      <c r="BB14" s="222"/>
      <c r="BC14" s="221"/>
      <c r="BD14" s="221"/>
      <c r="BE14" s="214"/>
      <c r="BF14" s="178"/>
      <c r="BG14" s="178"/>
      <c r="BH14" s="178"/>
      <c r="BI14" s="179"/>
      <c r="BJ14" s="214" t="str">
        <f t="shared" si="4"/>
        <v/>
      </c>
      <c r="BK14" s="215"/>
      <c r="BL14" s="215"/>
      <c r="BM14" s="216"/>
      <c r="BN14" s="43"/>
      <c r="BO14" s="40" t="str">
        <f t="shared" si="5"/>
        <v/>
      </c>
      <c r="BP14" s="40">
        <f t="shared" si="6"/>
        <v>0</v>
      </c>
      <c r="BQ14" s="41">
        <f t="shared" si="7"/>
        <v>0</v>
      </c>
      <c r="BR14" s="41">
        <f t="shared" si="8"/>
        <v>0</v>
      </c>
      <c r="BS14" s="41">
        <f t="shared" si="9"/>
        <v>0</v>
      </c>
      <c r="BT14" s="41">
        <f t="shared" si="10"/>
        <v>0</v>
      </c>
      <c r="BU14" s="41">
        <f t="shared" si="11"/>
        <v>0</v>
      </c>
      <c r="BV14" s="41">
        <f t="shared" si="12"/>
        <v>0</v>
      </c>
      <c r="BW14" s="41">
        <f t="shared" si="13"/>
        <v>0</v>
      </c>
      <c r="BX14" s="41">
        <f t="shared" si="14"/>
        <v>0</v>
      </c>
      <c r="BY14" s="41">
        <f t="shared" si="15"/>
        <v>0</v>
      </c>
      <c r="BZ14" s="41">
        <f t="shared" si="16"/>
        <v>0</v>
      </c>
      <c r="CA14" s="41">
        <f t="shared" si="17"/>
        <v>0</v>
      </c>
      <c r="CB14" s="41">
        <f t="shared" si="18"/>
        <v>0</v>
      </c>
      <c r="CC14" s="41">
        <f t="shared" si="19"/>
        <v>0</v>
      </c>
      <c r="CD14" s="41">
        <f t="shared" si="20"/>
        <v>0</v>
      </c>
      <c r="CE14" s="41">
        <f t="shared" si="21"/>
        <v>0</v>
      </c>
      <c r="CF14" s="41"/>
      <c r="CG14" s="41">
        <f t="shared" si="22"/>
        <v>0</v>
      </c>
      <c r="CH14" s="41">
        <f t="shared" si="23"/>
        <v>0</v>
      </c>
      <c r="CI14" s="41">
        <f t="shared" si="24"/>
        <v>0</v>
      </c>
      <c r="CJ14" s="41">
        <f t="shared" si="25"/>
        <v>0</v>
      </c>
      <c r="CK14" s="41">
        <f t="shared" si="26"/>
        <v>0</v>
      </c>
      <c r="CL14" s="41">
        <f t="shared" si="27"/>
        <v>0</v>
      </c>
      <c r="CM14" s="41">
        <f t="shared" si="28"/>
        <v>0</v>
      </c>
      <c r="CN14" s="41">
        <f t="shared" si="29"/>
        <v>0</v>
      </c>
      <c r="CO14" s="41">
        <f t="shared" si="30"/>
        <v>0</v>
      </c>
      <c r="CP14" s="41">
        <f t="shared" si="31"/>
        <v>0</v>
      </c>
      <c r="CQ14" s="41"/>
      <c r="CR14" s="41">
        <f t="shared" si="32"/>
        <v>0</v>
      </c>
      <c r="CS14" s="41">
        <f t="shared" si="33"/>
        <v>0</v>
      </c>
      <c r="CT14" s="41">
        <f t="shared" si="34"/>
        <v>0</v>
      </c>
      <c r="CU14" s="41">
        <f t="shared" si="35"/>
        <v>0</v>
      </c>
      <c r="CV14" s="41">
        <f t="shared" si="36"/>
        <v>0</v>
      </c>
    </row>
    <row r="15" spans="1:100" s="12" customFormat="1" ht="15.75" customHeight="1" x14ac:dyDescent="0.2">
      <c r="A15" s="44"/>
      <c r="B15" s="180" t="str">
        <f>IF(SUM(CE15:CF15)&gt;0," chy","6.")</f>
        <v>6.</v>
      </c>
      <c r="C15" s="181"/>
      <c r="D15" s="182"/>
      <c r="E15" s="183"/>
      <c r="F15" s="183"/>
      <c r="G15" s="183"/>
      <c r="H15" s="183"/>
      <c r="I15" s="183"/>
      <c r="J15" s="183"/>
      <c r="K15" s="184"/>
      <c r="L15" s="182"/>
      <c r="M15" s="185"/>
      <c r="N15" s="185"/>
      <c r="O15" s="185"/>
      <c r="P15" s="185"/>
      <c r="Q15" s="185"/>
      <c r="R15" s="185"/>
      <c r="S15" s="185"/>
      <c r="T15" s="186"/>
      <c r="U15" s="187"/>
      <c r="V15" s="188"/>
      <c r="W15" s="189"/>
      <c r="X15" s="187"/>
      <c r="Y15" s="190"/>
      <c r="Z15" s="191"/>
      <c r="AA15" s="192" t="str">
        <f t="shared" si="0"/>
        <v/>
      </c>
      <c r="AB15" s="193"/>
      <c r="AC15" s="193"/>
      <c r="AD15" s="194"/>
      <c r="AE15" s="178"/>
      <c r="AF15" s="178"/>
      <c r="AG15" s="178"/>
      <c r="AH15" s="178"/>
      <c r="AI15" s="182"/>
      <c r="AJ15" s="185"/>
      <c r="AK15" s="185"/>
      <c r="AL15" s="217" t="str">
        <f t="shared" si="1"/>
        <v/>
      </c>
      <c r="AM15" s="217"/>
      <c r="AN15" s="217"/>
      <c r="AO15" s="217"/>
      <c r="AP15" s="217" t="str">
        <f t="shared" si="2"/>
        <v/>
      </c>
      <c r="AQ15" s="217"/>
      <c r="AR15" s="217"/>
      <c r="AS15" s="217"/>
      <c r="AT15" s="218" t="str">
        <f t="shared" si="3"/>
        <v/>
      </c>
      <c r="AU15" s="219"/>
      <c r="AV15" s="219"/>
      <c r="AW15" s="220"/>
      <c r="AX15" s="221"/>
      <c r="AY15" s="221"/>
      <c r="AZ15" s="221"/>
      <c r="BA15" s="214"/>
      <c r="BB15" s="222"/>
      <c r="BC15" s="221"/>
      <c r="BD15" s="221"/>
      <c r="BE15" s="214"/>
      <c r="BF15" s="178"/>
      <c r="BG15" s="178"/>
      <c r="BH15" s="178"/>
      <c r="BI15" s="179"/>
      <c r="BJ15" s="214" t="str">
        <f t="shared" si="4"/>
        <v/>
      </c>
      <c r="BK15" s="215"/>
      <c r="BL15" s="215"/>
      <c r="BM15" s="216"/>
      <c r="BN15" s="43"/>
      <c r="BO15" s="40" t="str">
        <f t="shared" si="5"/>
        <v/>
      </c>
      <c r="BP15" s="40">
        <f t="shared" si="6"/>
        <v>0</v>
      </c>
      <c r="BQ15" s="41">
        <f t="shared" si="7"/>
        <v>0</v>
      </c>
      <c r="BR15" s="41">
        <f t="shared" si="8"/>
        <v>0</v>
      </c>
      <c r="BS15" s="41">
        <f t="shared" si="9"/>
        <v>0</v>
      </c>
      <c r="BT15" s="41">
        <f t="shared" si="10"/>
        <v>0</v>
      </c>
      <c r="BU15" s="41">
        <f t="shared" si="11"/>
        <v>0</v>
      </c>
      <c r="BV15" s="41">
        <f t="shared" si="12"/>
        <v>0</v>
      </c>
      <c r="BW15" s="41">
        <f t="shared" si="13"/>
        <v>0</v>
      </c>
      <c r="BX15" s="41">
        <f t="shared" si="14"/>
        <v>0</v>
      </c>
      <c r="BY15" s="41">
        <f t="shared" si="15"/>
        <v>0</v>
      </c>
      <c r="BZ15" s="41">
        <f t="shared" si="16"/>
        <v>0</v>
      </c>
      <c r="CA15" s="41">
        <f t="shared" si="17"/>
        <v>0</v>
      </c>
      <c r="CB15" s="41">
        <f t="shared" si="18"/>
        <v>0</v>
      </c>
      <c r="CC15" s="41">
        <f t="shared" si="19"/>
        <v>0</v>
      </c>
      <c r="CD15" s="41">
        <f t="shared" si="20"/>
        <v>0</v>
      </c>
      <c r="CE15" s="41">
        <f t="shared" si="21"/>
        <v>0</v>
      </c>
      <c r="CF15" s="41"/>
      <c r="CG15" s="41">
        <f t="shared" si="22"/>
        <v>0</v>
      </c>
      <c r="CH15" s="41">
        <f t="shared" si="23"/>
        <v>0</v>
      </c>
      <c r="CI15" s="41">
        <f t="shared" si="24"/>
        <v>0</v>
      </c>
      <c r="CJ15" s="41">
        <f t="shared" si="25"/>
        <v>0</v>
      </c>
      <c r="CK15" s="41">
        <f t="shared" si="26"/>
        <v>0</v>
      </c>
      <c r="CL15" s="41">
        <f t="shared" si="27"/>
        <v>0</v>
      </c>
      <c r="CM15" s="41">
        <f t="shared" si="28"/>
        <v>0</v>
      </c>
      <c r="CN15" s="41">
        <f t="shared" si="29"/>
        <v>0</v>
      </c>
      <c r="CO15" s="41">
        <f t="shared" si="30"/>
        <v>0</v>
      </c>
      <c r="CP15" s="41">
        <f t="shared" si="31"/>
        <v>0</v>
      </c>
      <c r="CQ15" s="41"/>
      <c r="CR15" s="41">
        <f t="shared" si="32"/>
        <v>0</v>
      </c>
      <c r="CS15" s="41">
        <f t="shared" si="33"/>
        <v>0</v>
      </c>
      <c r="CT15" s="41">
        <f t="shared" si="34"/>
        <v>0</v>
      </c>
      <c r="CU15" s="41">
        <f t="shared" si="35"/>
        <v>0</v>
      </c>
      <c r="CV15" s="41">
        <f t="shared" si="36"/>
        <v>0</v>
      </c>
    </row>
    <row r="16" spans="1:100" s="12" customFormat="1" ht="15.75" customHeight="1" x14ac:dyDescent="0.2">
      <c r="A16" s="42" t="s">
        <v>83</v>
      </c>
      <c r="B16" s="180" t="str">
        <f>IF(SUM(CE16:CF16)&gt;0," chy","7.")</f>
        <v>7.</v>
      </c>
      <c r="C16" s="181"/>
      <c r="D16" s="182"/>
      <c r="E16" s="183"/>
      <c r="F16" s="183"/>
      <c r="G16" s="183"/>
      <c r="H16" s="183"/>
      <c r="I16" s="183"/>
      <c r="J16" s="183"/>
      <c r="K16" s="184"/>
      <c r="L16" s="182"/>
      <c r="M16" s="185"/>
      <c r="N16" s="185"/>
      <c r="O16" s="185"/>
      <c r="P16" s="185"/>
      <c r="Q16" s="185"/>
      <c r="R16" s="185"/>
      <c r="S16" s="185"/>
      <c r="T16" s="186"/>
      <c r="U16" s="187"/>
      <c r="V16" s="188"/>
      <c r="W16" s="189"/>
      <c r="X16" s="187"/>
      <c r="Y16" s="190"/>
      <c r="Z16" s="191"/>
      <c r="AA16" s="192" t="str">
        <f t="shared" si="0"/>
        <v/>
      </c>
      <c r="AB16" s="193"/>
      <c r="AC16" s="193"/>
      <c r="AD16" s="194"/>
      <c r="AE16" s="178"/>
      <c r="AF16" s="178"/>
      <c r="AG16" s="178"/>
      <c r="AH16" s="178"/>
      <c r="AI16" s="182"/>
      <c r="AJ16" s="185"/>
      <c r="AK16" s="185"/>
      <c r="AL16" s="217" t="str">
        <f t="shared" si="1"/>
        <v/>
      </c>
      <c r="AM16" s="217"/>
      <c r="AN16" s="217"/>
      <c r="AO16" s="217"/>
      <c r="AP16" s="217" t="str">
        <f t="shared" si="2"/>
        <v/>
      </c>
      <c r="AQ16" s="217"/>
      <c r="AR16" s="217"/>
      <c r="AS16" s="217"/>
      <c r="AT16" s="218" t="str">
        <f t="shared" si="3"/>
        <v/>
      </c>
      <c r="AU16" s="219"/>
      <c r="AV16" s="219"/>
      <c r="AW16" s="220"/>
      <c r="AX16" s="221"/>
      <c r="AY16" s="221"/>
      <c r="AZ16" s="221"/>
      <c r="BA16" s="214"/>
      <c r="BB16" s="222"/>
      <c r="BC16" s="221"/>
      <c r="BD16" s="221"/>
      <c r="BE16" s="214"/>
      <c r="BF16" s="178"/>
      <c r="BG16" s="178"/>
      <c r="BH16" s="178"/>
      <c r="BI16" s="179"/>
      <c r="BJ16" s="214" t="str">
        <f t="shared" si="4"/>
        <v/>
      </c>
      <c r="BK16" s="215"/>
      <c r="BL16" s="215"/>
      <c r="BM16" s="216"/>
      <c r="BN16" s="43"/>
      <c r="BO16" s="40" t="str">
        <f t="shared" si="5"/>
        <v/>
      </c>
      <c r="BP16" s="40">
        <f t="shared" si="6"/>
        <v>0</v>
      </c>
      <c r="BQ16" s="41">
        <f t="shared" si="7"/>
        <v>0</v>
      </c>
      <c r="BR16" s="41">
        <f t="shared" si="8"/>
        <v>0</v>
      </c>
      <c r="BS16" s="41">
        <f t="shared" si="9"/>
        <v>0</v>
      </c>
      <c r="BT16" s="41">
        <f t="shared" si="10"/>
        <v>0</v>
      </c>
      <c r="BU16" s="41">
        <f t="shared" si="11"/>
        <v>0</v>
      </c>
      <c r="BV16" s="41">
        <f t="shared" si="12"/>
        <v>0</v>
      </c>
      <c r="BW16" s="41">
        <f t="shared" si="13"/>
        <v>0</v>
      </c>
      <c r="BX16" s="41">
        <f t="shared" si="14"/>
        <v>0</v>
      </c>
      <c r="BY16" s="41">
        <f t="shared" si="15"/>
        <v>0</v>
      </c>
      <c r="BZ16" s="41">
        <f t="shared" si="16"/>
        <v>0</v>
      </c>
      <c r="CA16" s="41">
        <f t="shared" si="17"/>
        <v>0</v>
      </c>
      <c r="CB16" s="41">
        <f t="shared" si="18"/>
        <v>0</v>
      </c>
      <c r="CC16" s="41">
        <f t="shared" si="19"/>
        <v>0</v>
      </c>
      <c r="CD16" s="41">
        <f t="shared" si="20"/>
        <v>0</v>
      </c>
      <c r="CE16" s="41">
        <f t="shared" si="21"/>
        <v>0</v>
      </c>
      <c r="CF16" s="41"/>
      <c r="CG16" s="41">
        <f t="shared" si="22"/>
        <v>0</v>
      </c>
      <c r="CH16" s="41">
        <f t="shared" si="23"/>
        <v>0</v>
      </c>
      <c r="CI16" s="41">
        <f t="shared" si="24"/>
        <v>0</v>
      </c>
      <c r="CJ16" s="41">
        <f t="shared" si="25"/>
        <v>0</v>
      </c>
      <c r="CK16" s="41">
        <f t="shared" si="26"/>
        <v>0</v>
      </c>
      <c r="CL16" s="41">
        <f t="shared" si="27"/>
        <v>0</v>
      </c>
      <c r="CM16" s="41">
        <f t="shared" si="28"/>
        <v>0</v>
      </c>
      <c r="CN16" s="41">
        <f t="shared" si="29"/>
        <v>0</v>
      </c>
      <c r="CO16" s="41">
        <f t="shared" si="30"/>
        <v>0</v>
      </c>
      <c r="CP16" s="41">
        <f t="shared" si="31"/>
        <v>0</v>
      </c>
      <c r="CQ16" s="41"/>
      <c r="CR16" s="41">
        <f t="shared" si="32"/>
        <v>0</v>
      </c>
      <c r="CS16" s="41">
        <f t="shared" si="33"/>
        <v>0</v>
      </c>
      <c r="CT16" s="41">
        <f t="shared" si="34"/>
        <v>0</v>
      </c>
      <c r="CU16" s="41">
        <f t="shared" si="35"/>
        <v>0</v>
      </c>
      <c r="CV16" s="41">
        <f t="shared" si="36"/>
        <v>0</v>
      </c>
    </row>
    <row r="17" spans="1:100" s="12" customFormat="1" ht="15.75" customHeight="1" x14ac:dyDescent="0.2">
      <c r="A17" s="42" t="s">
        <v>82</v>
      </c>
      <c r="B17" s="180" t="str">
        <f>IF(SUM(CE17:CF17)&gt;0," chy","8.")</f>
        <v>8.</v>
      </c>
      <c r="C17" s="181"/>
      <c r="D17" s="182"/>
      <c r="E17" s="183"/>
      <c r="F17" s="183"/>
      <c r="G17" s="183"/>
      <c r="H17" s="183"/>
      <c r="I17" s="183"/>
      <c r="J17" s="183"/>
      <c r="K17" s="184"/>
      <c r="L17" s="182"/>
      <c r="M17" s="185"/>
      <c r="N17" s="185"/>
      <c r="O17" s="185"/>
      <c r="P17" s="185"/>
      <c r="Q17" s="185"/>
      <c r="R17" s="185"/>
      <c r="S17" s="185"/>
      <c r="T17" s="186"/>
      <c r="U17" s="187"/>
      <c r="V17" s="188"/>
      <c r="W17" s="189"/>
      <c r="X17" s="187"/>
      <c r="Y17" s="190"/>
      <c r="Z17" s="191"/>
      <c r="AA17" s="192" t="str">
        <f t="shared" si="0"/>
        <v/>
      </c>
      <c r="AB17" s="193"/>
      <c r="AC17" s="193"/>
      <c r="AD17" s="194"/>
      <c r="AE17" s="178"/>
      <c r="AF17" s="178"/>
      <c r="AG17" s="178"/>
      <c r="AH17" s="178"/>
      <c r="AI17" s="182"/>
      <c r="AJ17" s="185"/>
      <c r="AK17" s="185"/>
      <c r="AL17" s="217" t="str">
        <f t="shared" si="1"/>
        <v/>
      </c>
      <c r="AM17" s="217"/>
      <c r="AN17" s="217"/>
      <c r="AO17" s="217"/>
      <c r="AP17" s="217" t="str">
        <f t="shared" si="2"/>
        <v/>
      </c>
      <c r="AQ17" s="217"/>
      <c r="AR17" s="217"/>
      <c r="AS17" s="217"/>
      <c r="AT17" s="218" t="str">
        <f t="shared" si="3"/>
        <v/>
      </c>
      <c r="AU17" s="219"/>
      <c r="AV17" s="219"/>
      <c r="AW17" s="220"/>
      <c r="AX17" s="221"/>
      <c r="AY17" s="221"/>
      <c r="AZ17" s="221"/>
      <c r="BA17" s="214"/>
      <c r="BB17" s="222"/>
      <c r="BC17" s="221"/>
      <c r="BD17" s="221"/>
      <c r="BE17" s="214"/>
      <c r="BF17" s="178"/>
      <c r="BG17" s="178"/>
      <c r="BH17" s="178"/>
      <c r="BI17" s="179"/>
      <c r="BJ17" s="214" t="str">
        <f t="shared" si="4"/>
        <v/>
      </c>
      <c r="BK17" s="215"/>
      <c r="BL17" s="215"/>
      <c r="BM17" s="216"/>
      <c r="BN17" s="43"/>
      <c r="BO17" s="40" t="str">
        <f t="shared" si="5"/>
        <v/>
      </c>
      <c r="BP17" s="40">
        <f t="shared" si="6"/>
        <v>0</v>
      </c>
      <c r="BQ17" s="41">
        <f t="shared" si="7"/>
        <v>0</v>
      </c>
      <c r="BR17" s="41">
        <f t="shared" si="8"/>
        <v>0</v>
      </c>
      <c r="BS17" s="41">
        <f t="shared" si="9"/>
        <v>0</v>
      </c>
      <c r="BT17" s="41">
        <f t="shared" si="10"/>
        <v>0</v>
      </c>
      <c r="BU17" s="41">
        <f t="shared" si="11"/>
        <v>0</v>
      </c>
      <c r="BV17" s="41">
        <f t="shared" si="12"/>
        <v>0</v>
      </c>
      <c r="BW17" s="41">
        <f t="shared" si="13"/>
        <v>0</v>
      </c>
      <c r="BX17" s="41">
        <f t="shared" si="14"/>
        <v>0</v>
      </c>
      <c r="BY17" s="41">
        <f t="shared" si="15"/>
        <v>0</v>
      </c>
      <c r="BZ17" s="41">
        <f t="shared" si="16"/>
        <v>0</v>
      </c>
      <c r="CA17" s="41">
        <f t="shared" si="17"/>
        <v>0</v>
      </c>
      <c r="CB17" s="41">
        <f t="shared" si="18"/>
        <v>0</v>
      </c>
      <c r="CC17" s="41">
        <f t="shared" si="19"/>
        <v>0</v>
      </c>
      <c r="CD17" s="41">
        <f t="shared" si="20"/>
        <v>0</v>
      </c>
      <c r="CE17" s="41">
        <f t="shared" si="21"/>
        <v>0</v>
      </c>
      <c r="CF17" s="41"/>
      <c r="CG17" s="41">
        <f t="shared" si="22"/>
        <v>0</v>
      </c>
      <c r="CH17" s="41">
        <f t="shared" si="23"/>
        <v>0</v>
      </c>
      <c r="CI17" s="41">
        <f t="shared" si="24"/>
        <v>0</v>
      </c>
      <c r="CJ17" s="41">
        <f t="shared" si="25"/>
        <v>0</v>
      </c>
      <c r="CK17" s="41">
        <f t="shared" si="26"/>
        <v>0</v>
      </c>
      <c r="CL17" s="41">
        <f t="shared" si="27"/>
        <v>0</v>
      </c>
      <c r="CM17" s="41">
        <f t="shared" si="28"/>
        <v>0</v>
      </c>
      <c r="CN17" s="41">
        <f t="shared" si="29"/>
        <v>0</v>
      </c>
      <c r="CO17" s="41">
        <f t="shared" si="30"/>
        <v>0</v>
      </c>
      <c r="CP17" s="41">
        <f t="shared" si="31"/>
        <v>0</v>
      </c>
      <c r="CQ17" s="41"/>
      <c r="CR17" s="41">
        <f t="shared" si="32"/>
        <v>0</v>
      </c>
      <c r="CS17" s="41">
        <f t="shared" si="33"/>
        <v>0</v>
      </c>
      <c r="CT17" s="41">
        <f t="shared" si="34"/>
        <v>0</v>
      </c>
      <c r="CU17" s="41">
        <f t="shared" si="35"/>
        <v>0</v>
      </c>
      <c r="CV17" s="41">
        <f t="shared" si="36"/>
        <v>0</v>
      </c>
    </row>
    <row r="18" spans="1:100" s="12" customFormat="1" ht="15.75" customHeight="1" x14ac:dyDescent="0.2">
      <c r="A18" s="44"/>
      <c r="B18" s="180" t="str">
        <f>IF(SUM(CE18:CF18)&gt;0," chy","9.")</f>
        <v>9.</v>
      </c>
      <c r="C18" s="181"/>
      <c r="D18" s="182"/>
      <c r="E18" s="183"/>
      <c r="F18" s="183"/>
      <c r="G18" s="183"/>
      <c r="H18" s="183"/>
      <c r="I18" s="183"/>
      <c r="J18" s="183"/>
      <c r="K18" s="184"/>
      <c r="L18" s="182"/>
      <c r="M18" s="185"/>
      <c r="N18" s="185"/>
      <c r="O18" s="185"/>
      <c r="P18" s="185"/>
      <c r="Q18" s="185"/>
      <c r="R18" s="185"/>
      <c r="S18" s="185"/>
      <c r="T18" s="186"/>
      <c r="U18" s="187"/>
      <c r="V18" s="188"/>
      <c r="W18" s="189"/>
      <c r="X18" s="187"/>
      <c r="Y18" s="190"/>
      <c r="Z18" s="191"/>
      <c r="AA18" s="192" t="str">
        <f t="shared" si="0"/>
        <v/>
      </c>
      <c r="AB18" s="193"/>
      <c r="AC18" s="193"/>
      <c r="AD18" s="194"/>
      <c r="AE18" s="178"/>
      <c r="AF18" s="178"/>
      <c r="AG18" s="178"/>
      <c r="AH18" s="178"/>
      <c r="AI18" s="182"/>
      <c r="AJ18" s="185"/>
      <c r="AK18" s="185"/>
      <c r="AL18" s="217" t="str">
        <f t="shared" si="1"/>
        <v/>
      </c>
      <c r="AM18" s="217"/>
      <c r="AN18" s="217"/>
      <c r="AO18" s="217"/>
      <c r="AP18" s="217" t="str">
        <f t="shared" si="2"/>
        <v/>
      </c>
      <c r="AQ18" s="217"/>
      <c r="AR18" s="217"/>
      <c r="AS18" s="217"/>
      <c r="AT18" s="218" t="str">
        <f t="shared" si="3"/>
        <v/>
      </c>
      <c r="AU18" s="219"/>
      <c r="AV18" s="219"/>
      <c r="AW18" s="220"/>
      <c r="AX18" s="221"/>
      <c r="AY18" s="221"/>
      <c r="AZ18" s="221"/>
      <c r="BA18" s="214"/>
      <c r="BB18" s="222"/>
      <c r="BC18" s="221"/>
      <c r="BD18" s="221"/>
      <c r="BE18" s="214"/>
      <c r="BF18" s="178"/>
      <c r="BG18" s="178"/>
      <c r="BH18" s="178"/>
      <c r="BI18" s="179"/>
      <c r="BJ18" s="214" t="str">
        <f t="shared" si="4"/>
        <v/>
      </c>
      <c r="BK18" s="215"/>
      <c r="BL18" s="215"/>
      <c r="BM18" s="216"/>
      <c r="BN18" s="43"/>
      <c r="BO18" s="40" t="str">
        <f t="shared" si="5"/>
        <v/>
      </c>
      <c r="BP18" s="40">
        <f t="shared" si="6"/>
        <v>0</v>
      </c>
      <c r="BQ18" s="41">
        <f t="shared" si="7"/>
        <v>0</v>
      </c>
      <c r="BR18" s="41">
        <f t="shared" si="8"/>
        <v>0</v>
      </c>
      <c r="BS18" s="41">
        <f t="shared" si="9"/>
        <v>0</v>
      </c>
      <c r="BT18" s="41">
        <f t="shared" si="10"/>
        <v>0</v>
      </c>
      <c r="BU18" s="41">
        <f t="shared" si="11"/>
        <v>0</v>
      </c>
      <c r="BV18" s="41">
        <f t="shared" si="12"/>
        <v>0</v>
      </c>
      <c r="BW18" s="41">
        <f t="shared" si="13"/>
        <v>0</v>
      </c>
      <c r="BX18" s="41">
        <f t="shared" si="14"/>
        <v>0</v>
      </c>
      <c r="BY18" s="41">
        <f t="shared" si="15"/>
        <v>0</v>
      </c>
      <c r="BZ18" s="41">
        <f t="shared" si="16"/>
        <v>0</v>
      </c>
      <c r="CA18" s="41">
        <f t="shared" si="17"/>
        <v>0</v>
      </c>
      <c r="CB18" s="41">
        <f t="shared" si="18"/>
        <v>0</v>
      </c>
      <c r="CC18" s="41">
        <f t="shared" si="19"/>
        <v>0</v>
      </c>
      <c r="CD18" s="41">
        <f t="shared" si="20"/>
        <v>0</v>
      </c>
      <c r="CE18" s="41">
        <f t="shared" si="21"/>
        <v>0</v>
      </c>
      <c r="CF18" s="41"/>
      <c r="CG18" s="41">
        <f t="shared" si="22"/>
        <v>0</v>
      </c>
      <c r="CH18" s="41">
        <f t="shared" si="23"/>
        <v>0</v>
      </c>
      <c r="CI18" s="41">
        <f t="shared" si="24"/>
        <v>0</v>
      </c>
      <c r="CJ18" s="41">
        <f t="shared" si="25"/>
        <v>0</v>
      </c>
      <c r="CK18" s="41">
        <f t="shared" si="26"/>
        <v>0</v>
      </c>
      <c r="CL18" s="41">
        <f t="shared" si="27"/>
        <v>0</v>
      </c>
      <c r="CM18" s="41">
        <f t="shared" si="28"/>
        <v>0</v>
      </c>
      <c r="CN18" s="41">
        <f t="shared" si="29"/>
        <v>0</v>
      </c>
      <c r="CO18" s="41">
        <f t="shared" si="30"/>
        <v>0</v>
      </c>
      <c r="CP18" s="41">
        <f t="shared" si="31"/>
        <v>0</v>
      </c>
      <c r="CQ18" s="41"/>
      <c r="CR18" s="41">
        <f t="shared" si="32"/>
        <v>0</v>
      </c>
      <c r="CS18" s="41">
        <f t="shared" si="33"/>
        <v>0</v>
      </c>
      <c r="CT18" s="41">
        <f t="shared" si="34"/>
        <v>0</v>
      </c>
      <c r="CU18" s="41">
        <f t="shared" si="35"/>
        <v>0</v>
      </c>
      <c r="CV18" s="41">
        <f t="shared" si="36"/>
        <v>0</v>
      </c>
    </row>
    <row r="19" spans="1:100" s="12" customFormat="1" ht="15.75" customHeight="1" x14ac:dyDescent="0.2">
      <c r="A19" s="44"/>
      <c r="B19" s="180" t="str">
        <f>IF(SUM(CE19:CF19)&gt;0," chy","10.")</f>
        <v>10.</v>
      </c>
      <c r="C19" s="181"/>
      <c r="D19" s="182"/>
      <c r="E19" s="183"/>
      <c r="F19" s="183"/>
      <c r="G19" s="183"/>
      <c r="H19" s="183"/>
      <c r="I19" s="183"/>
      <c r="J19" s="183"/>
      <c r="K19" s="184"/>
      <c r="L19" s="182"/>
      <c r="M19" s="185"/>
      <c r="N19" s="185"/>
      <c r="O19" s="185"/>
      <c r="P19" s="185"/>
      <c r="Q19" s="185"/>
      <c r="R19" s="185"/>
      <c r="S19" s="185"/>
      <c r="T19" s="186"/>
      <c r="U19" s="187"/>
      <c r="V19" s="188"/>
      <c r="W19" s="189"/>
      <c r="X19" s="187"/>
      <c r="Y19" s="190"/>
      <c r="Z19" s="191"/>
      <c r="AA19" s="192" t="str">
        <f t="shared" si="0"/>
        <v/>
      </c>
      <c r="AB19" s="193"/>
      <c r="AC19" s="193"/>
      <c r="AD19" s="194"/>
      <c r="AE19" s="178"/>
      <c r="AF19" s="178"/>
      <c r="AG19" s="178"/>
      <c r="AH19" s="178"/>
      <c r="AI19" s="182"/>
      <c r="AJ19" s="185"/>
      <c r="AK19" s="185"/>
      <c r="AL19" s="217" t="str">
        <f t="shared" si="1"/>
        <v/>
      </c>
      <c r="AM19" s="217"/>
      <c r="AN19" s="217"/>
      <c r="AO19" s="217"/>
      <c r="AP19" s="217" t="str">
        <f t="shared" si="2"/>
        <v/>
      </c>
      <c r="AQ19" s="217"/>
      <c r="AR19" s="217"/>
      <c r="AS19" s="217"/>
      <c r="AT19" s="218" t="str">
        <f t="shared" si="3"/>
        <v/>
      </c>
      <c r="AU19" s="219"/>
      <c r="AV19" s="219"/>
      <c r="AW19" s="220"/>
      <c r="AX19" s="221"/>
      <c r="AY19" s="221"/>
      <c r="AZ19" s="221"/>
      <c r="BA19" s="214"/>
      <c r="BB19" s="222"/>
      <c r="BC19" s="221"/>
      <c r="BD19" s="221"/>
      <c r="BE19" s="214"/>
      <c r="BF19" s="178"/>
      <c r="BG19" s="178"/>
      <c r="BH19" s="178"/>
      <c r="BI19" s="179"/>
      <c r="BJ19" s="214" t="str">
        <f t="shared" si="4"/>
        <v/>
      </c>
      <c r="BK19" s="215"/>
      <c r="BL19" s="215"/>
      <c r="BM19" s="216"/>
      <c r="BN19" s="43"/>
      <c r="BO19" s="40" t="str">
        <f t="shared" si="5"/>
        <v/>
      </c>
      <c r="BP19" s="40">
        <f t="shared" si="6"/>
        <v>0</v>
      </c>
      <c r="BQ19" s="41">
        <f t="shared" si="7"/>
        <v>0</v>
      </c>
      <c r="BR19" s="41">
        <f t="shared" si="8"/>
        <v>0</v>
      </c>
      <c r="BS19" s="41">
        <f t="shared" si="9"/>
        <v>0</v>
      </c>
      <c r="BT19" s="41">
        <f t="shared" si="10"/>
        <v>0</v>
      </c>
      <c r="BU19" s="41">
        <f t="shared" si="11"/>
        <v>0</v>
      </c>
      <c r="BV19" s="41">
        <f t="shared" si="12"/>
        <v>0</v>
      </c>
      <c r="BW19" s="41">
        <f t="shared" si="13"/>
        <v>0</v>
      </c>
      <c r="BX19" s="41">
        <f t="shared" si="14"/>
        <v>0</v>
      </c>
      <c r="BY19" s="41">
        <f t="shared" si="15"/>
        <v>0</v>
      </c>
      <c r="BZ19" s="41">
        <f t="shared" si="16"/>
        <v>0</v>
      </c>
      <c r="CA19" s="41">
        <f t="shared" si="17"/>
        <v>0</v>
      </c>
      <c r="CB19" s="41">
        <f t="shared" si="18"/>
        <v>0</v>
      </c>
      <c r="CC19" s="41">
        <f t="shared" si="19"/>
        <v>0</v>
      </c>
      <c r="CD19" s="41">
        <f t="shared" si="20"/>
        <v>0</v>
      </c>
      <c r="CE19" s="41">
        <f t="shared" si="21"/>
        <v>0</v>
      </c>
      <c r="CF19" s="41"/>
      <c r="CG19" s="41">
        <f t="shared" si="22"/>
        <v>0</v>
      </c>
      <c r="CH19" s="41">
        <f t="shared" si="23"/>
        <v>0</v>
      </c>
      <c r="CI19" s="41">
        <f t="shared" si="24"/>
        <v>0</v>
      </c>
      <c r="CJ19" s="41">
        <f t="shared" si="25"/>
        <v>0</v>
      </c>
      <c r="CK19" s="41">
        <f t="shared" si="26"/>
        <v>0</v>
      </c>
      <c r="CL19" s="41">
        <f t="shared" si="27"/>
        <v>0</v>
      </c>
      <c r="CM19" s="41">
        <f t="shared" si="28"/>
        <v>0</v>
      </c>
      <c r="CN19" s="41">
        <f t="shared" si="29"/>
        <v>0</v>
      </c>
      <c r="CO19" s="41">
        <f t="shared" si="30"/>
        <v>0</v>
      </c>
      <c r="CP19" s="41">
        <f t="shared" si="31"/>
        <v>0</v>
      </c>
      <c r="CQ19" s="41"/>
      <c r="CR19" s="41">
        <f t="shared" si="32"/>
        <v>0</v>
      </c>
      <c r="CS19" s="41">
        <f t="shared" si="33"/>
        <v>0</v>
      </c>
      <c r="CT19" s="41">
        <f t="shared" si="34"/>
        <v>0</v>
      </c>
      <c r="CU19" s="41">
        <f t="shared" si="35"/>
        <v>0</v>
      </c>
      <c r="CV19" s="41">
        <f t="shared" si="36"/>
        <v>0</v>
      </c>
    </row>
    <row r="20" spans="1:100" s="12" customFormat="1" ht="15.75" customHeight="1" x14ac:dyDescent="0.2">
      <c r="A20" s="44"/>
      <c r="B20" s="180" t="str">
        <f>IF(SUM(CE20:CF20)&gt;0," chy","11.")</f>
        <v>11.</v>
      </c>
      <c r="C20" s="181"/>
      <c r="D20" s="182"/>
      <c r="E20" s="183"/>
      <c r="F20" s="183"/>
      <c r="G20" s="183"/>
      <c r="H20" s="183"/>
      <c r="I20" s="183"/>
      <c r="J20" s="183"/>
      <c r="K20" s="184"/>
      <c r="L20" s="182"/>
      <c r="M20" s="185"/>
      <c r="N20" s="185"/>
      <c r="O20" s="185"/>
      <c r="P20" s="185"/>
      <c r="Q20" s="185"/>
      <c r="R20" s="185"/>
      <c r="S20" s="185"/>
      <c r="T20" s="186"/>
      <c r="U20" s="187"/>
      <c r="V20" s="188"/>
      <c r="W20" s="189"/>
      <c r="X20" s="187"/>
      <c r="Y20" s="190"/>
      <c r="Z20" s="191"/>
      <c r="AA20" s="192" t="str">
        <f t="shared" si="0"/>
        <v/>
      </c>
      <c r="AB20" s="193"/>
      <c r="AC20" s="193"/>
      <c r="AD20" s="194"/>
      <c r="AE20" s="178"/>
      <c r="AF20" s="178"/>
      <c r="AG20" s="178"/>
      <c r="AH20" s="178"/>
      <c r="AI20" s="182"/>
      <c r="AJ20" s="185"/>
      <c r="AK20" s="185"/>
      <c r="AL20" s="217" t="str">
        <f t="shared" si="1"/>
        <v/>
      </c>
      <c r="AM20" s="217"/>
      <c r="AN20" s="217"/>
      <c r="AO20" s="217"/>
      <c r="AP20" s="217" t="str">
        <f t="shared" si="2"/>
        <v/>
      </c>
      <c r="AQ20" s="217"/>
      <c r="AR20" s="217"/>
      <c r="AS20" s="217"/>
      <c r="AT20" s="218" t="str">
        <f t="shared" si="3"/>
        <v/>
      </c>
      <c r="AU20" s="219"/>
      <c r="AV20" s="219"/>
      <c r="AW20" s="220"/>
      <c r="AX20" s="221"/>
      <c r="AY20" s="221"/>
      <c r="AZ20" s="221"/>
      <c r="BA20" s="214"/>
      <c r="BB20" s="222"/>
      <c r="BC20" s="221"/>
      <c r="BD20" s="221"/>
      <c r="BE20" s="214"/>
      <c r="BF20" s="178"/>
      <c r="BG20" s="178"/>
      <c r="BH20" s="178"/>
      <c r="BI20" s="179"/>
      <c r="BJ20" s="214" t="str">
        <f t="shared" si="4"/>
        <v/>
      </c>
      <c r="BK20" s="215"/>
      <c r="BL20" s="215"/>
      <c r="BM20" s="216"/>
      <c r="BN20" s="43"/>
      <c r="BO20" s="40" t="str">
        <f t="shared" si="5"/>
        <v/>
      </c>
      <c r="BP20" s="40">
        <f t="shared" si="6"/>
        <v>0</v>
      </c>
      <c r="BQ20" s="41">
        <f t="shared" si="7"/>
        <v>0</v>
      </c>
      <c r="BR20" s="41">
        <f t="shared" si="8"/>
        <v>0</v>
      </c>
      <c r="BS20" s="41">
        <f t="shared" si="9"/>
        <v>0</v>
      </c>
      <c r="BT20" s="41">
        <f t="shared" si="10"/>
        <v>0</v>
      </c>
      <c r="BU20" s="41">
        <f t="shared" si="11"/>
        <v>0</v>
      </c>
      <c r="BV20" s="41">
        <f t="shared" si="12"/>
        <v>0</v>
      </c>
      <c r="BW20" s="41">
        <f t="shared" si="13"/>
        <v>0</v>
      </c>
      <c r="BX20" s="41">
        <f t="shared" si="14"/>
        <v>0</v>
      </c>
      <c r="BY20" s="41">
        <f t="shared" si="15"/>
        <v>0</v>
      </c>
      <c r="BZ20" s="41">
        <f t="shared" si="16"/>
        <v>0</v>
      </c>
      <c r="CA20" s="41">
        <f t="shared" si="17"/>
        <v>0</v>
      </c>
      <c r="CB20" s="41">
        <f t="shared" si="18"/>
        <v>0</v>
      </c>
      <c r="CC20" s="41">
        <f t="shared" si="19"/>
        <v>0</v>
      </c>
      <c r="CD20" s="41">
        <f t="shared" si="20"/>
        <v>0</v>
      </c>
      <c r="CE20" s="41">
        <f t="shared" si="21"/>
        <v>0</v>
      </c>
      <c r="CF20" s="41"/>
      <c r="CG20" s="41">
        <f t="shared" si="22"/>
        <v>0</v>
      </c>
      <c r="CH20" s="41">
        <f t="shared" si="23"/>
        <v>0</v>
      </c>
      <c r="CI20" s="41">
        <f t="shared" si="24"/>
        <v>0</v>
      </c>
      <c r="CJ20" s="41">
        <f t="shared" si="25"/>
        <v>0</v>
      </c>
      <c r="CK20" s="41">
        <f t="shared" si="26"/>
        <v>0</v>
      </c>
      <c r="CL20" s="41">
        <f t="shared" si="27"/>
        <v>0</v>
      </c>
      <c r="CM20" s="41">
        <f t="shared" si="28"/>
        <v>0</v>
      </c>
      <c r="CN20" s="41">
        <f t="shared" si="29"/>
        <v>0</v>
      </c>
      <c r="CO20" s="41">
        <f t="shared" si="30"/>
        <v>0</v>
      </c>
      <c r="CP20" s="41">
        <f t="shared" si="31"/>
        <v>0</v>
      </c>
      <c r="CQ20" s="41"/>
      <c r="CR20" s="41">
        <f t="shared" si="32"/>
        <v>0</v>
      </c>
      <c r="CS20" s="41">
        <f t="shared" si="33"/>
        <v>0</v>
      </c>
      <c r="CT20" s="41">
        <f t="shared" si="34"/>
        <v>0</v>
      </c>
      <c r="CU20" s="41">
        <f t="shared" si="35"/>
        <v>0</v>
      </c>
      <c r="CV20" s="41">
        <f t="shared" si="36"/>
        <v>0</v>
      </c>
    </row>
    <row r="21" spans="1:100" s="12" customFormat="1" ht="15.75" customHeight="1" x14ac:dyDescent="0.2">
      <c r="A21" s="44"/>
      <c r="B21" s="180" t="str">
        <f>IF(SUM(CE21:CF21)&gt;0," chy","12.")</f>
        <v>12.</v>
      </c>
      <c r="C21" s="181"/>
      <c r="D21" s="182"/>
      <c r="E21" s="183"/>
      <c r="F21" s="183"/>
      <c r="G21" s="183"/>
      <c r="H21" s="183"/>
      <c r="I21" s="183"/>
      <c r="J21" s="183"/>
      <c r="K21" s="184"/>
      <c r="L21" s="182"/>
      <c r="M21" s="185"/>
      <c r="N21" s="185"/>
      <c r="O21" s="185"/>
      <c r="P21" s="185"/>
      <c r="Q21" s="185"/>
      <c r="R21" s="185"/>
      <c r="S21" s="185"/>
      <c r="T21" s="186"/>
      <c r="U21" s="187"/>
      <c r="V21" s="188"/>
      <c r="W21" s="189"/>
      <c r="X21" s="187"/>
      <c r="Y21" s="190"/>
      <c r="Z21" s="191"/>
      <c r="AA21" s="192" t="str">
        <f t="shared" si="0"/>
        <v/>
      </c>
      <c r="AB21" s="193"/>
      <c r="AC21" s="193"/>
      <c r="AD21" s="194"/>
      <c r="AE21" s="178"/>
      <c r="AF21" s="178"/>
      <c r="AG21" s="178"/>
      <c r="AH21" s="178"/>
      <c r="AI21" s="182"/>
      <c r="AJ21" s="185"/>
      <c r="AK21" s="185"/>
      <c r="AL21" s="217" t="str">
        <f t="shared" si="1"/>
        <v/>
      </c>
      <c r="AM21" s="217"/>
      <c r="AN21" s="217"/>
      <c r="AO21" s="217"/>
      <c r="AP21" s="217" t="str">
        <f t="shared" si="2"/>
        <v/>
      </c>
      <c r="AQ21" s="217"/>
      <c r="AR21" s="217"/>
      <c r="AS21" s="217"/>
      <c r="AT21" s="218" t="str">
        <f t="shared" si="3"/>
        <v/>
      </c>
      <c r="AU21" s="219"/>
      <c r="AV21" s="219"/>
      <c r="AW21" s="220"/>
      <c r="AX21" s="221"/>
      <c r="AY21" s="221"/>
      <c r="AZ21" s="221"/>
      <c r="BA21" s="214"/>
      <c r="BB21" s="222"/>
      <c r="BC21" s="221"/>
      <c r="BD21" s="221"/>
      <c r="BE21" s="214"/>
      <c r="BF21" s="178"/>
      <c r="BG21" s="178"/>
      <c r="BH21" s="178"/>
      <c r="BI21" s="179"/>
      <c r="BJ21" s="214" t="str">
        <f t="shared" si="4"/>
        <v/>
      </c>
      <c r="BK21" s="215"/>
      <c r="BL21" s="215"/>
      <c r="BM21" s="216"/>
      <c r="BN21" s="43"/>
      <c r="BO21" s="40" t="str">
        <f t="shared" si="5"/>
        <v/>
      </c>
      <c r="BP21" s="40">
        <f t="shared" si="6"/>
        <v>0</v>
      </c>
      <c r="BQ21" s="41">
        <f t="shared" si="7"/>
        <v>0</v>
      </c>
      <c r="BR21" s="41">
        <f t="shared" si="8"/>
        <v>0</v>
      </c>
      <c r="BS21" s="41">
        <f t="shared" si="9"/>
        <v>0</v>
      </c>
      <c r="BT21" s="41">
        <f t="shared" si="10"/>
        <v>0</v>
      </c>
      <c r="BU21" s="41">
        <f t="shared" si="11"/>
        <v>0</v>
      </c>
      <c r="BV21" s="41">
        <f t="shared" si="12"/>
        <v>0</v>
      </c>
      <c r="BW21" s="41">
        <f t="shared" si="13"/>
        <v>0</v>
      </c>
      <c r="BX21" s="41">
        <f t="shared" si="14"/>
        <v>0</v>
      </c>
      <c r="BY21" s="41">
        <f t="shared" si="15"/>
        <v>0</v>
      </c>
      <c r="BZ21" s="41">
        <f t="shared" si="16"/>
        <v>0</v>
      </c>
      <c r="CA21" s="41">
        <f t="shared" si="17"/>
        <v>0</v>
      </c>
      <c r="CB21" s="41">
        <f t="shared" si="18"/>
        <v>0</v>
      </c>
      <c r="CC21" s="41">
        <f t="shared" si="19"/>
        <v>0</v>
      </c>
      <c r="CD21" s="41">
        <f t="shared" si="20"/>
        <v>0</v>
      </c>
      <c r="CE21" s="41">
        <f t="shared" si="21"/>
        <v>0</v>
      </c>
      <c r="CF21" s="41"/>
      <c r="CG21" s="41">
        <f t="shared" si="22"/>
        <v>0</v>
      </c>
      <c r="CH21" s="41">
        <f t="shared" si="23"/>
        <v>0</v>
      </c>
      <c r="CI21" s="41">
        <f t="shared" si="24"/>
        <v>0</v>
      </c>
      <c r="CJ21" s="41">
        <f t="shared" si="25"/>
        <v>0</v>
      </c>
      <c r="CK21" s="41">
        <f t="shared" si="26"/>
        <v>0</v>
      </c>
      <c r="CL21" s="41">
        <f t="shared" si="27"/>
        <v>0</v>
      </c>
      <c r="CM21" s="41">
        <f t="shared" si="28"/>
        <v>0</v>
      </c>
      <c r="CN21" s="41">
        <f t="shared" si="29"/>
        <v>0</v>
      </c>
      <c r="CO21" s="41">
        <f t="shared" si="30"/>
        <v>0</v>
      </c>
      <c r="CP21" s="41">
        <f t="shared" si="31"/>
        <v>0</v>
      </c>
      <c r="CQ21" s="41"/>
      <c r="CR21" s="41">
        <f t="shared" si="32"/>
        <v>0</v>
      </c>
      <c r="CS21" s="41">
        <f t="shared" si="33"/>
        <v>0</v>
      </c>
      <c r="CT21" s="41">
        <f t="shared" si="34"/>
        <v>0</v>
      </c>
      <c r="CU21" s="41">
        <f t="shared" si="35"/>
        <v>0</v>
      </c>
      <c r="CV21" s="41">
        <f t="shared" si="36"/>
        <v>0</v>
      </c>
    </row>
    <row r="22" spans="1:100" s="12" customFormat="1" ht="15.75" customHeight="1" x14ac:dyDescent="0.2">
      <c r="A22" s="44"/>
      <c r="B22" s="180" t="str">
        <f>IF(SUM(CE22:CF22)&gt;0," chy","13.")</f>
        <v>13.</v>
      </c>
      <c r="C22" s="181"/>
      <c r="D22" s="182"/>
      <c r="E22" s="183"/>
      <c r="F22" s="183"/>
      <c r="G22" s="183"/>
      <c r="H22" s="183"/>
      <c r="I22" s="183"/>
      <c r="J22" s="183"/>
      <c r="K22" s="184"/>
      <c r="L22" s="182"/>
      <c r="M22" s="185"/>
      <c r="N22" s="185"/>
      <c r="O22" s="185"/>
      <c r="P22" s="185"/>
      <c r="Q22" s="185"/>
      <c r="R22" s="185"/>
      <c r="S22" s="185"/>
      <c r="T22" s="186"/>
      <c r="U22" s="187"/>
      <c r="V22" s="188"/>
      <c r="W22" s="189"/>
      <c r="X22" s="187"/>
      <c r="Y22" s="190"/>
      <c r="Z22" s="191"/>
      <c r="AA22" s="192" t="str">
        <f t="shared" si="0"/>
        <v/>
      </c>
      <c r="AB22" s="193"/>
      <c r="AC22" s="193"/>
      <c r="AD22" s="194"/>
      <c r="AE22" s="178"/>
      <c r="AF22" s="178"/>
      <c r="AG22" s="178"/>
      <c r="AH22" s="178"/>
      <c r="AI22" s="182"/>
      <c r="AJ22" s="185"/>
      <c r="AK22" s="185"/>
      <c r="AL22" s="217" t="str">
        <f t="shared" si="1"/>
        <v/>
      </c>
      <c r="AM22" s="217"/>
      <c r="AN22" s="217"/>
      <c r="AO22" s="217"/>
      <c r="AP22" s="217" t="str">
        <f t="shared" si="2"/>
        <v/>
      </c>
      <c r="AQ22" s="217"/>
      <c r="AR22" s="217"/>
      <c r="AS22" s="217"/>
      <c r="AT22" s="218" t="str">
        <f t="shared" si="3"/>
        <v/>
      </c>
      <c r="AU22" s="219"/>
      <c r="AV22" s="219"/>
      <c r="AW22" s="220"/>
      <c r="AX22" s="221"/>
      <c r="AY22" s="221"/>
      <c r="AZ22" s="221"/>
      <c r="BA22" s="214"/>
      <c r="BB22" s="222"/>
      <c r="BC22" s="221"/>
      <c r="BD22" s="221"/>
      <c r="BE22" s="214"/>
      <c r="BF22" s="178"/>
      <c r="BG22" s="178"/>
      <c r="BH22" s="178"/>
      <c r="BI22" s="179"/>
      <c r="BJ22" s="214" t="str">
        <f t="shared" si="4"/>
        <v/>
      </c>
      <c r="BK22" s="215"/>
      <c r="BL22" s="215"/>
      <c r="BM22" s="216"/>
      <c r="BN22" s="43"/>
      <c r="BO22" s="40" t="str">
        <f t="shared" si="5"/>
        <v/>
      </c>
      <c r="BP22" s="40">
        <f t="shared" si="6"/>
        <v>0</v>
      </c>
      <c r="BQ22" s="41">
        <f t="shared" si="7"/>
        <v>0</v>
      </c>
      <c r="BR22" s="41">
        <f t="shared" si="8"/>
        <v>0</v>
      </c>
      <c r="BS22" s="41">
        <f t="shared" si="9"/>
        <v>0</v>
      </c>
      <c r="BT22" s="41">
        <f t="shared" si="10"/>
        <v>0</v>
      </c>
      <c r="BU22" s="41">
        <f t="shared" si="11"/>
        <v>0</v>
      </c>
      <c r="BV22" s="41">
        <f t="shared" si="12"/>
        <v>0</v>
      </c>
      <c r="BW22" s="41">
        <f t="shared" si="13"/>
        <v>0</v>
      </c>
      <c r="BX22" s="41">
        <f t="shared" si="14"/>
        <v>0</v>
      </c>
      <c r="BY22" s="41">
        <f t="shared" si="15"/>
        <v>0</v>
      </c>
      <c r="BZ22" s="41">
        <f t="shared" si="16"/>
        <v>0</v>
      </c>
      <c r="CA22" s="41">
        <f t="shared" si="17"/>
        <v>0</v>
      </c>
      <c r="CB22" s="41">
        <f t="shared" si="18"/>
        <v>0</v>
      </c>
      <c r="CC22" s="41">
        <f t="shared" si="19"/>
        <v>0</v>
      </c>
      <c r="CD22" s="41">
        <f t="shared" si="20"/>
        <v>0</v>
      </c>
      <c r="CE22" s="41">
        <f t="shared" si="21"/>
        <v>0</v>
      </c>
      <c r="CF22" s="41"/>
      <c r="CG22" s="41">
        <f t="shared" si="22"/>
        <v>0</v>
      </c>
      <c r="CH22" s="41">
        <f t="shared" si="23"/>
        <v>0</v>
      </c>
      <c r="CI22" s="41">
        <f t="shared" si="24"/>
        <v>0</v>
      </c>
      <c r="CJ22" s="41">
        <f t="shared" si="25"/>
        <v>0</v>
      </c>
      <c r="CK22" s="41">
        <f t="shared" si="26"/>
        <v>0</v>
      </c>
      <c r="CL22" s="41">
        <f t="shared" si="27"/>
        <v>0</v>
      </c>
      <c r="CM22" s="41">
        <f t="shared" si="28"/>
        <v>0</v>
      </c>
      <c r="CN22" s="41">
        <f t="shared" si="29"/>
        <v>0</v>
      </c>
      <c r="CO22" s="41">
        <f t="shared" si="30"/>
        <v>0</v>
      </c>
      <c r="CP22" s="41">
        <f t="shared" si="31"/>
        <v>0</v>
      </c>
      <c r="CQ22" s="41"/>
      <c r="CR22" s="41">
        <f t="shared" si="32"/>
        <v>0</v>
      </c>
      <c r="CS22" s="41">
        <f t="shared" si="33"/>
        <v>0</v>
      </c>
      <c r="CT22" s="41">
        <f t="shared" si="34"/>
        <v>0</v>
      </c>
      <c r="CU22" s="41">
        <f t="shared" si="35"/>
        <v>0</v>
      </c>
      <c r="CV22" s="41">
        <f t="shared" si="36"/>
        <v>0</v>
      </c>
    </row>
    <row r="23" spans="1:100" s="12" customFormat="1" ht="15.75" customHeight="1" x14ac:dyDescent="0.2">
      <c r="A23" s="42" t="s">
        <v>83</v>
      </c>
      <c r="B23" s="180" t="str">
        <f>IF(SUM(CE23:CF23)&gt;0," chy","14.")</f>
        <v>14.</v>
      </c>
      <c r="C23" s="181"/>
      <c r="D23" s="182"/>
      <c r="E23" s="183"/>
      <c r="F23" s="183"/>
      <c r="G23" s="183"/>
      <c r="H23" s="183"/>
      <c r="I23" s="183"/>
      <c r="J23" s="183"/>
      <c r="K23" s="184"/>
      <c r="L23" s="182"/>
      <c r="M23" s="185"/>
      <c r="N23" s="185"/>
      <c r="O23" s="185"/>
      <c r="P23" s="185"/>
      <c r="Q23" s="185"/>
      <c r="R23" s="185"/>
      <c r="S23" s="185"/>
      <c r="T23" s="186"/>
      <c r="U23" s="187"/>
      <c r="V23" s="188"/>
      <c r="W23" s="189"/>
      <c r="X23" s="187"/>
      <c r="Y23" s="190"/>
      <c r="Z23" s="191"/>
      <c r="AA23" s="192" t="str">
        <f t="shared" si="0"/>
        <v/>
      </c>
      <c r="AB23" s="193"/>
      <c r="AC23" s="193"/>
      <c r="AD23" s="194"/>
      <c r="AE23" s="178"/>
      <c r="AF23" s="178"/>
      <c r="AG23" s="178"/>
      <c r="AH23" s="178"/>
      <c r="AI23" s="182"/>
      <c r="AJ23" s="185"/>
      <c r="AK23" s="185"/>
      <c r="AL23" s="217" t="str">
        <f t="shared" si="1"/>
        <v/>
      </c>
      <c r="AM23" s="217"/>
      <c r="AN23" s="217"/>
      <c r="AO23" s="217"/>
      <c r="AP23" s="217" t="str">
        <f t="shared" si="2"/>
        <v/>
      </c>
      <c r="AQ23" s="217"/>
      <c r="AR23" s="217"/>
      <c r="AS23" s="217"/>
      <c r="AT23" s="218" t="str">
        <f t="shared" si="3"/>
        <v/>
      </c>
      <c r="AU23" s="219"/>
      <c r="AV23" s="219"/>
      <c r="AW23" s="220"/>
      <c r="AX23" s="221"/>
      <c r="AY23" s="221"/>
      <c r="AZ23" s="221"/>
      <c r="BA23" s="214"/>
      <c r="BB23" s="222"/>
      <c r="BC23" s="221"/>
      <c r="BD23" s="221"/>
      <c r="BE23" s="214"/>
      <c r="BF23" s="178"/>
      <c r="BG23" s="178"/>
      <c r="BH23" s="178"/>
      <c r="BI23" s="179"/>
      <c r="BJ23" s="214" t="str">
        <f t="shared" si="4"/>
        <v/>
      </c>
      <c r="BK23" s="215"/>
      <c r="BL23" s="215"/>
      <c r="BM23" s="216"/>
      <c r="BN23" s="43"/>
      <c r="BO23" s="40" t="str">
        <f t="shared" si="5"/>
        <v/>
      </c>
      <c r="BP23" s="40">
        <f t="shared" si="6"/>
        <v>0</v>
      </c>
      <c r="BQ23" s="41">
        <f t="shared" si="7"/>
        <v>0</v>
      </c>
      <c r="BR23" s="41">
        <f t="shared" si="8"/>
        <v>0</v>
      </c>
      <c r="BS23" s="41">
        <f t="shared" si="9"/>
        <v>0</v>
      </c>
      <c r="BT23" s="41">
        <f t="shared" si="10"/>
        <v>0</v>
      </c>
      <c r="BU23" s="41">
        <f t="shared" si="11"/>
        <v>0</v>
      </c>
      <c r="BV23" s="41">
        <f t="shared" si="12"/>
        <v>0</v>
      </c>
      <c r="BW23" s="41">
        <f t="shared" si="13"/>
        <v>0</v>
      </c>
      <c r="BX23" s="41">
        <f t="shared" si="14"/>
        <v>0</v>
      </c>
      <c r="BY23" s="41">
        <f t="shared" si="15"/>
        <v>0</v>
      </c>
      <c r="BZ23" s="41">
        <f t="shared" si="16"/>
        <v>0</v>
      </c>
      <c r="CA23" s="41">
        <f t="shared" si="17"/>
        <v>0</v>
      </c>
      <c r="CB23" s="41">
        <f t="shared" si="18"/>
        <v>0</v>
      </c>
      <c r="CC23" s="41">
        <f t="shared" si="19"/>
        <v>0</v>
      </c>
      <c r="CD23" s="41">
        <f t="shared" si="20"/>
        <v>0</v>
      </c>
      <c r="CE23" s="41">
        <f t="shared" si="21"/>
        <v>0</v>
      </c>
      <c r="CF23" s="41"/>
      <c r="CG23" s="41">
        <f t="shared" si="22"/>
        <v>0</v>
      </c>
      <c r="CH23" s="41">
        <f t="shared" si="23"/>
        <v>0</v>
      </c>
      <c r="CI23" s="41">
        <f t="shared" si="24"/>
        <v>0</v>
      </c>
      <c r="CJ23" s="41">
        <f t="shared" si="25"/>
        <v>0</v>
      </c>
      <c r="CK23" s="41">
        <f t="shared" si="26"/>
        <v>0</v>
      </c>
      <c r="CL23" s="41">
        <f t="shared" si="27"/>
        <v>0</v>
      </c>
      <c r="CM23" s="41">
        <f t="shared" si="28"/>
        <v>0</v>
      </c>
      <c r="CN23" s="41">
        <f t="shared" si="29"/>
        <v>0</v>
      </c>
      <c r="CO23" s="41">
        <f t="shared" si="30"/>
        <v>0</v>
      </c>
      <c r="CP23" s="41">
        <f t="shared" si="31"/>
        <v>0</v>
      </c>
      <c r="CQ23" s="41"/>
      <c r="CR23" s="41">
        <f t="shared" si="32"/>
        <v>0</v>
      </c>
      <c r="CS23" s="41">
        <f t="shared" si="33"/>
        <v>0</v>
      </c>
      <c r="CT23" s="41">
        <f t="shared" si="34"/>
        <v>0</v>
      </c>
      <c r="CU23" s="41">
        <f t="shared" si="35"/>
        <v>0</v>
      </c>
      <c r="CV23" s="41">
        <f t="shared" si="36"/>
        <v>0</v>
      </c>
    </row>
    <row r="24" spans="1:100" s="12" customFormat="1" ht="15.75" customHeight="1" x14ac:dyDescent="0.2">
      <c r="A24" s="42" t="s">
        <v>82</v>
      </c>
      <c r="B24" s="180" t="str">
        <f>IF(SUM(CE24:CF24)&gt;0," chy","15.")</f>
        <v>15.</v>
      </c>
      <c r="C24" s="181"/>
      <c r="D24" s="182"/>
      <c r="E24" s="183"/>
      <c r="F24" s="183"/>
      <c r="G24" s="183"/>
      <c r="H24" s="183"/>
      <c r="I24" s="183"/>
      <c r="J24" s="183"/>
      <c r="K24" s="184"/>
      <c r="L24" s="182"/>
      <c r="M24" s="185"/>
      <c r="N24" s="185"/>
      <c r="O24" s="185"/>
      <c r="P24" s="185"/>
      <c r="Q24" s="185"/>
      <c r="R24" s="185"/>
      <c r="S24" s="185"/>
      <c r="T24" s="186"/>
      <c r="U24" s="187"/>
      <c r="V24" s="188"/>
      <c r="W24" s="189"/>
      <c r="X24" s="187"/>
      <c r="Y24" s="190"/>
      <c r="Z24" s="191"/>
      <c r="AA24" s="192" t="str">
        <f t="shared" si="0"/>
        <v/>
      </c>
      <c r="AB24" s="193"/>
      <c r="AC24" s="193"/>
      <c r="AD24" s="194"/>
      <c r="AE24" s="178"/>
      <c r="AF24" s="178"/>
      <c r="AG24" s="178"/>
      <c r="AH24" s="178"/>
      <c r="AI24" s="182"/>
      <c r="AJ24" s="185"/>
      <c r="AK24" s="185"/>
      <c r="AL24" s="217" t="str">
        <f t="shared" si="1"/>
        <v/>
      </c>
      <c r="AM24" s="217"/>
      <c r="AN24" s="217"/>
      <c r="AO24" s="217"/>
      <c r="AP24" s="217" t="str">
        <f t="shared" si="2"/>
        <v/>
      </c>
      <c r="AQ24" s="217"/>
      <c r="AR24" s="217"/>
      <c r="AS24" s="217"/>
      <c r="AT24" s="218" t="str">
        <f t="shared" si="3"/>
        <v/>
      </c>
      <c r="AU24" s="219"/>
      <c r="AV24" s="219"/>
      <c r="AW24" s="220"/>
      <c r="AX24" s="221"/>
      <c r="AY24" s="221"/>
      <c r="AZ24" s="221"/>
      <c r="BA24" s="214"/>
      <c r="BB24" s="222"/>
      <c r="BC24" s="221"/>
      <c r="BD24" s="221"/>
      <c r="BE24" s="214"/>
      <c r="BF24" s="178"/>
      <c r="BG24" s="178"/>
      <c r="BH24" s="178"/>
      <c r="BI24" s="179"/>
      <c r="BJ24" s="214" t="str">
        <f t="shared" si="4"/>
        <v/>
      </c>
      <c r="BK24" s="215"/>
      <c r="BL24" s="215"/>
      <c r="BM24" s="216"/>
      <c r="BN24" s="43"/>
      <c r="BO24" s="40" t="str">
        <f t="shared" si="5"/>
        <v/>
      </c>
      <c r="BP24" s="40">
        <f t="shared" si="6"/>
        <v>0</v>
      </c>
      <c r="BQ24" s="41">
        <f t="shared" si="7"/>
        <v>0</v>
      </c>
      <c r="BR24" s="41">
        <f t="shared" si="8"/>
        <v>0</v>
      </c>
      <c r="BS24" s="41">
        <f t="shared" si="9"/>
        <v>0</v>
      </c>
      <c r="BT24" s="41">
        <f t="shared" si="10"/>
        <v>0</v>
      </c>
      <c r="BU24" s="41">
        <f t="shared" si="11"/>
        <v>0</v>
      </c>
      <c r="BV24" s="41">
        <f t="shared" si="12"/>
        <v>0</v>
      </c>
      <c r="BW24" s="41">
        <f t="shared" si="13"/>
        <v>0</v>
      </c>
      <c r="BX24" s="41">
        <f t="shared" si="14"/>
        <v>0</v>
      </c>
      <c r="BY24" s="41">
        <f t="shared" si="15"/>
        <v>0</v>
      </c>
      <c r="BZ24" s="41">
        <f t="shared" si="16"/>
        <v>0</v>
      </c>
      <c r="CA24" s="41">
        <f t="shared" si="17"/>
        <v>0</v>
      </c>
      <c r="CB24" s="41">
        <f t="shared" si="18"/>
        <v>0</v>
      </c>
      <c r="CC24" s="41">
        <f t="shared" si="19"/>
        <v>0</v>
      </c>
      <c r="CD24" s="41">
        <f t="shared" si="20"/>
        <v>0</v>
      </c>
      <c r="CE24" s="41">
        <f t="shared" si="21"/>
        <v>0</v>
      </c>
      <c r="CF24" s="41"/>
      <c r="CG24" s="41">
        <f t="shared" si="22"/>
        <v>0</v>
      </c>
      <c r="CH24" s="41">
        <f t="shared" si="23"/>
        <v>0</v>
      </c>
      <c r="CI24" s="41">
        <f t="shared" si="24"/>
        <v>0</v>
      </c>
      <c r="CJ24" s="41">
        <f t="shared" si="25"/>
        <v>0</v>
      </c>
      <c r="CK24" s="41">
        <f t="shared" si="26"/>
        <v>0</v>
      </c>
      <c r="CL24" s="41">
        <f t="shared" si="27"/>
        <v>0</v>
      </c>
      <c r="CM24" s="41">
        <f t="shared" si="28"/>
        <v>0</v>
      </c>
      <c r="CN24" s="41">
        <f t="shared" si="29"/>
        <v>0</v>
      </c>
      <c r="CO24" s="41">
        <f t="shared" si="30"/>
        <v>0</v>
      </c>
      <c r="CP24" s="41">
        <f t="shared" si="31"/>
        <v>0</v>
      </c>
      <c r="CQ24" s="41"/>
      <c r="CR24" s="41">
        <f t="shared" si="32"/>
        <v>0</v>
      </c>
      <c r="CS24" s="41">
        <f t="shared" si="33"/>
        <v>0</v>
      </c>
      <c r="CT24" s="41">
        <f t="shared" si="34"/>
        <v>0</v>
      </c>
      <c r="CU24" s="41">
        <f t="shared" si="35"/>
        <v>0</v>
      </c>
      <c r="CV24" s="41">
        <f t="shared" si="36"/>
        <v>0</v>
      </c>
    </row>
    <row r="25" spans="1:100" s="12" customFormat="1" ht="15.75" customHeight="1" x14ac:dyDescent="0.2">
      <c r="A25" s="44"/>
      <c r="B25" s="180" t="str">
        <f>IF(SUM(CE25:CF25)&gt;0," chy","16.")</f>
        <v>16.</v>
      </c>
      <c r="C25" s="181"/>
      <c r="D25" s="182"/>
      <c r="E25" s="183"/>
      <c r="F25" s="183"/>
      <c r="G25" s="183"/>
      <c r="H25" s="183"/>
      <c r="I25" s="183"/>
      <c r="J25" s="183"/>
      <c r="K25" s="184"/>
      <c r="L25" s="182"/>
      <c r="M25" s="185"/>
      <c r="N25" s="185"/>
      <c r="O25" s="185"/>
      <c r="P25" s="185"/>
      <c r="Q25" s="185"/>
      <c r="R25" s="185"/>
      <c r="S25" s="185"/>
      <c r="T25" s="186"/>
      <c r="U25" s="187"/>
      <c r="V25" s="188"/>
      <c r="W25" s="189"/>
      <c r="X25" s="187"/>
      <c r="Y25" s="190"/>
      <c r="Z25" s="191"/>
      <c r="AA25" s="192" t="str">
        <f t="shared" si="0"/>
        <v/>
      </c>
      <c r="AB25" s="193"/>
      <c r="AC25" s="193"/>
      <c r="AD25" s="194"/>
      <c r="AE25" s="178"/>
      <c r="AF25" s="178"/>
      <c r="AG25" s="178"/>
      <c r="AH25" s="178"/>
      <c r="AI25" s="182"/>
      <c r="AJ25" s="185"/>
      <c r="AK25" s="185"/>
      <c r="AL25" s="217" t="str">
        <f t="shared" si="1"/>
        <v/>
      </c>
      <c r="AM25" s="217"/>
      <c r="AN25" s="217"/>
      <c r="AO25" s="217"/>
      <c r="AP25" s="217" t="str">
        <f t="shared" si="2"/>
        <v/>
      </c>
      <c r="AQ25" s="217"/>
      <c r="AR25" s="217"/>
      <c r="AS25" s="217"/>
      <c r="AT25" s="218" t="str">
        <f t="shared" si="3"/>
        <v/>
      </c>
      <c r="AU25" s="219"/>
      <c r="AV25" s="219"/>
      <c r="AW25" s="220"/>
      <c r="AX25" s="221"/>
      <c r="AY25" s="221"/>
      <c r="AZ25" s="221"/>
      <c r="BA25" s="214"/>
      <c r="BB25" s="222"/>
      <c r="BC25" s="221"/>
      <c r="BD25" s="221"/>
      <c r="BE25" s="214"/>
      <c r="BF25" s="178"/>
      <c r="BG25" s="178"/>
      <c r="BH25" s="178"/>
      <c r="BI25" s="179"/>
      <c r="BJ25" s="214" t="str">
        <f t="shared" si="4"/>
        <v/>
      </c>
      <c r="BK25" s="215"/>
      <c r="BL25" s="215"/>
      <c r="BM25" s="216"/>
      <c r="BN25" s="43"/>
      <c r="BO25" s="40" t="str">
        <f t="shared" si="5"/>
        <v/>
      </c>
      <c r="BP25" s="40">
        <f t="shared" si="6"/>
        <v>0</v>
      </c>
      <c r="BQ25" s="41">
        <f t="shared" si="7"/>
        <v>0</v>
      </c>
      <c r="BR25" s="41">
        <f t="shared" si="8"/>
        <v>0</v>
      </c>
      <c r="BS25" s="41">
        <f t="shared" si="9"/>
        <v>0</v>
      </c>
      <c r="BT25" s="41">
        <f t="shared" si="10"/>
        <v>0</v>
      </c>
      <c r="BU25" s="41">
        <f t="shared" si="11"/>
        <v>0</v>
      </c>
      <c r="BV25" s="41">
        <f t="shared" si="12"/>
        <v>0</v>
      </c>
      <c r="BW25" s="41">
        <f t="shared" si="13"/>
        <v>0</v>
      </c>
      <c r="BX25" s="41">
        <f t="shared" si="14"/>
        <v>0</v>
      </c>
      <c r="BY25" s="41">
        <f t="shared" si="15"/>
        <v>0</v>
      </c>
      <c r="BZ25" s="41">
        <f t="shared" si="16"/>
        <v>0</v>
      </c>
      <c r="CA25" s="41">
        <f t="shared" si="17"/>
        <v>0</v>
      </c>
      <c r="CB25" s="41">
        <f t="shared" si="18"/>
        <v>0</v>
      </c>
      <c r="CC25" s="41">
        <f t="shared" si="19"/>
        <v>0</v>
      </c>
      <c r="CD25" s="41">
        <f t="shared" si="20"/>
        <v>0</v>
      </c>
      <c r="CE25" s="41">
        <f t="shared" si="21"/>
        <v>0</v>
      </c>
      <c r="CF25" s="41"/>
      <c r="CG25" s="41">
        <f t="shared" si="22"/>
        <v>0</v>
      </c>
      <c r="CH25" s="41">
        <f t="shared" si="23"/>
        <v>0</v>
      </c>
      <c r="CI25" s="41">
        <f t="shared" si="24"/>
        <v>0</v>
      </c>
      <c r="CJ25" s="41">
        <f t="shared" si="25"/>
        <v>0</v>
      </c>
      <c r="CK25" s="41">
        <f t="shared" si="26"/>
        <v>0</v>
      </c>
      <c r="CL25" s="41">
        <f t="shared" si="27"/>
        <v>0</v>
      </c>
      <c r="CM25" s="41">
        <f t="shared" si="28"/>
        <v>0</v>
      </c>
      <c r="CN25" s="41">
        <f t="shared" si="29"/>
        <v>0</v>
      </c>
      <c r="CO25" s="41">
        <f t="shared" si="30"/>
        <v>0</v>
      </c>
      <c r="CP25" s="41">
        <f t="shared" si="31"/>
        <v>0</v>
      </c>
      <c r="CQ25" s="41"/>
      <c r="CR25" s="41">
        <f t="shared" si="32"/>
        <v>0</v>
      </c>
      <c r="CS25" s="41">
        <f t="shared" si="33"/>
        <v>0</v>
      </c>
      <c r="CT25" s="41">
        <f t="shared" si="34"/>
        <v>0</v>
      </c>
      <c r="CU25" s="41">
        <f t="shared" si="35"/>
        <v>0</v>
      </c>
      <c r="CV25" s="41">
        <f t="shared" si="36"/>
        <v>0</v>
      </c>
    </row>
    <row r="26" spans="1:100" s="12" customFormat="1" ht="15.75" customHeight="1" x14ac:dyDescent="0.2">
      <c r="A26" s="44"/>
      <c r="B26" s="180" t="str">
        <f>IF(SUM(CE26:CF26)&gt;0," chy","17.")</f>
        <v>17.</v>
      </c>
      <c r="C26" s="181"/>
      <c r="D26" s="182"/>
      <c r="E26" s="183"/>
      <c r="F26" s="183"/>
      <c r="G26" s="183"/>
      <c r="H26" s="183"/>
      <c r="I26" s="183"/>
      <c r="J26" s="183"/>
      <c r="K26" s="184"/>
      <c r="L26" s="182"/>
      <c r="M26" s="185"/>
      <c r="N26" s="185"/>
      <c r="O26" s="185"/>
      <c r="P26" s="185"/>
      <c r="Q26" s="185"/>
      <c r="R26" s="185"/>
      <c r="S26" s="185"/>
      <c r="T26" s="186"/>
      <c r="U26" s="187"/>
      <c r="V26" s="188"/>
      <c r="W26" s="189"/>
      <c r="X26" s="187"/>
      <c r="Y26" s="190"/>
      <c r="Z26" s="191"/>
      <c r="AA26" s="192" t="str">
        <f t="shared" si="0"/>
        <v/>
      </c>
      <c r="AB26" s="193"/>
      <c r="AC26" s="193"/>
      <c r="AD26" s="194"/>
      <c r="AE26" s="178"/>
      <c r="AF26" s="178"/>
      <c r="AG26" s="178"/>
      <c r="AH26" s="178"/>
      <c r="AI26" s="182"/>
      <c r="AJ26" s="185"/>
      <c r="AK26" s="185"/>
      <c r="AL26" s="217" t="str">
        <f t="shared" si="1"/>
        <v/>
      </c>
      <c r="AM26" s="217"/>
      <c r="AN26" s="217"/>
      <c r="AO26" s="217"/>
      <c r="AP26" s="217" t="str">
        <f t="shared" si="2"/>
        <v/>
      </c>
      <c r="AQ26" s="217"/>
      <c r="AR26" s="217"/>
      <c r="AS26" s="217"/>
      <c r="AT26" s="218" t="str">
        <f t="shared" si="3"/>
        <v/>
      </c>
      <c r="AU26" s="219"/>
      <c r="AV26" s="219"/>
      <c r="AW26" s="220"/>
      <c r="AX26" s="221"/>
      <c r="AY26" s="221"/>
      <c r="AZ26" s="221"/>
      <c r="BA26" s="214"/>
      <c r="BB26" s="222"/>
      <c r="BC26" s="221"/>
      <c r="BD26" s="221"/>
      <c r="BE26" s="214"/>
      <c r="BF26" s="178"/>
      <c r="BG26" s="178"/>
      <c r="BH26" s="178"/>
      <c r="BI26" s="179"/>
      <c r="BJ26" s="214" t="str">
        <f t="shared" si="4"/>
        <v/>
      </c>
      <c r="BK26" s="215"/>
      <c r="BL26" s="215"/>
      <c r="BM26" s="216"/>
      <c r="BN26" s="43"/>
      <c r="BO26" s="40" t="str">
        <f t="shared" si="5"/>
        <v/>
      </c>
      <c r="BP26" s="40">
        <f t="shared" si="6"/>
        <v>0</v>
      </c>
      <c r="BQ26" s="41">
        <f t="shared" si="7"/>
        <v>0</v>
      </c>
      <c r="BR26" s="41">
        <f t="shared" si="8"/>
        <v>0</v>
      </c>
      <c r="BS26" s="41">
        <f t="shared" si="9"/>
        <v>0</v>
      </c>
      <c r="BT26" s="41">
        <f t="shared" si="10"/>
        <v>0</v>
      </c>
      <c r="BU26" s="41">
        <f t="shared" si="11"/>
        <v>0</v>
      </c>
      <c r="BV26" s="41">
        <f t="shared" si="12"/>
        <v>0</v>
      </c>
      <c r="BW26" s="41">
        <f t="shared" si="13"/>
        <v>0</v>
      </c>
      <c r="BX26" s="41">
        <f t="shared" si="14"/>
        <v>0</v>
      </c>
      <c r="BY26" s="41">
        <f t="shared" si="15"/>
        <v>0</v>
      </c>
      <c r="BZ26" s="41">
        <f t="shared" si="16"/>
        <v>0</v>
      </c>
      <c r="CA26" s="41">
        <f t="shared" si="17"/>
        <v>0</v>
      </c>
      <c r="CB26" s="41">
        <f t="shared" si="18"/>
        <v>0</v>
      </c>
      <c r="CC26" s="41">
        <f t="shared" si="19"/>
        <v>0</v>
      </c>
      <c r="CD26" s="41">
        <f t="shared" si="20"/>
        <v>0</v>
      </c>
      <c r="CE26" s="41">
        <f t="shared" si="21"/>
        <v>0</v>
      </c>
      <c r="CF26" s="41"/>
      <c r="CG26" s="41">
        <f t="shared" si="22"/>
        <v>0</v>
      </c>
      <c r="CH26" s="41">
        <f t="shared" si="23"/>
        <v>0</v>
      </c>
      <c r="CI26" s="41">
        <f t="shared" si="24"/>
        <v>0</v>
      </c>
      <c r="CJ26" s="41">
        <f t="shared" si="25"/>
        <v>0</v>
      </c>
      <c r="CK26" s="41">
        <f t="shared" si="26"/>
        <v>0</v>
      </c>
      <c r="CL26" s="41">
        <f t="shared" si="27"/>
        <v>0</v>
      </c>
      <c r="CM26" s="41">
        <f t="shared" si="28"/>
        <v>0</v>
      </c>
      <c r="CN26" s="41">
        <f t="shared" si="29"/>
        <v>0</v>
      </c>
      <c r="CO26" s="41">
        <f t="shared" si="30"/>
        <v>0</v>
      </c>
      <c r="CP26" s="41">
        <f t="shared" si="31"/>
        <v>0</v>
      </c>
      <c r="CQ26" s="41"/>
      <c r="CR26" s="41">
        <f t="shared" si="32"/>
        <v>0</v>
      </c>
      <c r="CS26" s="41">
        <f t="shared" si="33"/>
        <v>0</v>
      </c>
      <c r="CT26" s="41">
        <f t="shared" si="34"/>
        <v>0</v>
      </c>
      <c r="CU26" s="41">
        <f t="shared" si="35"/>
        <v>0</v>
      </c>
      <c r="CV26" s="41">
        <f t="shared" si="36"/>
        <v>0</v>
      </c>
    </row>
    <row r="27" spans="1:100" s="12" customFormat="1" ht="15.75" customHeight="1" x14ac:dyDescent="0.2">
      <c r="A27" s="44"/>
      <c r="B27" s="180" t="str">
        <f>IF(SUM(CE27:CF27)&gt;0," chy","18.")</f>
        <v>18.</v>
      </c>
      <c r="C27" s="181"/>
      <c r="D27" s="182"/>
      <c r="E27" s="183"/>
      <c r="F27" s="183"/>
      <c r="G27" s="183"/>
      <c r="H27" s="183"/>
      <c r="I27" s="183"/>
      <c r="J27" s="183"/>
      <c r="K27" s="184"/>
      <c r="L27" s="182"/>
      <c r="M27" s="185"/>
      <c r="N27" s="185"/>
      <c r="O27" s="185"/>
      <c r="P27" s="185"/>
      <c r="Q27" s="185"/>
      <c r="R27" s="185"/>
      <c r="S27" s="185"/>
      <c r="T27" s="186"/>
      <c r="U27" s="187"/>
      <c r="V27" s="188"/>
      <c r="W27" s="189"/>
      <c r="X27" s="187"/>
      <c r="Y27" s="190"/>
      <c r="Z27" s="191"/>
      <c r="AA27" s="192" t="str">
        <f t="shared" si="0"/>
        <v/>
      </c>
      <c r="AB27" s="193"/>
      <c r="AC27" s="193"/>
      <c r="AD27" s="194"/>
      <c r="AE27" s="178"/>
      <c r="AF27" s="178"/>
      <c r="AG27" s="178"/>
      <c r="AH27" s="178"/>
      <c r="AI27" s="182"/>
      <c r="AJ27" s="185"/>
      <c r="AK27" s="185"/>
      <c r="AL27" s="217" t="str">
        <f t="shared" si="1"/>
        <v/>
      </c>
      <c r="AM27" s="217"/>
      <c r="AN27" s="217"/>
      <c r="AO27" s="217"/>
      <c r="AP27" s="217" t="str">
        <f t="shared" si="2"/>
        <v/>
      </c>
      <c r="AQ27" s="217"/>
      <c r="AR27" s="217"/>
      <c r="AS27" s="217"/>
      <c r="AT27" s="218" t="str">
        <f t="shared" si="3"/>
        <v/>
      </c>
      <c r="AU27" s="219"/>
      <c r="AV27" s="219"/>
      <c r="AW27" s="220"/>
      <c r="AX27" s="221"/>
      <c r="AY27" s="221"/>
      <c r="AZ27" s="221"/>
      <c r="BA27" s="214"/>
      <c r="BB27" s="222"/>
      <c r="BC27" s="221"/>
      <c r="BD27" s="221"/>
      <c r="BE27" s="214"/>
      <c r="BF27" s="178"/>
      <c r="BG27" s="178"/>
      <c r="BH27" s="178"/>
      <c r="BI27" s="179"/>
      <c r="BJ27" s="214" t="str">
        <f t="shared" si="4"/>
        <v/>
      </c>
      <c r="BK27" s="215"/>
      <c r="BL27" s="215"/>
      <c r="BM27" s="216"/>
      <c r="BN27" s="43"/>
      <c r="BO27" s="40" t="str">
        <f t="shared" si="5"/>
        <v/>
      </c>
      <c r="BP27" s="40">
        <f t="shared" si="6"/>
        <v>0</v>
      </c>
      <c r="BQ27" s="41">
        <f t="shared" si="7"/>
        <v>0</v>
      </c>
      <c r="BR27" s="41">
        <f t="shared" si="8"/>
        <v>0</v>
      </c>
      <c r="BS27" s="41">
        <f t="shared" si="9"/>
        <v>0</v>
      </c>
      <c r="BT27" s="41">
        <f t="shared" si="10"/>
        <v>0</v>
      </c>
      <c r="BU27" s="41">
        <f t="shared" si="11"/>
        <v>0</v>
      </c>
      <c r="BV27" s="41">
        <f t="shared" si="12"/>
        <v>0</v>
      </c>
      <c r="BW27" s="41">
        <f t="shared" si="13"/>
        <v>0</v>
      </c>
      <c r="BX27" s="41">
        <f t="shared" si="14"/>
        <v>0</v>
      </c>
      <c r="BY27" s="41">
        <f t="shared" si="15"/>
        <v>0</v>
      </c>
      <c r="BZ27" s="41">
        <f t="shared" si="16"/>
        <v>0</v>
      </c>
      <c r="CA27" s="41">
        <f t="shared" si="17"/>
        <v>0</v>
      </c>
      <c r="CB27" s="41">
        <f t="shared" si="18"/>
        <v>0</v>
      </c>
      <c r="CC27" s="41">
        <f t="shared" si="19"/>
        <v>0</v>
      </c>
      <c r="CD27" s="41">
        <f t="shared" si="20"/>
        <v>0</v>
      </c>
      <c r="CE27" s="41">
        <f t="shared" si="21"/>
        <v>0</v>
      </c>
      <c r="CF27" s="41"/>
      <c r="CG27" s="41">
        <f t="shared" si="22"/>
        <v>0</v>
      </c>
      <c r="CH27" s="41">
        <f t="shared" si="23"/>
        <v>0</v>
      </c>
      <c r="CI27" s="41">
        <f t="shared" si="24"/>
        <v>0</v>
      </c>
      <c r="CJ27" s="41">
        <f t="shared" si="25"/>
        <v>0</v>
      </c>
      <c r="CK27" s="41">
        <f t="shared" si="26"/>
        <v>0</v>
      </c>
      <c r="CL27" s="41">
        <f t="shared" si="27"/>
        <v>0</v>
      </c>
      <c r="CM27" s="41">
        <f t="shared" si="28"/>
        <v>0</v>
      </c>
      <c r="CN27" s="41">
        <f t="shared" si="29"/>
        <v>0</v>
      </c>
      <c r="CO27" s="41">
        <f t="shared" si="30"/>
        <v>0</v>
      </c>
      <c r="CP27" s="41">
        <f t="shared" si="31"/>
        <v>0</v>
      </c>
      <c r="CQ27" s="41"/>
      <c r="CR27" s="41">
        <f t="shared" si="32"/>
        <v>0</v>
      </c>
      <c r="CS27" s="41">
        <f t="shared" si="33"/>
        <v>0</v>
      </c>
      <c r="CT27" s="41">
        <f t="shared" si="34"/>
        <v>0</v>
      </c>
      <c r="CU27" s="41">
        <f t="shared" si="35"/>
        <v>0</v>
      </c>
      <c r="CV27" s="41">
        <f t="shared" si="36"/>
        <v>0</v>
      </c>
    </row>
    <row r="28" spans="1:100" s="12" customFormat="1" ht="15.75" customHeight="1" x14ac:dyDescent="0.2">
      <c r="A28" s="44"/>
      <c r="B28" s="180" t="str">
        <f>IF(SUM(CE28:CF28)&gt;0," chy","19.")</f>
        <v>19.</v>
      </c>
      <c r="C28" s="181"/>
      <c r="D28" s="182"/>
      <c r="E28" s="183"/>
      <c r="F28" s="183"/>
      <c r="G28" s="183"/>
      <c r="H28" s="183"/>
      <c r="I28" s="183"/>
      <c r="J28" s="183"/>
      <c r="K28" s="184"/>
      <c r="L28" s="182"/>
      <c r="M28" s="185"/>
      <c r="N28" s="185"/>
      <c r="O28" s="185"/>
      <c r="P28" s="185"/>
      <c r="Q28" s="185"/>
      <c r="R28" s="185"/>
      <c r="S28" s="185"/>
      <c r="T28" s="186"/>
      <c r="U28" s="187"/>
      <c r="V28" s="188"/>
      <c r="W28" s="189"/>
      <c r="X28" s="187"/>
      <c r="Y28" s="190"/>
      <c r="Z28" s="191"/>
      <c r="AA28" s="192" t="str">
        <f t="shared" si="0"/>
        <v/>
      </c>
      <c r="AB28" s="193"/>
      <c r="AC28" s="193"/>
      <c r="AD28" s="194"/>
      <c r="AE28" s="178"/>
      <c r="AF28" s="178"/>
      <c r="AG28" s="178"/>
      <c r="AH28" s="178"/>
      <c r="AI28" s="182"/>
      <c r="AJ28" s="185"/>
      <c r="AK28" s="185"/>
      <c r="AL28" s="217" t="str">
        <f t="shared" si="1"/>
        <v/>
      </c>
      <c r="AM28" s="217"/>
      <c r="AN28" s="217"/>
      <c r="AO28" s="217"/>
      <c r="AP28" s="217" t="str">
        <f t="shared" si="2"/>
        <v/>
      </c>
      <c r="AQ28" s="217"/>
      <c r="AR28" s="217"/>
      <c r="AS28" s="217"/>
      <c r="AT28" s="218" t="str">
        <f t="shared" si="3"/>
        <v/>
      </c>
      <c r="AU28" s="219"/>
      <c r="AV28" s="219"/>
      <c r="AW28" s="220"/>
      <c r="AX28" s="221"/>
      <c r="AY28" s="221"/>
      <c r="AZ28" s="221"/>
      <c r="BA28" s="214"/>
      <c r="BB28" s="222"/>
      <c r="BC28" s="221"/>
      <c r="BD28" s="221"/>
      <c r="BE28" s="214"/>
      <c r="BF28" s="178"/>
      <c r="BG28" s="178"/>
      <c r="BH28" s="178"/>
      <c r="BI28" s="179"/>
      <c r="BJ28" s="214" t="str">
        <f t="shared" si="4"/>
        <v/>
      </c>
      <c r="BK28" s="215"/>
      <c r="BL28" s="215"/>
      <c r="BM28" s="216"/>
      <c r="BN28" s="43"/>
      <c r="BO28" s="40" t="str">
        <f t="shared" si="5"/>
        <v/>
      </c>
      <c r="BP28" s="40">
        <f t="shared" si="6"/>
        <v>0</v>
      </c>
      <c r="BQ28" s="41">
        <f t="shared" si="7"/>
        <v>0</v>
      </c>
      <c r="BR28" s="41">
        <f t="shared" si="8"/>
        <v>0</v>
      </c>
      <c r="BS28" s="41">
        <f t="shared" si="9"/>
        <v>0</v>
      </c>
      <c r="BT28" s="41">
        <f t="shared" si="10"/>
        <v>0</v>
      </c>
      <c r="BU28" s="41">
        <f t="shared" si="11"/>
        <v>0</v>
      </c>
      <c r="BV28" s="41">
        <f t="shared" si="12"/>
        <v>0</v>
      </c>
      <c r="BW28" s="41">
        <f t="shared" si="13"/>
        <v>0</v>
      </c>
      <c r="BX28" s="41">
        <f t="shared" si="14"/>
        <v>0</v>
      </c>
      <c r="BY28" s="41">
        <f t="shared" si="15"/>
        <v>0</v>
      </c>
      <c r="BZ28" s="41">
        <f t="shared" si="16"/>
        <v>0</v>
      </c>
      <c r="CA28" s="41">
        <f t="shared" si="17"/>
        <v>0</v>
      </c>
      <c r="CB28" s="41">
        <f t="shared" si="18"/>
        <v>0</v>
      </c>
      <c r="CC28" s="41">
        <f t="shared" si="19"/>
        <v>0</v>
      </c>
      <c r="CD28" s="41">
        <f t="shared" si="20"/>
        <v>0</v>
      </c>
      <c r="CE28" s="41">
        <f t="shared" si="21"/>
        <v>0</v>
      </c>
      <c r="CF28" s="41"/>
      <c r="CG28" s="41">
        <f t="shared" si="22"/>
        <v>0</v>
      </c>
      <c r="CH28" s="41">
        <f t="shared" si="23"/>
        <v>0</v>
      </c>
      <c r="CI28" s="41">
        <f t="shared" si="24"/>
        <v>0</v>
      </c>
      <c r="CJ28" s="41">
        <f t="shared" si="25"/>
        <v>0</v>
      </c>
      <c r="CK28" s="41">
        <f t="shared" si="26"/>
        <v>0</v>
      </c>
      <c r="CL28" s="41">
        <f t="shared" si="27"/>
        <v>0</v>
      </c>
      <c r="CM28" s="41">
        <f t="shared" si="28"/>
        <v>0</v>
      </c>
      <c r="CN28" s="41">
        <f t="shared" si="29"/>
        <v>0</v>
      </c>
      <c r="CO28" s="41">
        <f t="shared" si="30"/>
        <v>0</v>
      </c>
      <c r="CP28" s="41">
        <f t="shared" si="31"/>
        <v>0</v>
      </c>
      <c r="CQ28" s="41"/>
      <c r="CR28" s="41">
        <f t="shared" si="32"/>
        <v>0</v>
      </c>
      <c r="CS28" s="41">
        <f t="shared" si="33"/>
        <v>0</v>
      </c>
      <c r="CT28" s="41">
        <f t="shared" si="34"/>
        <v>0</v>
      </c>
      <c r="CU28" s="41">
        <f t="shared" si="35"/>
        <v>0</v>
      </c>
      <c r="CV28" s="41">
        <f t="shared" si="36"/>
        <v>0</v>
      </c>
    </row>
    <row r="29" spans="1:100" s="12" customFormat="1" ht="15.75" customHeight="1" x14ac:dyDescent="0.2">
      <c r="A29" s="44"/>
      <c r="B29" s="180" t="str">
        <f>IF(SUM(CE29:CF29)&gt;0," chy","20.")</f>
        <v>20.</v>
      </c>
      <c r="C29" s="181"/>
      <c r="D29" s="182"/>
      <c r="E29" s="183"/>
      <c r="F29" s="183"/>
      <c r="G29" s="183"/>
      <c r="H29" s="183"/>
      <c r="I29" s="183"/>
      <c r="J29" s="183"/>
      <c r="K29" s="184"/>
      <c r="L29" s="182"/>
      <c r="M29" s="185"/>
      <c r="N29" s="185"/>
      <c r="O29" s="185"/>
      <c r="P29" s="185"/>
      <c r="Q29" s="185"/>
      <c r="R29" s="185"/>
      <c r="S29" s="185"/>
      <c r="T29" s="186"/>
      <c r="U29" s="187"/>
      <c r="V29" s="188"/>
      <c r="W29" s="189"/>
      <c r="X29" s="187"/>
      <c r="Y29" s="190"/>
      <c r="Z29" s="191"/>
      <c r="AA29" s="192" t="str">
        <f t="shared" si="0"/>
        <v/>
      </c>
      <c r="AB29" s="193"/>
      <c r="AC29" s="193"/>
      <c r="AD29" s="194"/>
      <c r="AE29" s="178"/>
      <c r="AF29" s="178"/>
      <c r="AG29" s="178"/>
      <c r="AH29" s="178"/>
      <c r="AI29" s="182"/>
      <c r="AJ29" s="185"/>
      <c r="AK29" s="185"/>
      <c r="AL29" s="217" t="str">
        <f t="shared" si="1"/>
        <v/>
      </c>
      <c r="AM29" s="217"/>
      <c r="AN29" s="217"/>
      <c r="AO29" s="217"/>
      <c r="AP29" s="217" t="str">
        <f t="shared" si="2"/>
        <v/>
      </c>
      <c r="AQ29" s="217"/>
      <c r="AR29" s="217"/>
      <c r="AS29" s="217"/>
      <c r="AT29" s="218" t="str">
        <f t="shared" si="3"/>
        <v/>
      </c>
      <c r="AU29" s="219"/>
      <c r="AV29" s="219"/>
      <c r="AW29" s="220"/>
      <c r="AX29" s="221"/>
      <c r="AY29" s="221"/>
      <c r="AZ29" s="221"/>
      <c r="BA29" s="214"/>
      <c r="BB29" s="222"/>
      <c r="BC29" s="221"/>
      <c r="BD29" s="221"/>
      <c r="BE29" s="214"/>
      <c r="BF29" s="178"/>
      <c r="BG29" s="178"/>
      <c r="BH29" s="178"/>
      <c r="BI29" s="179"/>
      <c r="BJ29" s="214" t="str">
        <f t="shared" si="4"/>
        <v/>
      </c>
      <c r="BK29" s="215"/>
      <c r="BL29" s="215"/>
      <c r="BM29" s="216"/>
      <c r="BN29" s="43"/>
      <c r="BO29" s="40" t="str">
        <f t="shared" si="5"/>
        <v/>
      </c>
      <c r="BP29" s="40">
        <f t="shared" si="6"/>
        <v>0</v>
      </c>
      <c r="BQ29" s="41">
        <f t="shared" si="7"/>
        <v>0</v>
      </c>
      <c r="BR29" s="41">
        <f t="shared" si="8"/>
        <v>0</v>
      </c>
      <c r="BS29" s="41">
        <f t="shared" si="9"/>
        <v>0</v>
      </c>
      <c r="BT29" s="41">
        <f t="shared" si="10"/>
        <v>0</v>
      </c>
      <c r="BU29" s="41">
        <f t="shared" si="11"/>
        <v>0</v>
      </c>
      <c r="BV29" s="41">
        <f t="shared" si="12"/>
        <v>0</v>
      </c>
      <c r="BW29" s="41">
        <f t="shared" si="13"/>
        <v>0</v>
      </c>
      <c r="BX29" s="41">
        <f t="shared" si="14"/>
        <v>0</v>
      </c>
      <c r="BY29" s="41">
        <f t="shared" si="15"/>
        <v>0</v>
      </c>
      <c r="BZ29" s="41">
        <f t="shared" si="16"/>
        <v>0</v>
      </c>
      <c r="CA29" s="41">
        <f t="shared" si="17"/>
        <v>0</v>
      </c>
      <c r="CB29" s="41">
        <f t="shared" si="18"/>
        <v>0</v>
      </c>
      <c r="CC29" s="41">
        <f t="shared" si="19"/>
        <v>0</v>
      </c>
      <c r="CD29" s="41">
        <f t="shared" si="20"/>
        <v>0</v>
      </c>
      <c r="CE29" s="41">
        <f t="shared" si="21"/>
        <v>0</v>
      </c>
      <c r="CF29" s="41"/>
      <c r="CG29" s="41">
        <f t="shared" si="22"/>
        <v>0</v>
      </c>
      <c r="CH29" s="41">
        <f t="shared" si="23"/>
        <v>0</v>
      </c>
      <c r="CI29" s="41">
        <f t="shared" si="24"/>
        <v>0</v>
      </c>
      <c r="CJ29" s="41">
        <f t="shared" si="25"/>
        <v>0</v>
      </c>
      <c r="CK29" s="41">
        <f t="shared" si="26"/>
        <v>0</v>
      </c>
      <c r="CL29" s="41">
        <f t="shared" si="27"/>
        <v>0</v>
      </c>
      <c r="CM29" s="41">
        <f t="shared" si="28"/>
        <v>0</v>
      </c>
      <c r="CN29" s="41">
        <f t="shared" si="29"/>
        <v>0</v>
      </c>
      <c r="CO29" s="41">
        <f t="shared" si="30"/>
        <v>0</v>
      </c>
      <c r="CP29" s="41">
        <f t="shared" si="31"/>
        <v>0</v>
      </c>
      <c r="CQ29" s="41"/>
      <c r="CR29" s="41">
        <f t="shared" si="32"/>
        <v>0</v>
      </c>
      <c r="CS29" s="41">
        <f t="shared" si="33"/>
        <v>0</v>
      </c>
      <c r="CT29" s="41">
        <f t="shared" si="34"/>
        <v>0</v>
      </c>
      <c r="CU29" s="41">
        <f t="shared" si="35"/>
        <v>0</v>
      </c>
      <c r="CV29" s="41">
        <f t="shared" si="36"/>
        <v>0</v>
      </c>
    </row>
    <row r="30" spans="1:100" s="12" customFormat="1" ht="15.75" customHeight="1" x14ac:dyDescent="0.2">
      <c r="A30" s="42" t="s">
        <v>83</v>
      </c>
      <c r="B30" s="180" t="str">
        <f>IF(SUM(CE30:CF30)&gt;0," chy","21.")</f>
        <v>21.</v>
      </c>
      <c r="C30" s="181"/>
      <c r="D30" s="182"/>
      <c r="E30" s="183"/>
      <c r="F30" s="183"/>
      <c r="G30" s="183"/>
      <c r="H30" s="183"/>
      <c r="I30" s="183"/>
      <c r="J30" s="183"/>
      <c r="K30" s="184"/>
      <c r="L30" s="182"/>
      <c r="M30" s="185"/>
      <c r="N30" s="185"/>
      <c r="O30" s="185"/>
      <c r="P30" s="185"/>
      <c r="Q30" s="185"/>
      <c r="R30" s="185"/>
      <c r="S30" s="185"/>
      <c r="T30" s="186"/>
      <c r="U30" s="187"/>
      <c r="V30" s="188"/>
      <c r="W30" s="189"/>
      <c r="X30" s="187"/>
      <c r="Y30" s="190"/>
      <c r="Z30" s="191"/>
      <c r="AA30" s="192" t="str">
        <f t="shared" si="0"/>
        <v/>
      </c>
      <c r="AB30" s="193"/>
      <c r="AC30" s="193"/>
      <c r="AD30" s="194"/>
      <c r="AE30" s="178"/>
      <c r="AF30" s="178"/>
      <c r="AG30" s="178"/>
      <c r="AH30" s="178"/>
      <c r="AI30" s="182"/>
      <c r="AJ30" s="185"/>
      <c r="AK30" s="185"/>
      <c r="AL30" s="217" t="str">
        <f t="shared" si="1"/>
        <v/>
      </c>
      <c r="AM30" s="217"/>
      <c r="AN30" s="217"/>
      <c r="AO30" s="217"/>
      <c r="AP30" s="217" t="str">
        <f t="shared" si="2"/>
        <v/>
      </c>
      <c r="AQ30" s="217"/>
      <c r="AR30" s="217"/>
      <c r="AS30" s="217"/>
      <c r="AT30" s="218" t="str">
        <f t="shared" si="3"/>
        <v/>
      </c>
      <c r="AU30" s="219"/>
      <c r="AV30" s="219"/>
      <c r="AW30" s="220"/>
      <c r="AX30" s="221"/>
      <c r="AY30" s="221"/>
      <c r="AZ30" s="221"/>
      <c r="BA30" s="214"/>
      <c r="BB30" s="222"/>
      <c r="BC30" s="221"/>
      <c r="BD30" s="221"/>
      <c r="BE30" s="214"/>
      <c r="BF30" s="178"/>
      <c r="BG30" s="178"/>
      <c r="BH30" s="178"/>
      <c r="BI30" s="179"/>
      <c r="BJ30" s="214" t="str">
        <f t="shared" si="4"/>
        <v/>
      </c>
      <c r="BK30" s="215"/>
      <c r="BL30" s="215"/>
      <c r="BM30" s="216"/>
      <c r="BN30" s="43"/>
      <c r="BO30" s="40" t="str">
        <f t="shared" si="5"/>
        <v/>
      </c>
      <c r="BP30" s="40">
        <f t="shared" si="6"/>
        <v>0</v>
      </c>
      <c r="BQ30" s="41">
        <f t="shared" si="7"/>
        <v>0</v>
      </c>
      <c r="BR30" s="41">
        <f t="shared" si="8"/>
        <v>0</v>
      </c>
      <c r="BS30" s="41">
        <f t="shared" si="9"/>
        <v>0</v>
      </c>
      <c r="BT30" s="41">
        <f t="shared" si="10"/>
        <v>0</v>
      </c>
      <c r="BU30" s="41">
        <f t="shared" si="11"/>
        <v>0</v>
      </c>
      <c r="BV30" s="41">
        <f t="shared" si="12"/>
        <v>0</v>
      </c>
      <c r="BW30" s="41">
        <f t="shared" si="13"/>
        <v>0</v>
      </c>
      <c r="BX30" s="41">
        <f t="shared" si="14"/>
        <v>0</v>
      </c>
      <c r="BY30" s="41">
        <f t="shared" si="15"/>
        <v>0</v>
      </c>
      <c r="BZ30" s="41">
        <f t="shared" si="16"/>
        <v>0</v>
      </c>
      <c r="CA30" s="41">
        <f t="shared" si="17"/>
        <v>0</v>
      </c>
      <c r="CB30" s="41">
        <f t="shared" si="18"/>
        <v>0</v>
      </c>
      <c r="CC30" s="41">
        <f t="shared" si="19"/>
        <v>0</v>
      </c>
      <c r="CD30" s="41">
        <f t="shared" si="20"/>
        <v>0</v>
      </c>
      <c r="CE30" s="41">
        <f t="shared" si="21"/>
        <v>0</v>
      </c>
      <c r="CF30" s="41"/>
      <c r="CG30" s="41">
        <f t="shared" si="22"/>
        <v>0</v>
      </c>
      <c r="CH30" s="41">
        <f t="shared" si="23"/>
        <v>0</v>
      </c>
      <c r="CI30" s="41">
        <f t="shared" si="24"/>
        <v>0</v>
      </c>
      <c r="CJ30" s="41">
        <f t="shared" si="25"/>
        <v>0</v>
      </c>
      <c r="CK30" s="41">
        <f t="shared" si="26"/>
        <v>0</v>
      </c>
      <c r="CL30" s="41">
        <f t="shared" si="27"/>
        <v>0</v>
      </c>
      <c r="CM30" s="41">
        <f t="shared" si="28"/>
        <v>0</v>
      </c>
      <c r="CN30" s="41">
        <f t="shared" si="29"/>
        <v>0</v>
      </c>
      <c r="CO30" s="41">
        <f t="shared" si="30"/>
        <v>0</v>
      </c>
      <c r="CP30" s="41">
        <f t="shared" si="31"/>
        <v>0</v>
      </c>
      <c r="CQ30" s="41"/>
      <c r="CR30" s="41">
        <f t="shared" si="32"/>
        <v>0</v>
      </c>
      <c r="CS30" s="41">
        <f t="shared" si="33"/>
        <v>0</v>
      </c>
      <c r="CT30" s="41">
        <f t="shared" si="34"/>
        <v>0</v>
      </c>
      <c r="CU30" s="41">
        <f t="shared" si="35"/>
        <v>0</v>
      </c>
      <c r="CV30" s="41">
        <f t="shared" si="36"/>
        <v>0</v>
      </c>
    </row>
    <row r="31" spans="1:100" s="12" customFormat="1" ht="15.75" customHeight="1" x14ac:dyDescent="0.2">
      <c r="A31" s="42" t="s">
        <v>82</v>
      </c>
      <c r="B31" s="180" t="str">
        <f>IF(SUM(CE31:CF31)&gt;0," chy","22.")</f>
        <v>22.</v>
      </c>
      <c r="C31" s="181"/>
      <c r="D31" s="182"/>
      <c r="E31" s="183"/>
      <c r="F31" s="183"/>
      <c r="G31" s="183"/>
      <c r="H31" s="183"/>
      <c r="I31" s="183"/>
      <c r="J31" s="183"/>
      <c r="K31" s="184"/>
      <c r="L31" s="182"/>
      <c r="M31" s="185"/>
      <c r="N31" s="185"/>
      <c r="O31" s="185"/>
      <c r="P31" s="185"/>
      <c r="Q31" s="185"/>
      <c r="R31" s="185"/>
      <c r="S31" s="185"/>
      <c r="T31" s="186"/>
      <c r="U31" s="187"/>
      <c r="V31" s="188"/>
      <c r="W31" s="189"/>
      <c r="X31" s="187"/>
      <c r="Y31" s="190"/>
      <c r="Z31" s="191"/>
      <c r="AA31" s="192" t="str">
        <f t="shared" si="0"/>
        <v/>
      </c>
      <c r="AB31" s="193"/>
      <c r="AC31" s="193"/>
      <c r="AD31" s="194"/>
      <c r="AE31" s="178"/>
      <c r="AF31" s="178"/>
      <c r="AG31" s="178"/>
      <c r="AH31" s="178"/>
      <c r="AI31" s="182"/>
      <c r="AJ31" s="185"/>
      <c r="AK31" s="185"/>
      <c r="AL31" s="217" t="str">
        <f t="shared" si="1"/>
        <v/>
      </c>
      <c r="AM31" s="217"/>
      <c r="AN31" s="217"/>
      <c r="AO31" s="217"/>
      <c r="AP31" s="217" t="str">
        <f t="shared" si="2"/>
        <v/>
      </c>
      <c r="AQ31" s="217"/>
      <c r="AR31" s="217"/>
      <c r="AS31" s="217"/>
      <c r="AT31" s="218" t="str">
        <f t="shared" si="3"/>
        <v/>
      </c>
      <c r="AU31" s="219"/>
      <c r="AV31" s="219"/>
      <c r="AW31" s="220"/>
      <c r="AX31" s="221"/>
      <c r="AY31" s="221"/>
      <c r="AZ31" s="221"/>
      <c r="BA31" s="214"/>
      <c r="BB31" s="222"/>
      <c r="BC31" s="221"/>
      <c r="BD31" s="221"/>
      <c r="BE31" s="214"/>
      <c r="BF31" s="178"/>
      <c r="BG31" s="178"/>
      <c r="BH31" s="178"/>
      <c r="BI31" s="179"/>
      <c r="BJ31" s="214" t="str">
        <f t="shared" si="4"/>
        <v/>
      </c>
      <c r="BK31" s="215"/>
      <c r="BL31" s="215"/>
      <c r="BM31" s="216"/>
      <c r="BN31" s="43"/>
      <c r="BO31" s="40" t="str">
        <f t="shared" si="5"/>
        <v/>
      </c>
      <c r="BP31" s="40">
        <f t="shared" si="6"/>
        <v>0</v>
      </c>
      <c r="BQ31" s="41">
        <f t="shared" si="7"/>
        <v>0</v>
      </c>
      <c r="BR31" s="41">
        <f t="shared" si="8"/>
        <v>0</v>
      </c>
      <c r="BS31" s="41">
        <f t="shared" si="9"/>
        <v>0</v>
      </c>
      <c r="BT31" s="41">
        <f t="shared" si="10"/>
        <v>0</v>
      </c>
      <c r="BU31" s="41">
        <f t="shared" si="11"/>
        <v>0</v>
      </c>
      <c r="BV31" s="41">
        <f t="shared" si="12"/>
        <v>0</v>
      </c>
      <c r="BW31" s="41">
        <f t="shared" si="13"/>
        <v>0</v>
      </c>
      <c r="BX31" s="41">
        <f t="shared" si="14"/>
        <v>0</v>
      </c>
      <c r="BY31" s="41">
        <f t="shared" si="15"/>
        <v>0</v>
      </c>
      <c r="BZ31" s="41">
        <f t="shared" si="16"/>
        <v>0</v>
      </c>
      <c r="CA31" s="41">
        <f t="shared" si="17"/>
        <v>0</v>
      </c>
      <c r="CB31" s="41">
        <f t="shared" si="18"/>
        <v>0</v>
      </c>
      <c r="CC31" s="41">
        <f t="shared" si="19"/>
        <v>0</v>
      </c>
      <c r="CD31" s="41">
        <f t="shared" si="20"/>
        <v>0</v>
      </c>
      <c r="CE31" s="41">
        <f t="shared" si="21"/>
        <v>0</v>
      </c>
      <c r="CF31" s="41"/>
      <c r="CG31" s="41">
        <f t="shared" si="22"/>
        <v>0</v>
      </c>
      <c r="CH31" s="41">
        <f t="shared" si="23"/>
        <v>0</v>
      </c>
      <c r="CI31" s="41">
        <f t="shared" si="24"/>
        <v>0</v>
      </c>
      <c r="CJ31" s="41">
        <f t="shared" si="25"/>
        <v>0</v>
      </c>
      <c r="CK31" s="41">
        <f t="shared" si="26"/>
        <v>0</v>
      </c>
      <c r="CL31" s="41">
        <f t="shared" si="27"/>
        <v>0</v>
      </c>
      <c r="CM31" s="41">
        <f t="shared" si="28"/>
        <v>0</v>
      </c>
      <c r="CN31" s="41">
        <f t="shared" si="29"/>
        <v>0</v>
      </c>
      <c r="CO31" s="41">
        <f t="shared" si="30"/>
        <v>0</v>
      </c>
      <c r="CP31" s="41">
        <f t="shared" si="31"/>
        <v>0</v>
      </c>
      <c r="CQ31" s="41"/>
      <c r="CR31" s="41">
        <f t="shared" si="32"/>
        <v>0</v>
      </c>
      <c r="CS31" s="41">
        <f t="shared" si="33"/>
        <v>0</v>
      </c>
      <c r="CT31" s="41">
        <f t="shared" si="34"/>
        <v>0</v>
      </c>
      <c r="CU31" s="41">
        <f t="shared" si="35"/>
        <v>0</v>
      </c>
      <c r="CV31" s="41">
        <f t="shared" si="36"/>
        <v>0</v>
      </c>
    </row>
    <row r="32" spans="1:100" s="12" customFormat="1" ht="15.75" customHeight="1" x14ac:dyDescent="0.2">
      <c r="A32" s="44"/>
      <c r="B32" s="180" t="str">
        <f>IF(SUM(CE32:CF32)&gt;0," chy","23.")</f>
        <v>23.</v>
      </c>
      <c r="C32" s="181"/>
      <c r="D32" s="182"/>
      <c r="E32" s="183"/>
      <c r="F32" s="183"/>
      <c r="G32" s="183"/>
      <c r="H32" s="183"/>
      <c r="I32" s="183"/>
      <c r="J32" s="183"/>
      <c r="K32" s="184"/>
      <c r="L32" s="182"/>
      <c r="M32" s="185"/>
      <c r="N32" s="185"/>
      <c r="O32" s="185"/>
      <c r="P32" s="185"/>
      <c r="Q32" s="185"/>
      <c r="R32" s="185"/>
      <c r="S32" s="185"/>
      <c r="T32" s="186"/>
      <c r="U32" s="187"/>
      <c r="V32" s="188"/>
      <c r="W32" s="189"/>
      <c r="X32" s="187"/>
      <c r="Y32" s="190"/>
      <c r="Z32" s="191"/>
      <c r="AA32" s="192" t="str">
        <f t="shared" si="0"/>
        <v/>
      </c>
      <c r="AB32" s="193"/>
      <c r="AC32" s="193"/>
      <c r="AD32" s="194"/>
      <c r="AE32" s="178"/>
      <c r="AF32" s="178"/>
      <c r="AG32" s="178"/>
      <c r="AH32" s="178"/>
      <c r="AI32" s="182"/>
      <c r="AJ32" s="185"/>
      <c r="AK32" s="185"/>
      <c r="AL32" s="217" t="str">
        <f t="shared" si="1"/>
        <v/>
      </c>
      <c r="AM32" s="217"/>
      <c r="AN32" s="217"/>
      <c r="AO32" s="217"/>
      <c r="AP32" s="217" t="str">
        <f t="shared" si="2"/>
        <v/>
      </c>
      <c r="AQ32" s="217"/>
      <c r="AR32" s="217"/>
      <c r="AS32" s="217"/>
      <c r="AT32" s="218" t="str">
        <f t="shared" si="3"/>
        <v/>
      </c>
      <c r="AU32" s="219"/>
      <c r="AV32" s="219"/>
      <c r="AW32" s="220"/>
      <c r="AX32" s="221"/>
      <c r="AY32" s="221"/>
      <c r="AZ32" s="221"/>
      <c r="BA32" s="214"/>
      <c r="BB32" s="222"/>
      <c r="BC32" s="221"/>
      <c r="BD32" s="221"/>
      <c r="BE32" s="214"/>
      <c r="BF32" s="178"/>
      <c r="BG32" s="178"/>
      <c r="BH32" s="178"/>
      <c r="BI32" s="179"/>
      <c r="BJ32" s="214" t="str">
        <f t="shared" si="4"/>
        <v/>
      </c>
      <c r="BK32" s="215"/>
      <c r="BL32" s="215"/>
      <c r="BM32" s="216"/>
      <c r="BN32" s="43"/>
      <c r="BO32" s="40" t="str">
        <f t="shared" si="5"/>
        <v/>
      </c>
      <c r="BP32" s="40">
        <f t="shared" si="6"/>
        <v>0</v>
      </c>
      <c r="BQ32" s="41">
        <f t="shared" si="7"/>
        <v>0</v>
      </c>
      <c r="BR32" s="41">
        <f t="shared" si="8"/>
        <v>0</v>
      </c>
      <c r="BS32" s="41">
        <f t="shared" si="9"/>
        <v>0</v>
      </c>
      <c r="BT32" s="41">
        <f t="shared" si="10"/>
        <v>0</v>
      </c>
      <c r="BU32" s="41">
        <f t="shared" si="11"/>
        <v>0</v>
      </c>
      <c r="BV32" s="41">
        <f t="shared" si="12"/>
        <v>0</v>
      </c>
      <c r="BW32" s="41">
        <f t="shared" si="13"/>
        <v>0</v>
      </c>
      <c r="BX32" s="41">
        <f t="shared" si="14"/>
        <v>0</v>
      </c>
      <c r="BY32" s="41">
        <f t="shared" si="15"/>
        <v>0</v>
      </c>
      <c r="BZ32" s="41">
        <f t="shared" si="16"/>
        <v>0</v>
      </c>
      <c r="CA32" s="41">
        <f t="shared" si="17"/>
        <v>0</v>
      </c>
      <c r="CB32" s="41">
        <f t="shared" si="18"/>
        <v>0</v>
      </c>
      <c r="CC32" s="41">
        <f t="shared" si="19"/>
        <v>0</v>
      </c>
      <c r="CD32" s="41">
        <f t="shared" si="20"/>
        <v>0</v>
      </c>
      <c r="CE32" s="41">
        <f t="shared" si="21"/>
        <v>0</v>
      </c>
      <c r="CF32" s="41"/>
      <c r="CG32" s="41">
        <f t="shared" si="22"/>
        <v>0</v>
      </c>
      <c r="CH32" s="41">
        <f t="shared" si="23"/>
        <v>0</v>
      </c>
      <c r="CI32" s="41">
        <f t="shared" si="24"/>
        <v>0</v>
      </c>
      <c r="CJ32" s="41">
        <f t="shared" si="25"/>
        <v>0</v>
      </c>
      <c r="CK32" s="41">
        <f t="shared" si="26"/>
        <v>0</v>
      </c>
      <c r="CL32" s="41">
        <f t="shared" si="27"/>
        <v>0</v>
      </c>
      <c r="CM32" s="41">
        <f t="shared" si="28"/>
        <v>0</v>
      </c>
      <c r="CN32" s="41">
        <f t="shared" si="29"/>
        <v>0</v>
      </c>
      <c r="CO32" s="41">
        <f t="shared" si="30"/>
        <v>0</v>
      </c>
      <c r="CP32" s="41">
        <f t="shared" si="31"/>
        <v>0</v>
      </c>
      <c r="CQ32" s="41"/>
      <c r="CR32" s="41">
        <f t="shared" si="32"/>
        <v>0</v>
      </c>
      <c r="CS32" s="41">
        <f t="shared" si="33"/>
        <v>0</v>
      </c>
      <c r="CT32" s="41">
        <f t="shared" si="34"/>
        <v>0</v>
      </c>
      <c r="CU32" s="41">
        <f t="shared" si="35"/>
        <v>0</v>
      </c>
      <c r="CV32" s="41">
        <f t="shared" si="36"/>
        <v>0</v>
      </c>
    </row>
    <row r="33" spans="1:100" s="12" customFormat="1" ht="15.75" customHeight="1" x14ac:dyDescent="0.2">
      <c r="A33" s="44"/>
      <c r="B33" s="180" t="str">
        <f>IF(SUM(CE33:CF33)&gt;0," chy","24.")</f>
        <v>24.</v>
      </c>
      <c r="C33" s="181"/>
      <c r="D33" s="182"/>
      <c r="E33" s="183"/>
      <c r="F33" s="183"/>
      <c r="G33" s="183"/>
      <c r="H33" s="183"/>
      <c r="I33" s="183"/>
      <c r="J33" s="183"/>
      <c r="K33" s="184"/>
      <c r="L33" s="182"/>
      <c r="M33" s="185"/>
      <c r="N33" s="185"/>
      <c r="O33" s="185"/>
      <c r="P33" s="185"/>
      <c r="Q33" s="185"/>
      <c r="R33" s="185"/>
      <c r="S33" s="185"/>
      <c r="T33" s="186"/>
      <c r="U33" s="187"/>
      <c r="V33" s="188"/>
      <c r="W33" s="189"/>
      <c r="X33" s="187"/>
      <c r="Y33" s="190"/>
      <c r="Z33" s="191"/>
      <c r="AA33" s="192" t="str">
        <f t="shared" si="0"/>
        <v/>
      </c>
      <c r="AB33" s="193"/>
      <c r="AC33" s="193"/>
      <c r="AD33" s="194"/>
      <c r="AE33" s="178"/>
      <c r="AF33" s="178"/>
      <c r="AG33" s="178"/>
      <c r="AH33" s="178"/>
      <c r="AI33" s="182"/>
      <c r="AJ33" s="185"/>
      <c r="AK33" s="185"/>
      <c r="AL33" s="217" t="str">
        <f t="shared" si="1"/>
        <v/>
      </c>
      <c r="AM33" s="217"/>
      <c r="AN33" s="217"/>
      <c r="AO33" s="217"/>
      <c r="AP33" s="217" t="str">
        <f t="shared" si="2"/>
        <v/>
      </c>
      <c r="AQ33" s="217"/>
      <c r="AR33" s="217"/>
      <c r="AS33" s="217"/>
      <c r="AT33" s="218" t="str">
        <f t="shared" si="3"/>
        <v/>
      </c>
      <c r="AU33" s="219"/>
      <c r="AV33" s="219"/>
      <c r="AW33" s="220"/>
      <c r="AX33" s="221"/>
      <c r="AY33" s="221"/>
      <c r="AZ33" s="221"/>
      <c r="BA33" s="214"/>
      <c r="BB33" s="222"/>
      <c r="BC33" s="221"/>
      <c r="BD33" s="221"/>
      <c r="BE33" s="214"/>
      <c r="BF33" s="178"/>
      <c r="BG33" s="178"/>
      <c r="BH33" s="178"/>
      <c r="BI33" s="179"/>
      <c r="BJ33" s="214" t="str">
        <f t="shared" si="4"/>
        <v/>
      </c>
      <c r="BK33" s="215"/>
      <c r="BL33" s="215"/>
      <c r="BM33" s="216"/>
      <c r="BN33" s="43"/>
      <c r="BO33" s="40" t="str">
        <f t="shared" si="5"/>
        <v/>
      </c>
      <c r="BP33" s="40">
        <f t="shared" si="6"/>
        <v>0</v>
      </c>
      <c r="BQ33" s="41">
        <f t="shared" si="7"/>
        <v>0</v>
      </c>
      <c r="BR33" s="41">
        <f t="shared" si="8"/>
        <v>0</v>
      </c>
      <c r="BS33" s="41">
        <f t="shared" si="9"/>
        <v>0</v>
      </c>
      <c r="BT33" s="41">
        <f t="shared" si="10"/>
        <v>0</v>
      </c>
      <c r="BU33" s="41">
        <f t="shared" si="11"/>
        <v>0</v>
      </c>
      <c r="BV33" s="41">
        <f t="shared" si="12"/>
        <v>0</v>
      </c>
      <c r="BW33" s="41">
        <f t="shared" si="13"/>
        <v>0</v>
      </c>
      <c r="BX33" s="41">
        <f t="shared" si="14"/>
        <v>0</v>
      </c>
      <c r="BY33" s="41">
        <f t="shared" si="15"/>
        <v>0</v>
      </c>
      <c r="BZ33" s="41">
        <f t="shared" si="16"/>
        <v>0</v>
      </c>
      <c r="CA33" s="41">
        <f t="shared" si="17"/>
        <v>0</v>
      </c>
      <c r="CB33" s="41">
        <f t="shared" si="18"/>
        <v>0</v>
      </c>
      <c r="CC33" s="41">
        <f t="shared" si="19"/>
        <v>0</v>
      </c>
      <c r="CD33" s="41">
        <f t="shared" si="20"/>
        <v>0</v>
      </c>
      <c r="CE33" s="41">
        <f t="shared" si="21"/>
        <v>0</v>
      </c>
      <c r="CF33" s="41"/>
      <c r="CG33" s="41">
        <f t="shared" si="22"/>
        <v>0</v>
      </c>
      <c r="CH33" s="41">
        <f t="shared" si="23"/>
        <v>0</v>
      </c>
      <c r="CI33" s="41">
        <f t="shared" si="24"/>
        <v>0</v>
      </c>
      <c r="CJ33" s="41">
        <f t="shared" si="25"/>
        <v>0</v>
      </c>
      <c r="CK33" s="41">
        <f t="shared" si="26"/>
        <v>0</v>
      </c>
      <c r="CL33" s="41">
        <f t="shared" si="27"/>
        <v>0</v>
      </c>
      <c r="CM33" s="41">
        <f t="shared" si="28"/>
        <v>0</v>
      </c>
      <c r="CN33" s="41">
        <f t="shared" si="29"/>
        <v>0</v>
      </c>
      <c r="CO33" s="41">
        <f t="shared" si="30"/>
        <v>0</v>
      </c>
      <c r="CP33" s="41">
        <f t="shared" si="31"/>
        <v>0</v>
      </c>
      <c r="CQ33" s="41"/>
      <c r="CR33" s="41">
        <f t="shared" si="32"/>
        <v>0</v>
      </c>
      <c r="CS33" s="41">
        <f t="shared" si="33"/>
        <v>0</v>
      </c>
      <c r="CT33" s="41">
        <f t="shared" si="34"/>
        <v>0</v>
      </c>
      <c r="CU33" s="41">
        <f t="shared" si="35"/>
        <v>0</v>
      </c>
      <c r="CV33" s="41">
        <f t="shared" si="36"/>
        <v>0</v>
      </c>
    </row>
    <row r="34" spans="1:100" s="12" customFormat="1" ht="15.75" customHeight="1" x14ac:dyDescent="0.2">
      <c r="A34" s="44"/>
      <c r="B34" s="180" t="str">
        <f>IF(SUM(CE34:CF34)&gt;0," chy","25.")</f>
        <v>25.</v>
      </c>
      <c r="C34" s="181"/>
      <c r="D34" s="182"/>
      <c r="E34" s="183"/>
      <c r="F34" s="183"/>
      <c r="G34" s="183"/>
      <c r="H34" s="183"/>
      <c r="I34" s="183"/>
      <c r="J34" s="183"/>
      <c r="K34" s="184"/>
      <c r="L34" s="182"/>
      <c r="M34" s="185"/>
      <c r="N34" s="185"/>
      <c r="O34" s="185"/>
      <c r="P34" s="185"/>
      <c r="Q34" s="185"/>
      <c r="R34" s="185"/>
      <c r="S34" s="185"/>
      <c r="T34" s="186"/>
      <c r="U34" s="187"/>
      <c r="V34" s="188"/>
      <c r="W34" s="189"/>
      <c r="X34" s="187"/>
      <c r="Y34" s="190"/>
      <c r="Z34" s="191"/>
      <c r="AA34" s="192" t="str">
        <f t="shared" si="0"/>
        <v/>
      </c>
      <c r="AB34" s="193"/>
      <c r="AC34" s="193"/>
      <c r="AD34" s="194"/>
      <c r="AE34" s="178"/>
      <c r="AF34" s="178"/>
      <c r="AG34" s="178"/>
      <c r="AH34" s="178"/>
      <c r="AI34" s="182"/>
      <c r="AJ34" s="185"/>
      <c r="AK34" s="185"/>
      <c r="AL34" s="217" t="str">
        <f t="shared" si="1"/>
        <v/>
      </c>
      <c r="AM34" s="217"/>
      <c r="AN34" s="217"/>
      <c r="AO34" s="217"/>
      <c r="AP34" s="217" t="str">
        <f t="shared" si="2"/>
        <v/>
      </c>
      <c r="AQ34" s="217"/>
      <c r="AR34" s="217"/>
      <c r="AS34" s="217"/>
      <c r="AT34" s="218" t="str">
        <f t="shared" si="3"/>
        <v/>
      </c>
      <c r="AU34" s="219"/>
      <c r="AV34" s="219"/>
      <c r="AW34" s="220"/>
      <c r="AX34" s="221"/>
      <c r="AY34" s="221"/>
      <c r="AZ34" s="221"/>
      <c r="BA34" s="214"/>
      <c r="BB34" s="222"/>
      <c r="BC34" s="221"/>
      <c r="BD34" s="221"/>
      <c r="BE34" s="214"/>
      <c r="BF34" s="178"/>
      <c r="BG34" s="178"/>
      <c r="BH34" s="178"/>
      <c r="BI34" s="179"/>
      <c r="BJ34" s="214" t="str">
        <f t="shared" si="4"/>
        <v/>
      </c>
      <c r="BK34" s="215"/>
      <c r="BL34" s="215"/>
      <c r="BM34" s="216"/>
      <c r="BN34" s="43"/>
      <c r="BO34" s="40" t="str">
        <f t="shared" si="5"/>
        <v/>
      </c>
      <c r="BP34" s="40">
        <f t="shared" si="6"/>
        <v>0</v>
      </c>
      <c r="BQ34" s="41">
        <f t="shared" si="7"/>
        <v>0</v>
      </c>
      <c r="BR34" s="41">
        <f t="shared" si="8"/>
        <v>0</v>
      </c>
      <c r="BS34" s="41">
        <f t="shared" si="9"/>
        <v>0</v>
      </c>
      <c r="BT34" s="41">
        <f t="shared" si="10"/>
        <v>0</v>
      </c>
      <c r="BU34" s="41">
        <f t="shared" si="11"/>
        <v>0</v>
      </c>
      <c r="BV34" s="41">
        <f t="shared" si="12"/>
        <v>0</v>
      </c>
      <c r="BW34" s="41">
        <f t="shared" si="13"/>
        <v>0</v>
      </c>
      <c r="BX34" s="41">
        <f t="shared" si="14"/>
        <v>0</v>
      </c>
      <c r="BY34" s="41">
        <f t="shared" si="15"/>
        <v>0</v>
      </c>
      <c r="BZ34" s="41">
        <f t="shared" si="16"/>
        <v>0</v>
      </c>
      <c r="CA34" s="41">
        <f t="shared" si="17"/>
        <v>0</v>
      </c>
      <c r="CB34" s="41">
        <f t="shared" si="18"/>
        <v>0</v>
      </c>
      <c r="CC34" s="41">
        <f t="shared" si="19"/>
        <v>0</v>
      </c>
      <c r="CD34" s="41">
        <f t="shared" si="20"/>
        <v>0</v>
      </c>
      <c r="CE34" s="41">
        <f t="shared" si="21"/>
        <v>0</v>
      </c>
      <c r="CF34" s="41"/>
      <c r="CG34" s="41">
        <f t="shared" si="22"/>
        <v>0</v>
      </c>
      <c r="CH34" s="41">
        <f t="shared" si="23"/>
        <v>0</v>
      </c>
      <c r="CI34" s="41">
        <f t="shared" si="24"/>
        <v>0</v>
      </c>
      <c r="CJ34" s="41">
        <f t="shared" si="25"/>
        <v>0</v>
      </c>
      <c r="CK34" s="41">
        <f t="shared" si="26"/>
        <v>0</v>
      </c>
      <c r="CL34" s="41">
        <f t="shared" si="27"/>
        <v>0</v>
      </c>
      <c r="CM34" s="41">
        <f t="shared" si="28"/>
        <v>0</v>
      </c>
      <c r="CN34" s="41">
        <f t="shared" si="29"/>
        <v>0</v>
      </c>
      <c r="CO34" s="41">
        <f t="shared" si="30"/>
        <v>0</v>
      </c>
      <c r="CP34" s="41">
        <f t="shared" si="31"/>
        <v>0</v>
      </c>
      <c r="CQ34" s="41"/>
      <c r="CR34" s="41">
        <f t="shared" si="32"/>
        <v>0</v>
      </c>
      <c r="CS34" s="41">
        <f t="shared" si="33"/>
        <v>0</v>
      </c>
      <c r="CT34" s="41">
        <f t="shared" si="34"/>
        <v>0</v>
      </c>
      <c r="CU34" s="41">
        <f t="shared" si="35"/>
        <v>0</v>
      </c>
      <c r="CV34" s="41">
        <f t="shared" si="36"/>
        <v>0</v>
      </c>
    </row>
    <row r="35" spans="1:100" s="12" customFormat="1" ht="15.75" customHeight="1" x14ac:dyDescent="0.2">
      <c r="A35" s="44"/>
      <c r="B35" s="180" t="str">
        <f>IF(SUM(CE35:CF35)&gt;0," chy","26.")</f>
        <v>26.</v>
      </c>
      <c r="C35" s="181"/>
      <c r="D35" s="182"/>
      <c r="E35" s="183"/>
      <c r="F35" s="183"/>
      <c r="G35" s="183"/>
      <c r="H35" s="183"/>
      <c r="I35" s="183"/>
      <c r="J35" s="183"/>
      <c r="K35" s="184"/>
      <c r="L35" s="182"/>
      <c r="M35" s="185"/>
      <c r="N35" s="185"/>
      <c r="O35" s="185"/>
      <c r="P35" s="185"/>
      <c r="Q35" s="185"/>
      <c r="R35" s="185"/>
      <c r="S35" s="185"/>
      <c r="T35" s="186"/>
      <c r="U35" s="187"/>
      <c r="V35" s="188"/>
      <c r="W35" s="189"/>
      <c r="X35" s="187"/>
      <c r="Y35" s="190"/>
      <c r="Z35" s="191"/>
      <c r="AA35" s="192" t="str">
        <f t="shared" si="0"/>
        <v/>
      </c>
      <c r="AB35" s="193"/>
      <c r="AC35" s="193"/>
      <c r="AD35" s="194"/>
      <c r="AE35" s="178"/>
      <c r="AF35" s="178"/>
      <c r="AG35" s="178"/>
      <c r="AH35" s="178"/>
      <c r="AI35" s="182"/>
      <c r="AJ35" s="185"/>
      <c r="AK35" s="185"/>
      <c r="AL35" s="217" t="str">
        <f t="shared" si="1"/>
        <v/>
      </c>
      <c r="AM35" s="217"/>
      <c r="AN35" s="217"/>
      <c r="AO35" s="217"/>
      <c r="AP35" s="217" t="str">
        <f t="shared" si="2"/>
        <v/>
      </c>
      <c r="AQ35" s="217"/>
      <c r="AR35" s="217"/>
      <c r="AS35" s="217"/>
      <c r="AT35" s="218" t="str">
        <f t="shared" si="3"/>
        <v/>
      </c>
      <c r="AU35" s="219"/>
      <c r="AV35" s="219"/>
      <c r="AW35" s="220"/>
      <c r="AX35" s="221"/>
      <c r="AY35" s="221"/>
      <c r="AZ35" s="221"/>
      <c r="BA35" s="214"/>
      <c r="BB35" s="222"/>
      <c r="BC35" s="221"/>
      <c r="BD35" s="221"/>
      <c r="BE35" s="214"/>
      <c r="BF35" s="178"/>
      <c r="BG35" s="178"/>
      <c r="BH35" s="178"/>
      <c r="BI35" s="179"/>
      <c r="BJ35" s="214" t="str">
        <f t="shared" si="4"/>
        <v/>
      </c>
      <c r="BK35" s="215"/>
      <c r="BL35" s="215"/>
      <c r="BM35" s="216"/>
      <c r="BN35" s="43"/>
      <c r="BO35" s="40" t="str">
        <f t="shared" si="5"/>
        <v/>
      </c>
      <c r="BP35" s="40">
        <f t="shared" si="6"/>
        <v>0</v>
      </c>
      <c r="BQ35" s="41">
        <f t="shared" si="7"/>
        <v>0</v>
      </c>
      <c r="BR35" s="41">
        <f t="shared" si="8"/>
        <v>0</v>
      </c>
      <c r="BS35" s="41">
        <f t="shared" si="9"/>
        <v>0</v>
      </c>
      <c r="BT35" s="41">
        <f t="shared" si="10"/>
        <v>0</v>
      </c>
      <c r="BU35" s="41">
        <f t="shared" si="11"/>
        <v>0</v>
      </c>
      <c r="BV35" s="41">
        <f t="shared" si="12"/>
        <v>0</v>
      </c>
      <c r="BW35" s="41">
        <f t="shared" si="13"/>
        <v>0</v>
      </c>
      <c r="BX35" s="41">
        <f t="shared" si="14"/>
        <v>0</v>
      </c>
      <c r="BY35" s="41">
        <f t="shared" si="15"/>
        <v>0</v>
      </c>
      <c r="BZ35" s="41">
        <f t="shared" si="16"/>
        <v>0</v>
      </c>
      <c r="CA35" s="41">
        <f t="shared" si="17"/>
        <v>0</v>
      </c>
      <c r="CB35" s="41">
        <f t="shared" si="18"/>
        <v>0</v>
      </c>
      <c r="CC35" s="41">
        <f t="shared" si="19"/>
        <v>0</v>
      </c>
      <c r="CD35" s="41">
        <f t="shared" si="20"/>
        <v>0</v>
      </c>
      <c r="CE35" s="41">
        <f t="shared" si="21"/>
        <v>0</v>
      </c>
      <c r="CF35" s="41"/>
      <c r="CG35" s="41">
        <f t="shared" si="22"/>
        <v>0</v>
      </c>
      <c r="CH35" s="41">
        <f t="shared" si="23"/>
        <v>0</v>
      </c>
      <c r="CI35" s="41">
        <f t="shared" si="24"/>
        <v>0</v>
      </c>
      <c r="CJ35" s="41">
        <f t="shared" si="25"/>
        <v>0</v>
      </c>
      <c r="CK35" s="41">
        <f t="shared" si="26"/>
        <v>0</v>
      </c>
      <c r="CL35" s="41">
        <f t="shared" si="27"/>
        <v>0</v>
      </c>
      <c r="CM35" s="41">
        <f t="shared" si="28"/>
        <v>0</v>
      </c>
      <c r="CN35" s="41">
        <f t="shared" si="29"/>
        <v>0</v>
      </c>
      <c r="CO35" s="41">
        <f t="shared" si="30"/>
        <v>0</v>
      </c>
      <c r="CP35" s="41">
        <f t="shared" si="31"/>
        <v>0</v>
      </c>
      <c r="CQ35" s="41"/>
      <c r="CR35" s="41">
        <f t="shared" si="32"/>
        <v>0</v>
      </c>
      <c r="CS35" s="41">
        <f t="shared" si="33"/>
        <v>0</v>
      </c>
      <c r="CT35" s="41">
        <f t="shared" si="34"/>
        <v>0</v>
      </c>
      <c r="CU35" s="41">
        <f t="shared" si="35"/>
        <v>0</v>
      </c>
      <c r="CV35" s="41">
        <f t="shared" si="36"/>
        <v>0</v>
      </c>
    </row>
    <row r="36" spans="1:100" s="12" customFormat="1" ht="15.75" customHeight="1" x14ac:dyDescent="0.2">
      <c r="A36" s="44"/>
      <c r="B36" s="180" t="str">
        <f>IF(SUM(CE36:CF36)&gt;0," chy","27.")</f>
        <v>27.</v>
      </c>
      <c r="C36" s="181"/>
      <c r="D36" s="182"/>
      <c r="E36" s="183"/>
      <c r="F36" s="183"/>
      <c r="G36" s="183"/>
      <c r="H36" s="183"/>
      <c r="I36" s="183"/>
      <c r="J36" s="183"/>
      <c r="K36" s="184"/>
      <c r="L36" s="182"/>
      <c r="M36" s="185"/>
      <c r="N36" s="185"/>
      <c r="O36" s="185"/>
      <c r="P36" s="185"/>
      <c r="Q36" s="185"/>
      <c r="R36" s="185"/>
      <c r="S36" s="185"/>
      <c r="T36" s="186"/>
      <c r="U36" s="187"/>
      <c r="V36" s="188"/>
      <c r="W36" s="189"/>
      <c r="X36" s="187"/>
      <c r="Y36" s="190"/>
      <c r="Z36" s="191"/>
      <c r="AA36" s="192" t="str">
        <f t="shared" si="0"/>
        <v/>
      </c>
      <c r="AB36" s="193"/>
      <c r="AC36" s="193"/>
      <c r="AD36" s="194"/>
      <c r="AE36" s="178"/>
      <c r="AF36" s="178"/>
      <c r="AG36" s="178"/>
      <c r="AH36" s="178"/>
      <c r="AI36" s="182"/>
      <c r="AJ36" s="185"/>
      <c r="AK36" s="185"/>
      <c r="AL36" s="217" t="str">
        <f t="shared" si="1"/>
        <v/>
      </c>
      <c r="AM36" s="217"/>
      <c r="AN36" s="217"/>
      <c r="AO36" s="217"/>
      <c r="AP36" s="217" t="str">
        <f t="shared" si="2"/>
        <v/>
      </c>
      <c r="AQ36" s="217"/>
      <c r="AR36" s="217"/>
      <c r="AS36" s="217"/>
      <c r="AT36" s="218" t="str">
        <f t="shared" si="3"/>
        <v/>
      </c>
      <c r="AU36" s="219"/>
      <c r="AV36" s="219"/>
      <c r="AW36" s="220"/>
      <c r="AX36" s="221"/>
      <c r="AY36" s="221"/>
      <c r="AZ36" s="221"/>
      <c r="BA36" s="214"/>
      <c r="BB36" s="222"/>
      <c r="BC36" s="221"/>
      <c r="BD36" s="221"/>
      <c r="BE36" s="214"/>
      <c r="BF36" s="178"/>
      <c r="BG36" s="178"/>
      <c r="BH36" s="178"/>
      <c r="BI36" s="179"/>
      <c r="BJ36" s="214" t="str">
        <f t="shared" si="4"/>
        <v/>
      </c>
      <c r="BK36" s="215"/>
      <c r="BL36" s="215"/>
      <c r="BM36" s="216"/>
      <c r="BN36" s="43"/>
      <c r="BO36" s="40" t="str">
        <f t="shared" si="5"/>
        <v/>
      </c>
      <c r="BP36" s="40">
        <f t="shared" si="6"/>
        <v>0</v>
      </c>
      <c r="BQ36" s="41">
        <f t="shared" si="7"/>
        <v>0</v>
      </c>
      <c r="BR36" s="41">
        <f t="shared" si="8"/>
        <v>0</v>
      </c>
      <c r="BS36" s="41">
        <f t="shared" si="9"/>
        <v>0</v>
      </c>
      <c r="BT36" s="41">
        <f t="shared" si="10"/>
        <v>0</v>
      </c>
      <c r="BU36" s="41">
        <f t="shared" si="11"/>
        <v>0</v>
      </c>
      <c r="BV36" s="41">
        <f t="shared" si="12"/>
        <v>0</v>
      </c>
      <c r="BW36" s="41">
        <f t="shared" si="13"/>
        <v>0</v>
      </c>
      <c r="BX36" s="41">
        <f t="shared" si="14"/>
        <v>0</v>
      </c>
      <c r="BY36" s="41">
        <f t="shared" si="15"/>
        <v>0</v>
      </c>
      <c r="BZ36" s="41">
        <f t="shared" si="16"/>
        <v>0</v>
      </c>
      <c r="CA36" s="41">
        <f t="shared" si="17"/>
        <v>0</v>
      </c>
      <c r="CB36" s="41">
        <f t="shared" si="18"/>
        <v>0</v>
      </c>
      <c r="CC36" s="41">
        <f t="shared" si="19"/>
        <v>0</v>
      </c>
      <c r="CD36" s="41">
        <f t="shared" si="20"/>
        <v>0</v>
      </c>
      <c r="CE36" s="41">
        <f t="shared" si="21"/>
        <v>0</v>
      </c>
      <c r="CF36" s="41"/>
      <c r="CG36" s="41">
        <f t="shared" si="22"/>
        <v>0</v>
      </c>
      <c r="CH36" s="41">
        <f t="shared" si="23"/>
        <v>0</v>
      </c>
      <c r="CI36" s="41">
        <f t="shared" si="24"/>
        <v>0</v>
      </c>
      <c r="CJ36" s="41">
        <f t="shared" si="25"/>
        <v>0</v>
      </c>
      <c r="CK36" s="41">
        <f t="shared" si="26"/>
        <v>0</v>
      </c>
      <c r="CL36" s="41">
        <f t="shared" si="27"/>
        <v>0</v>
      </c>
      <c r="CM36" s="41">
        <f t="shared" si="28"/>
        <v>0</v>
      </c>
      <c r="CN36" s="41">
        <f t="shared" si="29"/>
        <v>0</v>
      </c>
      <c r="CO36" s="41">
        <f t="shared" si="30"/>
        <v>0</v>
      </c>
      <c r="CP36" s="41">
        <f t="shared" si="31"/>
        <v>0</v>
      </c>
      <c r="CQ36" s="41"/>
      <c r="CR36" s="41">
        <f t="shared" si="32"/>
        <v>0</v>
      </c>
      <c r="CS36" s="41">
        <f t="shared" si="33"/>
        <v>0</v>
      </c>
      <c r="CT36" s="41">
        <f t="shared" si="34"/>
        <v>0</v>
      </c>
      <c r="CU36" s="41">
        <f t="shared" si="35"/>
        <v>0</v>
      </c>
      <c r="CV36" s="41">
        <f t="shared" si="36"/>
        <v>0</v>
      </c>
    </row>
    <row r="37" spans="1:100" s="12" customFormat="1" ht="15.75" customHeight="1" x14ac:dyDescent="0.2">
      <c r="A37" s="42" t="s">
        <v>83</v>
      </c>
      <c r="B37" s="180" t="str">
        <f>IF(SUM(CE37:CF37)&gt;0," chy","28.")</f>
        <v>28.</v>
      </c>
      <c r="C37" s="181"/>
      <c r="D37" s="182"/>
      <c r="E37" s="183"/>
      <c r="F37" s="183"/>
      <c r="G37" s="183"/>
      <c r="H37" s="183"/>
      <c r="I37" s="183"/>
      <c r="J37" s="183"/>
      <c r="K37" s="184"/>
      <c r="L37" s="182"/>
      <c r="M37" s="185"/>
      <c r="N37" s="185"/>
      <c r="O37" s="185"/>
      <c r="P37" s="185"/>
      <c r="Q37" s="185"/>
      <c r="R37" s="185"/>
      <c r="S37" s="185"/>
      <c r="T37" s="186"/>
      <c r="U37" s="187"/>
      <c r="V37" s="188"/>
      <c r="W37" s="189"/>
      <c r="X37" s="187"/>
      <c r="Y37" s="190"/>
      <c r="Z37" s="191"/>
      <c r="AA37" s="192" t="str">
        <f t="shared" si="0"/>
        <v/>
      </c>
      <c r="AB37" s="193"/>
      <c r="AC37" s="193"/>
      <c r="AD37" s="194"/>
      <c r="AE37" s="178"/>
      <c r="AF37" s="178"/>
      <c r="AG37" s="178"/>
      <c r="AH37" s="178"/>
      <c r="AI37" s="182"/>
      <c r="AJ37" s="185"/>
      <c r="AK37" s="185"/>
      <c r="AL37" s="217" t="str">
        <f t="shared" si="1"/>
        <v/>
      </c>
      <c r="AM37" s="217"/>
      <c r="AN37" s="217"/>
      <c r="AO37" s="217"/>
      <c r="AP37" s="217" t="str">
        <f t="shared" si="2"/>
        <v/>
      </c>
      <c r="AQ37" s="217"/>
      <c r="AR37" s="217"/>
      <c r="AS37" s="217"/>
      <c r="AT37" s="218" t="str">
        <f t="shared" si="3"/>
        <v/>
      </c>
      <c r="AU37" s="219"/>
      <c r="AV37" s="219"/>
      <c r="AW37" s="220"/>
      <c r="AX37" s="221"/>
      <c r="AY37" s="221"/>
      <c r="AZ37" s="221"/>
      <c r="BA37" s="214"/>
      <c r="BB37" s="222"/>
      <c r="BC37" s="221"/>
      <c r="BD37" s="221"/>
      <c r="BE37" s="214"/>
      <c r="BF37" s="178"/>
      <c r="BG37" s="178"/>
      <c r="BH37" s="178"/>
      <c r="BI37" s="179"/>
      <c r="BJ37" s="214" t="str">
        <f t="shared" si="4"/>
        <v/>
      </c>
      <c r="BK37" s="215"/>
      <c r="BL37" s="215"/>
      <c r="BM37" s="216"/>
      <c r="BN37" s="43"/>
      <c r="BO37" s="40" t="str">
        <f t="shared" si="5"/>
        <v/>
      </c>
      <c r="BP37" s="40">
        <f t="shared" si="6"/>
        <v>0</v>
      </c>
      <c r="BQ37" s="41">
        <f t="shared" si="7"/>
        <v>0</v>
      </c>
      <c r="BR37" s="41">
        <f t="shared" si="8"/>
        <v>0</v>
      </c>
      <c r="BS37" s="41">
        <f t="shared" si="9"/>
        <v>0</v>
      </c>
      <c r="BT37" s="41">
        <f t="shared" si="10"/>
        <v>0</v>
      </c>
      <c r="BU37" s="41">
        <f t="shared" si="11"/>
        <v>0</v>
      </c>
      <c r="BV37" s="41">
        <f t="shared" si="12"/>
        <v>0</v>
      </c>
      <c r="BW37" s="41">
        <f t="shared" si="13"/>
        <v>0</v>
      </c>
      <c r="BX37" s="41">
        <f t="shared" si="14"/>
        <v>0</v>
      </c>
      <c r="BY37" s="41">
        <f t="shared" si="15"/>
        <v>0</v>
      </c>
      <c r="BZ37" s="41">
        <f t="shared" si="16"/>
        <v>0</v>
      </c>
      <c r="CA37" s="41">
        <f t="shared" si="17"/>
        <v>0</v>
      </c>
      <c r="CB37" s="41">
        <f t="shared" si="18"/>
        <v>0</v>
      </c>
      <c r="CC37" s="41">
        <f t="shared" si="19"/>
        <v>0</v>
      </c>
      <c r="CD37" s="41">
        <f t="shared" si="20"/>
        <v>0</v>
      </c>
      <c r="CE37" s="41">
        <f t="shared" si="21"/>
        <v>0</v>
      </c>
      <c r="CF37" s="41">
        <f>IF(AND(U37&gt;X37,AH$57="",U$57&lt;&gt;"ano"),1,0)</f>
        <v>0</v>
      </c>
      <c r="CG37" s="41">
        <f t="shared" si="22"/>
        <v>0</v>
      </c>
      <c r="CH37" s="41">
        <f t="shared" si="23"/>
        <v>0</v>
      </c>
      <c r="CI37" s="41">
        <f t="shared" si="24"/>
        <v>0</v>
      </c>
      <c r="CJ37" s="41">
        <f t="shared" si="25"/>
        <v>0</v>
      </c>
      <c r="CK37" s="41">
        <f t="shared" si="26"/>
        <v>0</v>
      </c>
      <c r="CL37" s="41">
        <f t="shared" si="27"/>
        <v>0</v>
      </c>
      <c r="CM37" s="41">
        <f t="shared" si="28"/>
        <v>0</v>
      </c>
      <c r="CN37" s="41">
        <f t="shared" si="29"/>
        <v>0</v>
      </c>
      <c r="CO37" s="41">
        <f t="shared" si="30"/>
        <v>0</v>
      </c>
      <c r="CP37" s="41">
        <f t="shared" si="31"/>
        <v>0</v>
      </c>
      <c r="CQ37" s="41"/>
      <c r="CR37" s="41">
        <f t="shared" si="32"/>
        <v>0</v>
      </c>
      <c r="CS37" s="41">
        <f t="shared" si="33"/>
        <v>0</v>
      </c>
      <c r="CT37" s="41">
        <f t="shared" si="34"/>
        <v>0</v>
      </c>
      <c r="CU37" s="41">
        <f t="shared" si="35"/>
        <v>0</v>
      </c>
      <c r="CV37" s="41">
        <f t="shared" si="36"/>
        <v>0</v>
      </c>
    </row>
    <row r="38" spans="1:100" s="12" customFormat="1" ht="15.75" customHeight="1" x14ac:dyDescent="0.2">
      <c r="A38" s="42" t="s">
        <v>82</v>
      </c>
      <c r="B38" s="180" t="str">
        <f>IF(SUM(CE38:CF38)&gt;0," chy",AH57)</f>
        <v>29.</v>
      </c>
      <c r="C38" s="181"/>
      <c r="D38" s="182"/>
      <c r="E38" s="183"/>
      <c r="F38" s="183"/>
      <c r="G38" s="183"/>
      <c r="H38" s="183"/>
      <c r="I38" s="183"/>
      <c r="J38" s="183"/>
      <c r="K38" s="184"/>
      <c r="L38" s="182"/>
      <c r="M38" s="185"/>
      <c r="N38" s="185"/>
      <c r="O38" s="185"/>
      <c r="P38" s="185"/>
      <c r="Q38" s="185"/>
      <c r="R38" s="185"/>
      <c r="S38" s="185"/>
      <c r="T38" s="186"/>
      <c r="U38" s="187"/>
      <c r="V38" s="188"/>
      <c r="W38" s="189"/>
      <c r="X38" s="187"/>
      <c r="Y38" s="190"/>
      <c r="Z38" s="191"/>
      <c r="AA38" s="192" t="str">
        <f t="shared" si="0"/>
        <v/>
      </c>
      <c r="AB38" s="193"/>
      <c r="AC38" s="193"/>
      <c r="AD38" s="194"/>
      <c r="AE38" s="178"/>
      <c r="AF38" s="178"/>
      <c r="AG38" s="178"/>
      <c r="AH38" s="178"/>
      <c r="AI38" s="182"/>
      <c r="AJ38" s="185"/>
      <c r="AK38" s="185"/>
      <c r="AL38" s="217" t="str">
        <f t="shared" si="1"/>
        <v/>
      </c>
      <c r="AM38" s="217"/>
      <c r="AN38" s="217"/>
      <c r="AO38" s="217"/>
      <c r="AP38" s="217" t="str">
        <f t="shared" si="2"/>
        <v/>
      </c>
      <c r="AQ38" s="217"/>
      <c r="AR38" s="217"/>
      <c r="AS38" s="217"/>
      <c r="AT38" s="218" t="str">
        <f t="shared" si="3"/>
        <v/>
      </c>
      <c r="AU38" s="219"/>
      <c r="AV38" s="219"/>
      <c r="AW38" s="220"/>
      <c r="AX38" s="221"/>
      <c r="AY38" s="221"/>
      <c r="AZ38" s="221"/>
      <c r="BA38" s="214"/>
      <c r="BB38" s="222"/>
      <c r="BC38" s="221"/>
      <c r="BD38" s="221"/>
      <c r="BE38" s="214"/>
      <c r="BF38" s="178"/>
      <c r="BG38" s="178"/>
      <c r="BH38" s="178"/>
      <c r="BI38" s="179"/>
      <c r="BJ38" s="214" t="str">
        <f t="shared" si="4"/>
        <v/>
      </c>
      <c r="BK38" s="215"/>
      <c r="BL38" s="215"/>
      <c r="BM38" s="216"/>
      <c r="BN38" s="43"/>
      <c r="BO38" s="40" t="str">
        <f t="shared" si="5"/>
        <v/>
      </c>
      <c r="BP38" s="40">
        <f t="shared" si="6"/>
        <v>0</v>
      </c>
      <c r="BQ38" s="41">
        <f t="shared" si="7"/>
        <v>0</v>
      </c>
      <c r="BR38" s="41">
        <f t="shared" si="8"/>
        <v>0</v>
      </c>
      <c r="BS38" s="41">
        <f t="shared" si="9"/>
        <v>0</v>
      </c>
      <c r="BT38" s="41">
        <f t="shared" si="10"/>
        <v>0</v>
      </c>
      <c r="BU38" s="41">
        <f t="shared" si="11"/>
        <v>0</v>
      </c>
      <c r="BV38" s="41">
        <f t="shared" si="12"/>
        <v>0</v>
      </c>
      <c r="BW38" s="41">
        <f t="shared" si="13"/>
        <v>0</v>
      </c>
      <c r="BX38" s="41">
        <f t="shared" si="14"/>
        <v>0</v>
      </c>
      <c r="BY38" s="41">
        <f t="shared" si="15"/>
        <v>0</v>
      </c>
      <c r="BZ38" s="41">
        <f t="shared" si="16"/>
        <v>0</v>
      </c>
      <c r="CA38" s="41">
        <f t="shared" si="17"/>
        <v>0</v>
      </c>
      <c r="CB38" s="41">
        <f t="shared" si="18"/>
        <v>0</v>
      </c>
      <c r="CC38" s="41">
        <f t="shared" si="19"/>
        <v>0</v>
      </c>
      <c r="CD38" s="41">
        <f t="shared" si="20"/>
        <v>0</v>
      </c>
      <c r="CE38" s="41">
        <f t="shared" si="21"/>
        <v>0</v>
      </c>
      <c r="CF38" s="41">
        <f>IF(AND(U38&gt;X38,AK$57="",U$57&lt;&gt;"ano"),1,0)</f>
        <v>0</v>
      </c>
      <c r="CG38" s="41">
        <f t="shared" si="22"/>
        <v>0</v>
      </c>
      <c r="CH38" s="41">
        <f t="shared" si="23"/>
        <v>0</v>
      </c>
      <c r="CI38" s="41">
        <f t="shared" si="24"/>
        <v>0</v>
      </c>
      <c r="CJ38" s="41">
        <f t="shared" si="25"/>
        <v>0</v>
      </c>
      <c r="CK38" s="41">
        <f t="shared" si="26"/>
        <v>0</v>
      </c>
      <c r="CL38" s="41">
        <f t="shared" si="27"/>
        <v>0</v>
      </c>
      <c r="CM38" s="41">
        <f t="shared" si="28"/>
        <v>0</v>
      </c>
      <c r="CN38" s="41">
        <f t="shared" si="29"/>
        <v>0</v>
      </c>
      <c r="CO38" s="41">
        <f t="shared" si="30"/>
        <v>0</v>
      </c>
      <c r="CP38" s="41">
        <f t="shared" si="31"/>
        <v>0</v>
      </c>
      <c r="CQ38" s="41">
        <f>IF(AND(B38="",OR(D38&lt;&gt;"",L38&lt;&gt;"",U38&lt;&gt;"",X38&lt;&gt;"",AE38&lt;&gt;"",AI38&lt;&gt;"",AX38&lt;&gt;"",BB38&lt;&gt;"",BF38&lt;&gt;"",BJ38&lt;&gt;"")),1,0)</f>
        <v>0</v>
      </c>
      <c r="CR38" s="41">
        <f t="shared" si="32"/>
        <v>0</v>
      </c>
      <c r="CS38" s="41">
        <f t="shared" si="33"/>
        <v>0</v>
      </c>
      <c r="CT38" s="41">
        <f t="shared" si="34"/>
        <v>0</v>
      </c>
      <c r="CU38" s="41">
        <f t="shared" si="35"/>
        <v>0</v>
      </c>
      <c r="CV38" s="41">
        <f t="shared" si="36"/>
        <v>0</v>
      </c>
    </row>
    <row r="39" spans="1:100" s="12" customFormat="1" ht="15.75" customHeight="1" x14ac:dyDescent="0.2">
      <c r="A39" s="44"/>
      <c r="B39" s="180" t="str">
        <f>IF(SUM(CE39:CF39)&gt;0," chy",AK57)</f>
        <v>30.</v>
      </c>
      <c r="C39" s="181"/>
      <c r="D39" s="182"/>
      <c r="E39" s="183"/>
      <c r="F39" s="183"/>
      <c r="G39" s="183"/>
      <c r="H39" s="183"/>
      <c r="I39" s="183"/>
      <c r="J39" s="183"/>
      <c r="K39" s="184"/>
      <c r="L39" s="182"/>
      <c r="M39" s="185"/>
      <c r="N39" s="185"/>
      <c r="O39" s="185"/>
      <c r="P39" s="185"/>
      <c r="Q39" s="185"/>
      <c r="R39" s="185"/>
      <c r="S39" s="185"/>
      <c r="T39" s="186"/>
      <c r="U39" s="187"/>
      <c r="V39" s="188"/>
      <c r="W39" s="189"/>
      <c r="X39" s="187"/>
      <c r="Y39" s="190"/>
      <c r="Z39" s="191"/>
      <c r="AA39" s="192" t="str">
        <f t="shared" si="0"/>
        <v/>
      </c>
      <c r="AB39" s="193"/>
      <c r="AC39" s="193"/>
      <c r="AD39" s="194"/>
      <c r="AE39" s="178"/>
      <c r="AF39" s="178"/>
      <c r="AG39" s="178"/>
      <c r="AH39" s="178"/>
      <c r="AI39" s="182"/>
      <c r="AJ39" s="185"/>
      <c r="AK39" s="185"/>
      <c r="AL39" s="217" t="str">
        <f t="shared" si="1"/>
        <v/>
      </c>
      <c r="AM39" s="217"/>
      <c r="AN39" s="217"/>
      <c r="AO39" s="217"/>
      <c r="AP39" s="217" t="str">
        <f t="shared" si="2"/>
        <v/>
      </c>
      <c r="AQ39" s="217"/>
      <c r="AR39" s="217"/>
      <c r="AS39" s="217"/>
      <c r="AT39" s="218" t="str">
        <f t="shared" si="3"/>
        <v/>
      </c>
      <c r="AU39" s="219"/>
      <c r="AV39" s="219"/>
      <c r="AW39" s="220"/>
      <c r="AX39" s="221"/>
      <c r="AY39" s="221"/>
      <c r="AZ39" s="221"/>
      <c r="BA39" s="214"/>
      <c r="BB39" s="222"/>
      <c r="BC39" s="221"/>
      <c r="BD39" s="221"/>
      <c r="BE39" s="214"/>
      <c r="BF39" s="178"/>
      <c r="BG39" s="178"/>
      <c r="BH39" s="178"/>
      <c r="BI39" s="179"/>
      <c r="BJ39" s="214" t="str">
        <f t="shared" si="4"/>
        <v/>
      </c>
      <c r="BK39" s="215"/>
      <c r="BL39" s="215"/>
      <c r="BM39" s="216"/>
      <c r="BN39" s="43"/>
      <c r="BO39" s="40" t="str">
        <f t="shared" si="5"/>
        <v/>
      </c>
      <c r="BP39" s="40">
        <f t="shared" si="6"/>
        <v>0</v>
      </c>
      <c r="BQ39" s="41">
        <f t="shared" si="7"/>
        <v>0</v>
      </c>
      <c r="BR39" s="41">
        <f t="shared" si="8"/>
        <v>0</v>
      </c>
      <c r="BS39" s="41">
        <f t="shared" si="9"/>
        <v>0</v>
      </c>
      <c r="BT39" s="41">
        <f t="shared" si="10"/>
        <v>0</v>
      </c>
      <c r="BU39" s="41">
        <f t="shared" si="11"/>
        <v>0</v>
      </c>
      <c r="BV39" s="41">
        <f t="shared" si="12"/>
        <v>0</v>
      </c>
      <c r="BW39" s="41">
        <f t="shared" si="13"/>
        <v>0</v>
      </c>
      <c r="BX39" s="41">
        <f t="shared" si="14"/>
        <v>0</v>
      </c>
      <c r="BY39" s="41">
        <f t="shared" si="15"/>
        <v>0</v>
      </c>
      <c r="BZ39" s="41">
        <f t="shared" si="16"/>
        <v>0</v>
      </c>
      <c r="CA39" s="41">
        <f t="shared" si="17"/>
        <v>0</v>
      </c>
      <c r="CB39" s="41">
        <f t="shared" si="18"/>
        <v>0</v>
      </c>
      <c r="CC39" s="41">
        <f t="shared" si="19"/>
        <v>0</v>
      </c>
      <c r="CD39" s="41">
        <f t="shared" si="20"/>
        <v>0</v>
      </c>
      <c r="CE39" s="41">
        <f t="shared" si="21"/>
        <v>0</v>
      </c>
      <c r="CF39" s="41">
        <f>IF(AND(U39&gt;X39,AN$57="",U$57&lt;&gt;"ano"),1,0)</f>
        <v>0</v>
      </c>
      <c r="CG39" s="41">
        <f t="shared" si="22"/>
        <v>0</v>
      </c>
      <c r="CH39" s="41">
        <f t="shared" si="23"/>
        <v>0</v>
      </c>
      <c r="CI39" s="41">
        <f t="shared" si="24"/>
        <v>0</v>
      </c>
      <c r="CJ39" s="41">
        <f t="shared" si="25"/>
        <v>0</v>
      </c>
      <c r="CK39" s="41">
        <f t="shared" si="26"/>
        <v>0</v>
      </c>
      <c r="CL39" s="41">
        <f t="shared" si="27"/>
        <v>0</v>
      </c>
      <c r="CM39" s="41">
        <f t="shared" si="28"/>
        <v>0</v>
      </c>
      <c r="CN39" s="41">
        <f t="shared" si="29"/>
        <v>0</v>
      </c>
      <c r="CO39" s="41">
        <f t="shared" si="30"/>
        <v>0</v>
      </c>
      <c r="CP39" s="41">
        <f t="shared" si="31"/>
        <v>0</v>
      </c>
      <c r="CQ39" s="41">
        <f>IF(AND(B39="",OR(D39&lt;&gt;"",L39&lt;&gt;"",U39&lt;&gt;"",X39&lt;&gt;"",AE39&lt;&gt;"",AI39&lt;&gt;"",AX39&lt;&gt;"",BB39&lt;&gt;"",BF39&lt;&gt;"",BJ39&lt;&gt;"")),1,0)</f>
        <v>0</v>
      </c>
      <c r="CR39" s="41">
        <f t="shared" si="32"/>
        <v>0</v>
      </c>
      <c r="CS39" s="41">
        <f t="shared" si="33"/>
        <v>0</v>
      </c>
      <c r="CT39" s="41">
        <f t="shared" si="34"/>
        <v>0</v>
      </c>
      <c r="CU39" s="41">
        <f t="shared" si="35"/>
        <v>0</v>
      </c>
      <c r="CV39" s="41">
        <f t="shared" si="36"/>
        <v>0</v>
      </c>
    </row>
    <row r="40" spans="1:100" s="12" customFormat="1" ht="15.75" customHeight="1" x14ac:dyDescent="0.2">
      <c r="A40" s="44"/>
      <c r="B40" s="223" t="str">
        <f>IF(SUM(CE40:CP40)&gt;0," chy",AN57)</f>
        <v>31.</v>
      </c>
      <c r="C40" s="224"/>
      <c r="D40" s="182"/>
      <c r="E40" s="183"/>
      <c r="F40" s="183"/>
      <c r="G40" s="183"/>
      <c r="H40" s="183"/>
      <c r="I40" s="183"/>
      <c r="J40" s="183"/>
      <c r="K40" s="184"/>
      <c r="L40" s="182"/>
      <c r="M40" s="185"/>
      <c r="N40" s="185"/>
      <c r="O40" s="185"/>
      <c r="P40" s="185"/>
      <c r="Q40" s="185"/>
      <c r="R40" s="185"/>
      <c r="S40" s="185"/>
      <c r="T40" s="186"/>
      <c r="U40" s="187"/>
      <c r="V40" s="188"/>
      <c r="W40" s="189"/>
      <c r="X40" s="187"/>
      <c r="Y40" s="190"/>
      <c r="Z40" s="191"/>
      <c r="AA40" s="192" t="str">
        <f t="shared" si="0"/>
        <v/>
      </c>
      <c r="AB40" s="193"/>
      <c r="AC40" s="193"/>
      <c r="AD40" s="194"/>
      <c r="AE40" s="178"/>
      <c r="AF40" s="178"/>
      <c r="AG40" s="178"/>
      <c r="AH40" s="178"/>
      <c r="AI40" s="182"/>
      <c r="AJ40" s="185"/>
      <c r="AK40" s="185"/>
      <c r="AL40" s="217" t="str">
        <f t="shared" si="1"/>
        <v/>
      </c>
      <c r="AM40" s="217"/>
      <c r="AN40" s="217"/>
      <c r="AO40" s="217"/>
      <c r="AP40" s="217" t="str">
        <f t="shared" si="2"/>
        <v/>
      </c>
      <c r="AQ40" s="217"/>
      <c r="AR40" s="217"/>
      <c r="AS40" s="217"/>
      <c r="AT40" s="232" t="str">
        <f t="shared" si="3"/>
        <v/>
      </c>
      <c r="AU40" s="233"/>
      <c r="AV40" s="233"/>
      <c r="AW40" s="234"/>
      <c r="AX40" s="235"/>
      <c r="AY40" s="235"/>
      <c r="AZ40" s="235"/>
      <c r="BA40" s="236"/>
      <c r="BB40" s="222"/>
      <c r="BC40" s="221"/>
      <c r="BD40" s="221"/>
      <c r="BE40" s="214"/>
      <c r="BF40" s="178"/>
      <c r="BG40" s="178"/>
      <c r="BH40" s="178"/>
      <c r="BI40" s="179"/>
      <c r="BJ40" s="214" t="str">
        <f t="shared" si="4"/>
        <v/>
      </c>
      <c r="BK40" s="215"/>
      <c r="BL40" s="215"/>
      <c r="BM40" s="216"/>
      <c r="BN40" s="43"/>
      <c r="BO40" s="40" t="str">
        <f t="shared" si="5"/>
        <v/>
      </c>
      <c r="BP40" s="40">
        <f t="shared" si="6"/>
        <v>0</v>
      </c>
      <c r="BQ40" s="41">
        <f t="shared" si="7"/>
        <v>0</v>
      </c>
      <c r="BR40" s="41">
        <f t="shared" si="8"/>
        <v>0</v>
      </c>
      <c r="BS40" s="41">
        <f t="shared" si="9"/>
        <v>0</v>
      </c>
      <c r="BT40" s="41">
        <f t="shared" si="10"/>
        <v>0</v>
      </c>
      <c r="BU40" s="41">
        <f t="shared" si="11"/>
        <v>0</v>
      </c>
      <c r="BV40" s="41">
        <f t="shared" si="12"/>
        <v>0</v>
      </c>
      <c r="BW40" s="41">
        <f t="shared" si="13"/>
        <v>0</v>
      </c>
      <c r="BX40" s="41">
        <f t="shared" si="14"/>
        <v>0</v>
      </c>
      <c r="BY40" s="41">
        <f t="shared" si="15"/>
        <v>0</v>
      </c>
      <c r="BZ40" s="41">
        <f t="shared" si="16"/>
        <v>0</v>
      </c>
      <c r="CA40" s="41">
        <f t="shared" si="17"/>
        <v>0</v>
      </c>
      <c r="CB40" s="41">
        <f t="shared" si="18"/>
        <v>0</v>
      </c>
      <c r="CC40" s="41">
        <f t="shared" si="19"/>
        <v>0</v>
      </c>
      <c r="CD40" s="41">
        <f t="shared" si="20"/>
        <v>0</v>
      </c>
      <c r="CE40" s="41">
        <f t="shared" si="21"/>
        <v>0</v>
      </c>
      <c r="CF40" s="41">
        <f>IF(AND(U40&gt;X40,U$57&lt;&gt;"ano"),1,0)</f>
        <v>0</v>
      </c>
      <c r="CG40" s="41">
        <f t="shared" si="22"/>
        <v>0</v>
      </c>
      <c r="CH40" s="41">
        <f t="shared" si="23"/>
        <v>0</v>
      </c>
      <c r="CI40" s="41">
        <f t="shared" si="24"/>
        <v>0</v>
      </c>
      <c r="CJ40" s="41">
        <f t="shared" si="25"/>
        <v>0</v>
      </c>
      <c r="CK40" s="41">
        <f t="shared" si="26"/>
        <v>0</v>
      </c>
      <c r="CL40" s="41">
        <f t="shared" si="27"/>
        <v>0</v>
      </c>
      <c r="CM40" s="41">
        <f t="shared" si="28"/>
        <v>0</v>
      </c>
      <c r="CN40" s="41">
        <f t="shared" si="29"/>
        <v>0</v>
      </c>
      <c r="CO40" s="41">
        <f t="shared" si="30"/>
        <v>0</v>
      </c>
      <c r="CP40" s="41">
        <f t="shared" si="31"/>
        <v>0</v>
      </c>
      <c r="CQ40" s="41">
        <f>IF(AND(B40="",OR(D40&lt;&gt;"",L40&lt;&gt;"",U40&lt;&gt;"",X40&lt;&gt;"",AE40&lt;&gt;"",AI40&lt;&gt;"",AX40&lt;&gt;"",BB40&lt;&gt;"",BF40&lt;&gt;"",BJ40&lt;&gt;"")),1,0)</f>
        <v>0</v>
      </c>
      <c r="CR40" s="41">
        <f t="shared" si="32"/>
        <v>0</v>
      </c>
      <c r="CS40" s="41">
        <f t="shared" si="33"/>
        <v>0</v>
      </c>
      <c r="CT40" s="41">
        <f t="shared" si="34"/>
        <v>0</v>
      </c>
      <c r="CU40" s="41">
        <f t="shared" si="35"/>
        <v>0</v>
      </c>
      <c r="CV40" s="41">
        <f t="shared" si="36"/>
        <v>0</v>
      </c>
    </row>
    <row r="41" spans="1:100" s="12" customFormat="1" ht="15.75" customHeight="1" x14ac:dyDescent="0.2">
      <c r="A41" s="39"/>
      <c r="B41" s="45"/>
      <c r="C41" s="46" t="str">
        <f>IF(L53="","","!!! Pozor na chybové hlášení !!!")</f>
        <v/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8" t="s">
        <v>84</v>
      </c>
      <c r="W41" s="47"/>
      <c r="X41" s="47"/>
      <c r="Y41" s="47"/>
      <c r="Z41" s="47"/>
      <c r="AA41" s="225">
        <f>SUM(AA10:AD40)</f>
        <v>0</v>
      </c>
      <c r="AB41" s="225"/>
      <c r="AC41" s="225"/>
      <c r="AD41" s="225"/>
      <c r="AE41" s="47"/>
      <c r="AF41" s="47"/>
      <c r="AG41" s="47"/>
      <c r="AH41" s="47"/>
      <c r="AI41" s="47"/>
      <c r="AJ41" s="47"/>
      <c r="AK41" s="47"/>
      <c r="AL41" s="226">
        <f>SUM(AL10:AO40)</f>
        <v>0</v>
      </c>
      <c r="AM41" s="227"/>
      <c r="AN41" s="227"/>
      <c r="AO41" s="227"/>
      <c r="AP41" s="226">
        <f>SUM(AP10:AS40)</f>
        <v>0</v>
      </c>
      <c r="AQ41" s="228"/>
      <c r="AR41" s="228"/>
      <c r="AS41" s="229"/>
      <c r="AT41" s="228">
        <f>SUM(AT10:AW40)</f>
        <v>0</v>
      </c>
      <c r="AU41" s="227"/>
      <c r="AV41" s="227"/>
      <c r="AW41" s="230"/>
      <c r="AX41" s="231">
        <f>SUM(AX10:BA40)</f>
        <v>0</v>
      </c>
      <c r="AY41" s="227"/>
      <c r="AZ41" s="227"/>
      <c r="BA41" s="227"/>
      <c r="BB41" s="226">
        <f>SUM(BB10:BE40)</f>
        <v>0</v>
      </c>
      <c r="BC41" s="228"/>
      <c r="BD41" s="228"/>
      <c r="BE41" s="229"/>
      <c r="BF41" s="228">
        <f>SUM(BF10:BI40)</f>
        <v>0</v>
      </c>
      <c r="BG41" s="227"/>
      <c r="BH41" s="227"/>
      <c r="BI41" s="230"/>
      <c r="BJ41" s="237">
        <f>SUM(BJ10:BM40)</f>
        <v>0</v>
      </c>
      <c r="BK41" s="237"/>
      <c r="BL41" s="237"/>
      <c r="BM41" s="238"/>
      <c r="BN41" s="49"/>
      <c r="BO41" s="40">
        <v>75</v>
      </c>
      <c r="BP41" s="50">
        <f>SUM(BP10:BP40)</f>
        <v>0</v>
      </c>
      <c r="BQ41" s="41"/>
      <c r="BR41" s="41"/>
      <c r="BS41" s="41"/>
      <c r="BT41" s="41"/>
      <c r="BU41" s="41"/>
      <c r="BV41" s="51">
        <f>SUM(BV10:BV40)</f>
        <v>0</v>
      </c>
      <c r="BW41" s="51">
        <f>IF(BF56=0,0,SUM(BW10:BW40))</f>
        <v>0</v>
      </c>
      <c r="BX41" s="51">
        <f>IF(BF56=0,0,SUM(BX10:BX40))</f>
        <v>0</v>
      </c>
      <c r="BY41" s="51">
        <f>IF(BF56=0,0,SUM(BY10:BY40))</f>
        <v>0</v>
      </c>
      <c r="BZ41" s="51">
        <f>SUM(BZ10:BZ40)</f>
        <v>0</v>
      </c>
      <c r="CA41" s="51">
        <f>IF(BF56=0,0,SUM(CA10:CA40))</f>
        <v>0</v>
      </c>
      <c r="CB41" s="51">
        <f>IF(BF56=0,0,SUM(CB10:CB40))</f>
        <v>0</v>
      </c>
      <c r="CC41" s="51">
        <f>IF(BF56=0,0,SUM(CC10:CC40))</f>
        <v>0</v>
      </c>
      <c r="CD41" s="51">
        <f>IF(BF56=0,0,SUM(CD10:CD40))</f>
        <v>0</v>
      </c>
      <c r="CE41" s="51">
        <f>SUM(CE10:CE40)</f>
        <v>0</v>
      </c>
      <c r="CF41" s="51">
        <f>SUM(CF10:CF40)</f>
        <v>0</v>
      </c>
      <c r="CG41" s="51">
        <f>SUM(CG10:CG40)</f>
        <v>0</v>
      </c>
      <c r="CH41" s="51">
        <f>SUM(CH10:CH40)</f>
        <v>0</v>
      </c>
      <c r="CI41" s="51">
        <f>SUM(CI10:CI40)</f>
        <v>0</v>
      </c>
      <c r="CJ41" s="51">
        <f>SUM(CJ10:CJ40)+CJ42</f>
        <v>0</v>
      </c>
      <c r="CK41" s="51">
        <f>SUM(CK10:CK40)+CK42</f>
        <v>0</v>
      </c>
      <c r="CL41" s="51">
        <f t="shared" ref="CL41:CV41" si="37">SUM(CL10:CL40)</f>
        <v>0</v>
      </c>
      <c r="CM41" s="51">
        <f t="shared" si="37"/>
        <v>0</v>
      </c>
      <c r="CN41" s="51">
        <f t="shared" si="37"/>
        <v>0</v>
      </c>
      <c r="CO41" s="51">
        <f t="shared" si="37"/>
        <v>0</v>
      </c>
      <c r="CP41" s="51">
        <f t="shared" si="37"/>
        <v>0</v>
      </c>
      <c r="CQ41" s="51">
        <f t="shared" si="37"/>
        <v>0</v>
      </c>
      <c r="CR41" s="51">
        <f t="shared" si="37"/>
        <v>0</v>
      </c>
      <c r="CS41" s="51">
        <f t="shared" si="37"/>
        <v>0</v>
      </c>
      <c r="CT41" s="51">
        <f t="shared" si="37"/>
        <v>0</v>
      </c>
      <c r="CU41" s="51">
        <f t="shared" si="37"/>
        <v>0</v>
      </c>
      <c r="CV41" s="51">
        <f t="shared" si="37"/>
        <v>0</v>
      </c>
    </row>
    <row r="42" spans="1:100" s="12" customFormat="1" ht="15.75" customHeight="1" x14ac:dyDescent="0.2">
      <c r="A42" s="33"/>
      <c r="B42" s="126" t="s">
        <v>85</v>
      </c>
      <c r="C42" s="204"/>
      <c r="D42" s="204"/>
      <c r="E42" s="204"/>
      <c r="F42" s="204"/>
      <c r="G42" s="239"/>
      <c r="H42" s="52"/>
      <c r="I42" s="53"/>
      <c r="J42" s="53"/>
      <c r="K42" s="53"/>
      <c r="L42" s="53"/>
      <c r="M42" s="53"/>
      <c r="N42" s="53"/>
      <c r="O42" s="53"/>
      <c r="P42" s="54"/>
      <c r="Q42" s="53"/>
      <c r="R42" s="53"/>
      <c r="S42" s="53"/>
      <c r="T42" s="53"/>
      <c r="U42" s="53"/>
      <c r="V42" s="53"/>
      <c r="W42" s="53"/>
      <c r="X42" s="53"/>
      <c r="Y42" s="53"/>
      <c r="Z42" s="55" t="s">
        <v>86</v>
      </c>
      <c r="AA42" s="192">
        <f>BF55</f>
        <v>40</v>
      </c>
      <c r="AB42" s="193"/>
      <c r="AC42" s="193"/>
      <c r="AD42" s="194"/>
      <c r="AE42" s="52"/>
      <c r="AF42" s="53"/>
      <c r="AG42" s="53"/>
      <c r="AH42" s="53"/>
      <c r="AI42" s="53"/>
      <c r="AJ42" s="53"/>
      <c r="AK42" s="53"/>
      <c r="AL42" s="53"/>
      <c r="AM42" s="54"/>
      <c r="AN42" s="53"/>
      <c r="AO42" s="53"/>
      <c r="AP42" s="53"/>
      <c r="AQ42" s="53"/>
      <c r="AR42" s="53"/>
      <c r="AS42" s="53"/>
      <c r="AT42" s="53"/>
      <c r="AU42" s="53"/>
      <c r="AV42" s="53"/>
      <c r="AW42" s="55" t="s">
        <v>87</v>
      </c>
      <c r="AX42" s="240">
        <v>0</v>
      </c>
      <c r="AY42" s="241"/>
      <c r="AZ42" s="241"/>
      <c r="BA42" s="241"/>
      <c r="BB42" s="126" t="s">
        <v>88</v>
      </c>
      <c r="BC42" s="242"/>
      <c r="BD42" s="242"/>
      <c r="BE42" s="243"/>
      <c r="BF42" s="244" t="s">
        <v>89</v>
      </c>
      <c r="BG42" s="136"/>
      <c r="BH42" s="136"/>
      <c r="BI42" s="245"/>
      <c r="BJ42" s="209" t="str">
        <f>BO42&amp;",-"</f>
        <v>91,-</v>
      </c>
      <c r="BK42" s="246"/>
      <c r="BL42" s="246"/>
      <c r="BM42" s="247"/>
      <c r="BN42" s="19"/>
      <c r="BO42" s="40">
        <v>91</v>
      </c>
      <c r="BP42" s="40"/>
      <c r="BQ42" s="41"/>
      <c r="BR42" s="41"/>
      <c r="BS42" s="41"/>
      <c r="BT42" s="41"/>
      <c r="BU42" s="41"/>
      <c r="BV42" s="41"/>
      <c r="BW42" s="41"/>
      <c r="BX42" s="56" t="s">
        <v>45</v>
      </c>
      <c r="BY42" s="56" t="s">
        <v>90</v>
      </c>
      <c r="BZ42" s="56" t="s">
        <v>45</v>
      </c>
      <c r="CA42" s="56" t="s">
        <v>90</v>
      </c>
      <c r="CB42" s="56" t="s">
        <v>45</v>
      </c>
      <c r="CC42" s="56" t="s">
        <v>90</v>
      </c>
      <c r="CD42" s="41" t="s">
        <v>91</v>
      </c>
      <c r="CE42" s="41"/>
      <c r="CF42" s="41"/>
      <c r="CG42" s="41"/>
      <c r="CH42" s="41"/>
      <c r="CI42" s="41"/>
      <c r="CJ42" s="41">
        <f>IF(OR(AX42&lt;0,AX42&gt;999,BF56&lt;0,BF56&gt;24),1,0)</f>
        <v>0</v>
      </c>
      <c r="CK42" s="41">
        <f>IF(CJ42&gt;0,0,AX42*4-FLOOR(AX42*4,1)+ABS(BF55)*4-FLOOR(ABS(BF55)*4,1)+IF(J57&lt;&gt;"M",BF56*20-FLOOR(BF56*20,1),0))</f>
        <v>0</v>
      </c>
      <c r="CL42" s="41"/>
      <c r="CM42" s="41"/>
      <c r="CN42" s="41"/>
      <c r="CO42" s="41"/>
      <c r="CP42" s="41"/>
      <c r="CQ42" s="41"/>
      <c r="CR42" s="41"/>
      <c r="CS42" s="41"/>
      <c r="CT42" s="41"/>
      <c r="CU42" s="57" t="s">
        <v>92</v>
      </c>
      <c r="CV42" s="41"/>
    </row>
    <row r="43" spans="1:100" s="12" customFormat="1" ht="15.75" customHeight="1" x14ac:dyDescent="0.2">
      <c r="A43" s="1"/>
      <c r="B43" s="251" t="str">
        <f>MID(L56,1,1)&amp;" "&amp;MID(L56,2,1)&amp;" "&amp;MID(L56,3,1)&amp;" "&amp;MID(L56,4,1)</f>
        <v>1 2 3 4</v>
      </c>
      <c r="C43" s="252"/>
      <c r="D43" s="252"/>
      <c r="E43" s="252"/>
      <c r="F43" s="252"/>
      <c r="G43" s="253"/>
      <c r="H43" s="20"/>
      <c r="I43" s="21"/>
      <c r="J43" s="21"/>
      <c r="K43" s="21"/>
      <c r="L43" s="21"/>
      <c r="M43" s="21"/>
      <c r="N43" s="21"/>
      <c r="O43" s="21"/>
      <c r="P43" s="58"/>
      <c r="Q43" s="21"/>
      <c r="R43" s="21"/>
      <c r="S43" s="21"/>
      <c r="T43" s="21"/>
      <c r="U43" s="21"/>
      <c r="V43" s="21"/>
      <c r="W43" s="21"/>
      <c r="X43" s="21"/>
      <c r="Y43" s="21"/>
      <c r="Z43" s="59" t="s">
        <v>93</v>
      </c>
      <c r="AA43" s="192">
        <f>AA41+AA42</f>
        <v>40</v>
      </c>
      <c r="AB43" s="193"/>
      <c r="AC43" s="193"/>
      <c r="AD43" s="194"/>
      <c r="AE43" s="20"/>
      <c r="AF43" s="21"/>
      <c r="AG43" s="21"/>
      <c r="AH43" s="21"/>
      <c r="AI43" s="21"/>
      <c r="AJ43" s="21"/>
      <c r="AK43" s="21"/>
      <c r="AL43" s="21"/>
      <c r="AM43" s="58"/>
      <c r="AN43" s="21"/>
      <c r="AO43" s="21"/>
      <c r="AP43" s="21"/>
      <c r="AQ43" s="21"/>
      <c r="AR43" s="21"/>
      <c r="AS43" s="21"/>
      <c r="AT43" s="21"/>
      <c r="AU43" s="21"/>
      <c r="AV43" s="21"/>
      <c r="AW43" s="59" t="s">
        <v>94</v>
      </c>
      <c r="AX43" s="254" t="str">
        <f>IF(AA44-AX42&lt;0,AA44-AX42,"")</f>
        <v/>
      </c>
      <c r="AY43" s="255"/>
      <c r="AZ43" s="255"/>
      <c r="BA43" s="255"/>
      <c r="BB43" s="256" t="s">
        <v>74</v>
      </c>
      <c r="BC43" s="257"/>
      <c r="BD43" s="257"/>
      <c r="BE43" s="258"/>
      <c r="BF43" s="259" t="s">
        <v>95</v>
      </c>
      <c r="BG43" s="123"/>
      <c r="BH43" s="123"/>
      <c r="BI43" s="124"/>
      <c r="BJ43" s="119" t="str">
        <f>BO43&amp;",-"</f>
        <v>138,-</v>
      </c>
      <c r="BK43" s="123"/>
      <c r="BL43" s="123"/>
      <c r="BM43" s="138"/>
      <c r="BN43" s="19"/>
      <c r="BO43" s="40">
        <v>138</v>
      </c>
      <c r="BP43" s="35" t="str">
        <f t="shared" ref="BP43:CP43" si="38">IF(BP7="","",BP7)</f>
        <v>práce ve sv.v</v>
      </c>
      <c r="BQ43" s="36" t="str">
        <f t="shared" si="38"/>
        <v>příplatek za</v>
      </c>
      <c r="BR43" s="36" t="str">
        <f t="shared" si="38"/>
        <v>příplatek za</v>
      </c>
      <c r="BS43" s="36" t="str">
        <f t="shared" si="38"/>
        <v>příplatek za</v>
      </c>
      <c r="BT43" s="36" t="str">
        <f t="shared" si="38"/>
        <v>snížení doby</v>
      </c>
      <c r="BU43" s="36" t="str">
        <f t="shared" si="38"/>
        <v>přerušení a pr.</v>
      </c>
      <c r="BV43" s="36" t="str">
        <f t="shared" si="38"/>
        <v>svátek ve</v>
      </c>
      <c r="BW43" s="36" t="str">
        <f t="shared" si="38"/>
        <v>dovolená</v>
      </c>
      <c r="BX43" s="36" t="str">
        <f t="shared" si="38"/>
        <v>lékař</v>
      </c>
      <c r="BY43" s="36" t="str">
        <f t="shared" si="38"/>
        <v>nemoc, OČR</v>
      </c>
      <c r="BZ43" s="36" t="str">
        <f t="shared" si="38"/>
        <v>služební</v>
      </c>
      <c r="CA43" s="36" t="str">
        <f t="shared" si="38"/>
        <v>neplacené</v>
      </c>
      <c r="CB43" s="36" t="str">
        <f t="shared" si="38"/>
        <v>ostatní plac.</v>
      </c>
      <c r="CC43" s="36" t="str">
        <f t="shared" si="38"/>
        <v>ostatní neplac.</v>
      </c>
      <c r="CD43" s="36" t="str">
        <f t="shared" si="38"/>
        <v>náhrady</v>
      </c>
      <c r="CE43" s="36" t="str">
        <f t="shared" si="38"/>
        <v>práce při  PR</v>
      </c>
      <c r="CF43" s="36" t="str">
        <f t="shared" si="38"/>
        <v>práce po 24 h</v>
      </c>
      <c r="CG43" s="36" t="str">
        <f t="shared" si="38"/>
        <v>přerušení</v>
      </c>
      <c r="CH43" s="36" t="str">
        <f t="shared" si="38"/>
        <v>neodpracované</v>
      </c>
      <c r="CI43" s="36" t="str">
        <f t="shared" si="38"/>
        <v>nepřípustné</v>
      </c>
      <c r="CJ43" s="36" t="str">
        <f t="shared" si="38"/>
        <v>nepřípustné</v>
      </c>
      <c r="CK43" s="36" t="str">
        <f t="shared" si="38"/>
        <v>nepřípustné</v>
      </c>
      <c r="CL43" s="36" t="str">
        <f t="shared" si="38"/>
        <v>délka</v>
      </c>
      <c r="CM43" s="36" t="str">
        <f t="shared" si="38"/>
        <v>služební cesta</v>
      </c>
      <c r="CN43" s="36" t="str">
        <f t="shared" si="38"/>
        <v>služební cesta</v>
      </c>
      <c r="CO43" s="36" t="str">
        <f t="shared" si="38"/>
        <v>neodpr.+ odpr.</v>
      </c>
      <c r="CP43" s="36" t="str">
        <f t="shared" si="38"/>
        <v>zadáno neodpr.</v>
      </c>
      <c r="CQ43" s="37" t="s">
        <v>36</v>
      </c>
      <c r="CR43" s="37" t="s">
        <v>37</v>
      </c>
      <c r="CS43" s="36" t="str">
        <f>IF(CS7="","",CS7)</f>
        <v>HS-prohození</v>
      </c>
      <c r="CT43" s="36" t="str">
        <f>IF(CT7="","",CT7)</f>
        <v>HS-prohození</v>
      </c>
      <c r="CU43" s="36" t="s">
        <v>39</v>
      </c>
      <c r="CV43" s="36" t="s">
        <v>40</v>
      </c>
    </row>
    <row r="44" spans="1:100" s="12" customFormat="1" ht="15.75" customHeight="1" x14ac:dyDescent="0.2">
      <c r="A44" s="1"/>
      <c r="B44" s="260" t="str">
        <f>IF(X56="","","středisko: "&amp;X56)</f>
        <v>středisko: 1</v>
      </c>
      <c r="C44" s="249"/>
      <c r="D44" s="249"/>
      <c r="E44" s="249"/>
      <c r="F44" s="249"/>
      <c r="G44" s="261"/>
      <c r="H44" s="60"/>
      <c r="I44" s="61"/>
      <c r="J44" s="61"/>
      <c r="K44" s="61"/>
      <c r="L44" s="61"/>
      <c r="M44" s="61"/>
      <c r="N44" s="61"/>
      <c r="O44" s="61"/>
      <c r="P44" s="62"/>
      <c r="Q44" s="61"/>
      <c r="R44" s="61"/>
      <c r="S44" s="61"/>
      <c r="T44" s="61"/>
      <c r="U44" s="61"/>
      <c r="V44" s="61"/>
      <c r="W44" s="61"/>
      <c r="X44" s="61"/>
      <c r="Y44" s="61"/>
      <c r="Z44" s="63" t="s">
        <v>96</v>
      </c>
      <c r="AA44" s="262">
        <f>IF(OR(AA43-BW45&lt;-99,BF56=0),0,AA43-BW45)</f>
        <v>0</v>
      </c>
      <c r="AB44" s="263"/>
      <c r="AC44" s="263"/>
      <c r="AD44" s="264"/>
      <c r="AE44" s="60"/>
      <c r="AF44" s="61"/>
      <c r="AG44" s="61"/>
      <c r="AH44" s="61"/>
      <c r="AI44" s="61"/>
      <c r="AJ44" s="61"/>
      <c r="AK44" s="61"/>
      <c r="AL44" s="61"/>
      <c r="AM44" s="62"/>
      <c r="AN44" s="61"/>
      <c r="AO44" s="61"/>
      <c r="AP44" s="61"/>
      <c r="AQ44" s="61"/>
      <c r="AR44" s="61"/>
      <c r="AS44" s="61"/>
      <c r="AT44" s="61"/>
      <c r="AU44" s="61"/>
      <c r="AV44" s="61"/>
      <c r="AW44" s="59" t="s">
        <v>97</v>
      </c>
      <c r="AX44" s="262">
        <f>IF(AND(AC57&lt;&gt;"ano",AA44-AX42&gt;-0.01),AA44-AX42,"")</f>
        <v>0</v>
      </c>
      <c r="AY44" s="263"/>
      <c r="AZ44" s="263"/>
      <c r="BA44" s="264"/>
      <c r="BB44" s="265" t="str">
        <f>BO41&amp;",-"</f>
        <v>75,-</v>
      </c>
      <c r="BC44" s="266"/>
      <c r="BD44" s="266"/>
      <c r="BE44" s="267"/>
      <c r="BF44" s="248" t="s">
        <v>98</v>
      </c>
      <c r="BG44" s="249"/>
      <c r="BH44" s="249"/>
      <c r="BI44" s="250"/>
      <c r="BJ44" s="142" t="str">
        <f>BO44&amp;",-"</f>
        <v>217,-</v>
      </c>
      <c r="BK44" s="143"/>
      <c r="BL44" s="143"/>
      <c r="BM44" s="144"/>
      <c r="BN44" s="19"/>
      <c r="BO44" s="40">
        <v>217</v>
      </c>
      <c r="BP44" s="35" t="str">
        <f t="shared" ref="BP44:BU44" si="39">IF(BP8="","",BP8)</f>
        <v>pracovní době</v>
      </c>
      <c r="BQ44" s="36" t="str">
        <f t="shared" si="39"/>
        <v>svátek</v>
      </c>
      <c r="BR44" s="36" t="str">
        <f t="shared" si="39"/>
        <v>noc</v>
      </c>
      <c r="BS44" s="36" t="str">
        <f t="shared" si="39"/>
        <v>so + ne</v>
      </c>
      <c r="BT44" s="36" t="str">
        <f t="shared" si="39"/>
        <v>o přestávky</v>
      </c>
      <c r="BU44" s="36" t="str">
        <f t="shared" si="39"/>
        <v>přes půlnoc</v>
      </c>
      <c r="BV44" s="36"/>
      <c r="BW44" s="36" t="str">
        <f t="shared" ref="BW44:CP44" si="40">IF(BW8="","",BW8)</f>
        <v/>
      </c>
      <c r="BX44" s="36" t="str">
        <f t="shared" si="40"/>
        <v>doprovod</v>
      </c>
      <c r="BY44" s="36" t="str">
        <f t="shared" si="40"/>
        <v/>
      </c>
      <c r="BZ44" s="36" t="str">
        <f t="shared" si="40"/>
        <v>cesta</v>
      </c>
      <c r="CA44" s="36" t="str">
        <f t="shared" si="40"/>
        <v>volno, vč. "A"</v>
      </c>
      <c r="CB44" s="36" t="str">
        <f t="shared" si="40"/>
        <v>nepřítomnost</v>
      </c>
      <c r="CC44" s="36" t="str">
        <f t="shared" si="40"/>
        <v>nepřítomnost</v>
      </c>
      <c r="CD44" s="36" t="str">
        <f t="shared" si="40"/>
        <v>60%, 80%</v>
      </c>
      <c r="CE44" s="36" t="str">
        <f t="shared" si="40"/>
        <v>pohotovosti</v>
      </c>
      <c r="CF44" s="36" t="str">
        <f t="shared" si="40"/>
        <v xml:space="preserve"> poslední den</v>
      </c>
      <c r="CG44" s="36" t="str">
        <f t="shared" si="40"/>
        <v>práce</v>
      </c>
      <c r="CH44" s="36" t="str">
        <f t="shared" si="40"/>
        <v>hod.ve volnu</v>
      </c>
      <c r="CI44" s="36" t="str">
        <f t="shared" si="40"/>
        <v>znaky - důvod</v>
      </c>
      <c r="CJ44" s="36" t="str">
        <f t="shared" si="40"/>
        <v>rozmezí hodin</v>
      </c>
      <c r="CK44" s="36" t="str">
        <f t="shared" si="40"/>
        <v>hodnoty hodin</v>
      </c>
      <c r="CL44" s="36" t="str">
        <f t="shared" si="40"/>
        <v>dovolené</v>
      </c>
      <c r="CM44" s="36" t="str">
        <f t="shared" si="40"/>
        <v>kratší než 5 h</v>
      </c>
      <c r="CN44" s="36" t="str">
        <f t="shared" si="40"/>
        <v>víc, než práce</v>
      </c>
      <c r="CO44" s="36" t="str">
        <f t="shared" si="40"/>
        <v>hodin je víc</v>
      </c>
      <c r="CP44" s="36" t="str">
        <f t="shared" si="40"/>
        <v>bez hodin</v>
      </c>
      <c r="CQ44" s="37" t="s">
        <v>73</v>
      </c>
      <c r="CR44" s="37" t="s">
        <v>74</v>
      </c>
      <c r="CS44" s="36" t="str">
        <f>IF(CS8="","",CS8)</f>
        <v>MP I</v>
      </c>
      <c r="CT44" s="36" t="str">
        <f>IF(CT8="","",CT8)</f>
        <v>MP II</v>
      </c>
      <c r="CU44" s="37" t="s">
        <v>77</v>
      </c>
      <c r="CV44" s="36" t="s">
        <v>78</v>
      </c>
    </row>
    <row r="45" spans="1:100" s="12" customFormat="1" ht="15.75" customHeight="1" x14ac:dyDescent="0.2">
      <c r="A45" s="1"/>
      <c r="B45" s="268" t="s">
        <v>99</v>
      </c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204"/>
      <c r="BF45" s="204"/>
      <c r="BG45" s="204"/>
      <c r="BH45" s="204"/>
      <c r="BI45" s="204"/>
      <c r="BJ45" s="204"/>
      <c r="BK45" s="204"/>
      <c r="BL45" s="204"/>
      <c r="BM45" s="239"/>
      <c r="BN45" s="19"/>
      <c r="BO45" s="10"/>
      <c r="BP45" s="64" t="s">
        <v>100</v>
      </c>
      <c r="BQ45" s="41">
        <f>IF(BR45&lt;6.5,MIN(BR45,6),IF(BR45&lt;13,MIN(BR45-0.5,12),IF(BR45&lt;19.5,MIN(BR45-1,18),IF(BR45&lt;26,MIN(BR45-1.5,24),BR45-2))))</f>
        <v>0</v>
      </c>
      <c r="BR45" s="28">
        <f>IF(AND(F57=4,U39&gt;X39),IF(OR(U$57&lt;&gt;"ano",U39&lt;21),X39,BU39),0)</f>
        <v>0</v>
      </c>
      <c r="BS45" s="27"/>
      <c r="BT45" s="27"/>
      <c r="BU45" s="27"/>
      <c r="BV45" s="36" t="s">
        <v>101</v>
      </c>
      <c r="BW45" s="28">
        <f>ROUND(((X3-BV41-BW41-BY41-CA41-CC41)*B4-BX41-CB41)*4,0)/4</f>
        <v>176</v>
      </c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11"/>
      <c r="CR45" s="11"/>
      <c r="CS45" s="11"/>
      <c r="CT45" s="11"/>
      <c r="CU45" s="11"/>
      <c r="CV45" s="11"/>
    </row>
    <row r="46" spans="1:100" s="12" customFormat="1" ht="15.75" customHeight="1" x14ac:dyDescent="0.2">
      <c r="A46" s="1"/>
      <c r="B46" s="269" t="s">
        <v>102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3"/>
      <c r="AN46" s="143"/>
      <c r="AO46" s="143"/>
      <c r="AP46" s="143"/>
      <c r="AQ46" s="143"/>
      <c r="AR46" s="143"/>
      <c r="AS46" s="143"/>
      <c r="AT46" s="143"/>
      <c r="AU46" s="143"/>
      <c r="AV46" s="143"/>
      <c r="AW46" s="143"/>
      <c r="AX46" s="143"/>
      <c r="AY46" s="143"/>
      <c r="AZ46" s="143"/>
      <c r="BA46" s="143"/>
      <c r="BB46" s="143"/>
      <c r="BC46" s="143"/>
      <c r="BD46" s="143"/>
      <c r="BE46" s="143"/>
      <c r="BF46" s="143"/>
      <c r="BG46" s="143"/>
      <c r="BH46" s="143"/>
      <c r="BI46" s="143"/>
      <c r="BJ46" s="143"/>
      <c r="BK46" s="143"/>
      <c r="BL46" s="143"/>
      <c r="BM46" s="144"/>
      <c r="BN46" s="19"/>
      <c r="BO46" s="10"/>
      <c r="BP46" s="64" t="s">
        <v>103</v>
      </c>
      <c r="BQ46" s="41">
        <f>IF(BR46&lt;6.5,MIN(BR46,6),IF(BR46&lt;13,MIN(BR46-0.5,12),IF(BR46&lt;19.5,MIN(BR46-1,18),IF(BR46&lt;26,MIN(BR46-1.5,24),BR46-2))))</f>
        <v>0</v>
      </c>
      <c r="BR46" s="28">
        <f>IF(AND(F57=12,U40&gt;X40),IF(OR(U$57&lt;&gt;"ano",U40&lt;21),X40,BU40),0)</f>
        <v>0</v>
      </c>
      <c r="BS46" s="11"/>
      <c r="BT46" s="11"/>
      <c r="BU46" s="11"/>
      <c r="BV46" s="65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</row>
    <row r="47" spans="1:100" s="12" customFormat="1" ht="15.75" customHeight="1" x14ac:dyDescent="0.2">
      <c r="A47" s="1"/>
      <c r="B47" s="270" t="s">
        <v>104</v>
      </c>
      <c r="C47" s="271"/>
      <c r="D47" s="271"/>
      <c r="E47" s="271"/>
      <c r="F47" s="271"/>
      <c r="G47" s="271"/>
      <c r="H47" s="272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  <c r="AM47" s="273"/>
      <c r="AN47" s="273"/>
      <c r="AO47" s="273"/>
      <c r="AP47" s="273"/>
      <c r="AQ47" s="273"/>
      <c r="AR47" s="273"/>
      <c r="AS47" s="273"/>
      <c r="AT47" s="273"/>
      <c r="AU47" s="273"/>
      <c r="AV47" s="273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4"/>
      <c r="BN47" s="66"/>
      <c r="BO47" s="10"/>
      <c r="BP47" s="67"/>
      <c r="BQ47" s="11"/>
      <c r="BR47" s="11"/>
      <c r="BS47" s="11"/>
      <c r="BT47" s="11"/>
      <c r="BU47" s="11"/>
      <c r="BV47" s="36" t="s">
        <v>105</v>
      </c>
      <c r="BW47" s="41">
        <f>ROUND(((X3-BV41-BW41-BY41-CA41-CC41)*B4-BX41-CB41-MAX(AT41-AX42,0))*4,0)/4</f>
        <v>176</v>
      </c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</row>
    <row r="48" spans="1:100" s="12" customFormat="1" ht="15.75" customHeight="1" x14ac:dyDescent="0.2">
      <c r="A48" s="1"/>
      <c r="B48" s="275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  <c r="AM48" s="276"/>
      <c r="AN48" s="276"/>
      <c r="AO48" s="276"/>
      <c r="AP48" s="276"/>
      <c r="AQ48" s="276"/>
      <c r="AR48" s="276"/>
      <c r="AS48" s="276"/>
      <c r="AT48" s="276"/>
      <c r="AU48" s="276"/>
      <c r="AV48" s="276"/>
      <c r="AW48" s="276"/>
      <c r="AX48" s="276"/>
      <c r="AY48" s="276"/>
      <c r="AZ48" s="276"/>
      <c r="BA48" s="276"/>
      <c r="BB48" s="276"/>
      <c r="BC48" s="276"/>
      <c r="BD48" s="276"/>
      <c r="BE48" s="276"/>
      <c r="BF48" s="276"/>
      <c r="BG48" s="276"/>
      <c r="BH48" s="276"/>
      <c r="BI48" s="276"/>
      <c r="BJ48" s="276"/>
      <c r="BK48" s="276"/>
      <c r="BL48" s="276"/>
      <c r="BM48" s="277"/>
      <c r="BN48" s="66"/>
      <c r="BO48" s="10"/>
      <c r="BP48" s="67"/>
      <c r="BQ48" s="11"/>
      <c r="BR48" s="68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</row>
    <row r="49" spans="1:251" s="12" customFormat="1" ht="15.75" customHeight="1" x14ac:dyDescent="0.2">
      <c r="A49" s="1"/>
      <c r="B49" s="126" t="s">
        <v>106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39"/>
      <c r="R49" s="69" t="s">
        <v>107</v>
      </c>
      <c r="S49" s="1"/>
      <c r="T49" s="1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70"/>
      <c r="AP49" s="17" t="s">
        <v>108</v>
      </c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70"/>
      <c r="BN49" s="69"/>
      <c r="BO49" s="10"/>
      <c r="BP49" s="67"/>
      <c r="BQ49" s="11"/>
      <c r="BR49" s="68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</row>
    <row r="50" spans="1:251" s="12" customFormat="1" ht="15.75" customHeight="1" x14ac:dyDescent="0.2">
      <c r="A50" s="1"/>
      <c r="B50" s="280" t="s">
        <v>123</v>
      </c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2"/>
      <c r="R50" s="1"/>
      <c r="S50" s="1"/>
      <c r="T50" s="1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71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71"/>
      <c r="BN50" s="69"/>
      <c r="BO50" s="10"/>
      <c r="BP50" s="67"/>
      <c r="BQ50" s="11"/>
      <c r="BR50" s="68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</row>
    <row r="51" spans="1:251" s="12" customFormat="1" ht="15.75" customHeight="1" x14ac:dyDescent="0.2">
      <c r="A51" s="1"/>
      <c r="B51" s="283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5"/>
      <c r="R51" s="72"/>
      <c r="S51" s="73"/>
      <c r="T51" s="73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7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74"/>
      <c r="BN51" s="69"/>
      <c r="BO51" s="10"/>
      <c r="BP51" s="67"/>
      <c r="BQ51" s="11"/>
      <c r="BR51" s="68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</row>
    <row r="52" spans="1:251" s="12" customFormat="1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0"/>
      <c r="BO52" s="10"/>
      <c r="BP52" s="10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</row>
    <row r="53" spans="1:251" s="12" customFormat="1" ht="15.75" customHeight="1" x14ac:dyDescent="0.2">
      <c r="A53" s="1"/>
      <c r="B53" s="75"/>
      <c r="C53" s="76"/>
      <c r="D53" s="76"/>
      <c r="E53" s="76"/>
      <c r="F53" s="76"/>
      <c r="G53" s="76"/>
      <c r="H53" s="76"/>
      <c r="I53" s="76"/>
      <c r="J53" s="76"/>
      <c r="K53" s="77" t="s">
        <v>109</v>
      </c>
      <c r="L53" s="78" t="str">
        <f>IF(CH41&gt;0,IF(CH41&gt;29,"Ve svátky může být nepřítomnost jen N -nemoc, S -služební cesta nebo X -ostatní neplacená!","Ve dnech volna může být nepřítomnost jen N - nemoc, S - služební cesta nebo P - přerušení!"),IF(OR(CI41&gt;0,BF55=" ",BF56=" ",AO56=" "),IF(CI41&gt;0,"V sloupci 'důvod nepřítomnosti' jsou nepřípustné znaky!","V některé modré buňce pod chybovým hlášením je zadaný nepřípustný znak!"),IF(CJ41&gt;0,IF(AX42&lt;0,"Do přesčasu k proplacení nelze zadat zápornou hodnotu!","Pro hodiny lze zadat pouze číselné hodnoty v rozmezí  0 - 24 !"),IF(CK41&gt;0,"Hodiny lze zadat pouze desetinným číslem a zaokrouhlené na čtvrthodiny!",IF(CL41&gt;0,"Dovolenou lze vybírat pouze po celých dnech nebo po polovinách dnů!",IF(CM41&gt;0,"Sluzební cesta nemůže být kratší než 5 hodin!",IF(CN41&gt;0,"Služební cesta nemůže být delší než doba zaměstnance v práci, je-li tato doba kratší než "&amp;B4&amp;" h.",L54)))))))</f>
        <v/>
      </c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9"/>
      <c r="BN53" s="80"/>
      <c r="BO53" s="10"/>
      <c r="BP53" s="10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</row>
    <row r="54" spans="1:251" s="12" customFormat="1" ht="15.75" customHeight="1" x14ac:dyDescent="0.2">
      <c r="A54" s="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2" t="str">
        <f>IF(CO41&gt;0,IF(B4=0.00001,"U dohody o provedení práce nelze použít tuto nepřítomnost.","Kromě „P“ a „S“ nemůže být součet hodin přítomnosti a nepřítomnosti vyšší než "&amp;B4&amp;" hodin!"),IF(CP41&gt;0,"Je-li zadána odpracovaná doba i důvod nepřítomnosti, musí se zadat i hodiny nepřítomnosti!",IF(CG41&gt;0,"Přerušení práce nemůže být delší, než odpracovaná doba!",IF(CF41&gt;0,"Na konci měsíce nelze zapsat konec pracovní činnosti po 24 hodině.",IF(AX42&gt;MAX(AA44,0),"Přesčas k proplacení nemůže být vyšší než přesčas na konci měsíce!",IF(Y57+AX42&gt;416,"Byl přečerpán roční přesčasový limit. Proplatit lze nejvíce "&amp;416-Y57&amp;" hod"&amp;IF(ROUND(Y57,0)=Y57,IF(416-Y57&lt;5,"","in"),"in")&amp;" přesčasu.",IF(OR(CE41&gt;0,CQ41&gt;0),IF(CE41&gt;0,"Je-li zadaná pohotovost PR, lze zadat odpracovanou dobu maximálně 5 hodin.","Do řádku pro neexistující den nelze zapisovat!"),M54)))))))</f>
        <v/>
      </c>
      <c r="M54" s="83" t="str">
        <f>IF(AND(J57&lt;&gt;"H",BF56&gt;6,OR(Y57+AX42&gt;150,AX42&gt;ROUND(32*BW45/MAX(BF56,0.01)/5,0)/4)),"Není-li uzavřevá dohoda podle § 93, odst. 3 ZP, nelze proplatit přesčas vyšší než "&amp;MAX(0,MIN(150-Y57,ROUND(32*BW45/BF56/5,0)/4))&amp;" hodin.",IF(OR(N6&lt;0,N6&gt;9999999,N7&gt;9999999,N7&lt;0,AD6&lt;0,AD6&gt;9999999,AD7&gt;9999999,AD7&lt;0,AT6&lt;0,AT6&gt;9999999,AT7&gt;9999999,AT7&lt;0,BJ6&lt;0,BJ6&gt;9999999,BJ7&gt;9999999,BJ7&lt;0),"V některé z buněk pro odměny prémie aj. je nepřípustný znak",IF(OR(BF55&lt;-99.9,BF55&gt;300),"Pro přesčas / úvazek z minulých měsísů byla zadána nepřípustná hodnota !",N54)))</f>
        <v/>
      </c>
      <c r="N54" s="83" t="str">
        <f>IF(OR(BQ45&gt;0,BQ46&gt;0),"Před svátkem nelze na konci měsíce zapsat konec pracovní činnosti po 24 hodině!",IF(OR(CS41&gt;0,CT41&gt;0),"Pohotovost MP I"&amp;IF(CS41&gt;0," lze zadat jen v pracovních dnech.","I lze zadat jen ve dnech pracovního klidu."),IF(CU41&gt;0,"V jednom řádku nelze vyplnit pouze ''od'' nebo pouze ''do''",IF(CR41&gt;0,"Pro diety nebo stravné byla použitá neplatná sazba.",""))))</f>
        <v/>
      </c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0"/>
      <c r="BO54" s="10"/>
      <c r="BP54" s="10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</row>
    <row r="55" spans="1:251" s="12" customFormat="1" ht="15.75" customHeight="1" x14ac:dyDescent="0.2">
      <c r="A55" s="1"/>
      <c r="B55" s="84" t="s">
        <v>110</v>
      </c>
      <c r="C55" s="85"/>
      <c r="D55" s="85"/>
      <c r="E55" s="85"/>
      <c r="F55" s="85"/>
      <c r="G55" s="85"/>
      <c r="H55" s="85"/>
      <c r="I55" s="85"/>
      <c r="J55" s="85"/>
      <c r="K55" s="85"/>
      <c r="L55" s="286" t="s">
        <v>122</v>
      </c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8"/>
      <c r="AD55" s="289" t="s">
        <v>74</v>
      </c>
      <c r="AE55" s="290"/>
      <c r="AF55" s="290"/>
      <c r="AG55" s="291"/>
      <c r="AH55" s="292" t="s">
        <v>111</v>
      </c>
      <c r="AI55" s="293"/>
      <c r="AJ55" s="294"/>
      <c r="AK55" s="86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7" t="s">
        <v>112</v>
      </c>
      <c r="BF55" s="295">
        <v>40</v>
      </c>
      <c r="BG55" s="296"/>
      <c r="BH55" s="296"/>
      <c r="BI55" s="297"/>
      <c r="BJ55" s="86" t="s">
        <v>113</v>
      </c>
      <c r="BK55" s="85"/>
      <c r="BL55" s="85"/>
      <c r="BM55" s="88"/>
      <c r="BN55" s="80"/>
      <c r="BO55" s="10"/>
      <c r="BP55" s="10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</row>
    <row r="56" spans="1:251" s="12" customFormat="1" ht="15.75" customHeight="1" x14ac:dyDescent="0.2">
      <c r="A56" s="1"/>
      <c r="B56" s="89" t="s">
        <v>114</v>
      </c>
      <c r="C56" s="90"/>
      <c r="D56" s="90"/>
      <c r="E56" s="90"/>
      <c r="F56" s="90"/>
      <c r="G56" s="90"/>
      <c r="H56" s="90"/>
      <c r="I56" s="90"/>
      <c r="J56" s="90"/>
      <c r="K56" s="90"/>
      <c r="L56" s="298">
        <v>1234</v>
      </c>
      <c r="M56" s="299"/>
      <c r="N56" s="299"/>
      <c r="O56" s="300"/>
      <c r="P56" s="90"/>
      <c r="Q56" s="90"/>
      <c r="R56" s="90"/>
      <c r="S56" s="90"/>
      <c r="T56" s="90"/>
      <c r="U56" s="90"/>
      <c r="V56" s="90"/>
      <c r="W56" s="91" t="s">
        <v>115</v>
      </c>
      <c r="X56" s="298">
        <v>1</v>
      </c>
      <c r="Y56" s="301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1" t="str">
        <f>IF(K57="M","základní měsíční mzda: ","základní hodinová mzda: ")</f>
        <v xml:space="preserve">základní hodinová mzda: </v>
      </c>
      <c r="AO56" s="302"/>
      <c r="AP56" s="303"/>
      <c r="AQ56" s="303"/>
      <c r="AR56" s="303"/>
      <c r="AS56" s="304"/>
      <c r="AT56" s="90" t="s">
        <v>116</v>
      </c>
      <c r="AU56" s="90"/>
      <c r="AV56" s="90"/>
      <c r="AW56" s="92"/>
      <c r="AX56" s="93"/>
      <c r="AY56" s="90"/>
      <c r="AZ56" s="90"/>
      <c r="BA56" s="90"/>
      <c r="BB56" s="90"/>
      <c r="BC56" s="90"/>
      <c r="BD56" s="90"/>
      <c r="BE56" s="91" t="s">
        <v>117</v>
      </c>
      <c r="BF56" s="305">
        <v>8</v>
      </c>
      <c r="BG56" s="306"/>
      <c r="BH56" s="306"/>
      <c r="BI56" s="307"/>
      <c r="BJ56" s="90" t="s">
        <v>113</v>
      </c>
      <c r="BK56" s="90"/>
      <c r="BL56" s="90"/>
      <c r="BM56" s="94"/>
      <c r="BN56" s="80"/>
      <c r="BO56" s="10"/>
      <c r="BP56" s="10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</row>
    <row r="57" spans="1:251" s="12" customFormat="1" ht="13.9" customHeight="1" x14ac:dyDescent="0.2">
      <c r="A57" s="1"/>
      <c r="B57" s="95" t="s">
        <v>1</v>
      </c>
      <c r="C57" s="96"/>
      <c r="D57" s="96"/>
      <c r="E57" s="96"/>
      <c r="F57" s="278">
        <v>8</v>
      </c>
      <c r="G57" s="278"/>
      <c r="H57" s="278"/>
      <c r="I57" s="278"/>
      <c r="J57" s="97" t="s">
        <v>118</v>
      </c>
      <c r="K57" s="96" t="str">
        <f>IF(OR(AO56&gt;400,AND(AM57&gt;400,AO56=0)),"M","H")</f>
        <v>H</v>
      </c>
      <c r="L57" s="98"/>
      <c r="M57" s="99" t="s">
        <v>2</v>
      </c>
      <c r="N57" s="96"/>
      <c r="O57" s="96"/>
      <c r="P57" s="278">
        <v>2021</v>
      </c>
      <c r="Q57" s="278"/>
      <c r="R57" s="278"/>
      <c r="S57" s="278"/>
      <c r="T57" s="96" t="s">
        <v>119</v>
      </c>
      <c r="U57" s="96" t="s">
        <v>119</v>
      </c>
      <c r="V57" s="96"/>
      <c r="W57" s="96"/>
      <c r="X57" s="96"/>
      <c r="Y57" s="96">
        <v>63.5</v>
      </c>
      <c r="Z57" s="96">
        <v>332.65</v>
      </c>
      <c r="AA57" s="96"/>
      <c r="AB57" s="96"/>
      <c r="AC57" s="96" t="s">
        <v>119</v>
      </c>
      <c r="AD57" s="96"/>
      <c r="AE57" s="96"/>
      <c r="AF57" s="100">
        <f>Y57+AX42</f>
        <v>63.5</v>
      </c>
      <c r="AG57" s="96"/>
      <c r="AH57" s="96" t="str">
        <f>IF(OR(F57&lt;&gt;2,P57/4-FLOOR(P57/4,1)=0),"29.","")</f>
        <v>29.</v>
      </c>
      <c r="AI57" s="96"/>
      <c r="AJ57" s="96"/>
      <c r="AK57" s="96" t="str">
        <f>IF(F57&lt;&gt;2,"30.","")</f>
        <v>30.</v>
      </c>
      <c r="AL57" s="96"/>
      <c r="AM57" s="96">
        <v>38980</v>
      </c>
      <c r="AN57" s="96" t="str">
        <f>IF(OR(F57=1,F57=3,F57=5,F57=7,F57=8,F57=10,F57=12),"31.","")</f>
        <v>31.</v>
      </c>
      <c r="AO57" s="96">
        <f>IF(AA44-AX42&lt;0,AA44-AX42,0)</f>
        <v>0</v>
      </c>
      <c r="AP57" s="100">
        <f>AA44-AX42</f>
        <v>0</v>
      </c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101" t="s">
        <v>120</v>
      </c>
      <c r="BI57" s="279">
        <v>13</v>
      </c>
      <c r="BJ57" s="279"/>
      <c r="BK57" s="279"/>
      <c r="BL57" s="98" t="s">
        <v>121</v>
      </c>
      <c r="BM57" s="98"/>
      <c r="BN57" s="10"/>
      <c r="BO57" s="10"/>
      <c r="BP57" s="10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</row>
    <row r="58" spans="1:25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02"/>
      <c r="BQ58" s="12"/>
      <c r="BR58" s="12"/>
      <c r="BS58" s="12"/>
      <c r="BT58" s="12"/>
      <c r="BU58" s="12"/>
      <c r="BV58" s="103"/>
      <c r="BW58" s="12"/>
      <c r="BX58" s="12"/>
      <c r="BY58" s="12"/>
      <c r="BZ58" s="12"/>
      <c r="CA58" s="12"/>
      <c r="CB58" s="12"/>
      <c r="CR58" s="104"/>
      <c r="CS58" s="104"/>
      <c r="CT58" s="104"/>
      <c r="CU58" s="104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</row>
    <row r="59" spans="1:25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03"/>
      <c r="BW59" s="12"/>
      <c r="BX59" s="12"/>
      <c r="BY59" s="12"/>
      <c r="BZ59" s="12"/>
      <c r="CA59" s="12"/>
      <c r="CB59" s="12"/>
      <c r="CR59" s="104"/>
      <c r="CS59" s="104"/>
      <c r="CT59" s="104"/>
      <c r="CU59" s="104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</row>
    <row r="60" spans="1:25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V60" s="105"/>
      <c r="CR60" s="104"/>
      <c r="CS60" s="104"/>
      <c r="CT60" s="104"/>
      <c r="CU60" s="104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</row>
    <row r="61" spans="1:25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V61" s="105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</row>
    <row r="62" spans="1:25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V62" s="105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</row>
    <row r="63" spans="1:25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V63" s="105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</row>
    <row r="64" spans="1:25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V64" s="105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</row>
    <row r="65" spans="1:25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V65" s="105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</row>
    <row r="66" spans="1:25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V66" s="105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</row>
    <row r="67" spans="1:25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V67" s="105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</row>
    <row r="68" spans="1:25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V68" s="106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</row>
    <row r="69" spans="1:25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V69" s="106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</row>
    <row r="70" spans="1:25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V70" s="106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</row>
    <row r="71" spans="1:25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V71" s="106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</row>
    <row r="72" spans="1:25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V72" s="106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</row>
    <row r="73" spans="1:251" x14ac:dyDescent="0.2">
      <c r="BV73" s="106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</row>
    <row r="74" spans="1:251" x14ac:dyDescent="0.2">
      <c r="BR74" s="107"/>
      <c r="BV74" s="106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</row>
    <row r="75" spans="1:251" x14ac:dyDescent="0.2">
      <c r="BR75" s="107"/>
      <c r="BV75" s="106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</row>
    <row r="76" spans="1:251" x14ac:dyDescent="0.2">
      <c r="BR76" s="107"/>
      <c r="BV76" s="106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</row>
    <row r="77" spans="1:251" x14ac:dyDescent="0.2">
      <c r="BR77" s="107"/>
      <c r="BV77" s="106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</row>
    <row r="78" spans="1:251" x14ac:dyDescent="0.2">
      <c r="BR78" s="107"/>
      <c r="BV78" s="106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</row>
    <row r="79" spans="1:251" x14ac:dyDescent="0.2">
      <c r="BR79" s="107"/>
      <c r="BV79" s="106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</row>
    <row r="80" spans="1:251" x14ac:dyDescent="0.2">
      <c r="BR80" s="107"/>
      <c r="BV80" s="106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</row>
    <row r="81" spans="70:251" x14ac:dyDescent="0.2">
      <c r="BR81" s="107"/>
      <c r="BV81" s="106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</row>
    <row r="82" spans="70:251" x14ac:dyDescent="0.2">
      <c r="BR82" s="107"/>
      <c r="BV82" s="106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</row>
    <row r="83" spans="70:251" x14ac:dyDescent="0.2">
      <c r="BR83" s="107"/>
      <c r="BV83" s="106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</row>
    <row r="84" spans="70:251" x14ac:dyDescent="0.2">
      <c r="BR84" s="107"/>
      <c r="BV84" s="106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</row>
    <row r="85" spans="70:251" x14ac:dyDescent="0.2">
      <c r="BR85" s="107"/>
      <c r="BV85" s="106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</row>
    <row r="86" spans="70:251" x14ac:dyDescent="0.2">
      <c r="BV86" s="106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</row>
    <row r="87" spans="70:251" x14ac:dyDescent="0.2">
      <c r="BV87" s="106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</row>
    <row r="88" spans="70:251" x14ac:dyDescent="0.2">
      <c r="BV88" s="106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</row>
    <row r="89" spans="70:251" x14ac:dyDescent="0.2">
      <c r="BV89" s="106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</row>
    <row r="90" spans="70:251" x14ac:dyDescent="0.2">
      <c r="BV90" s="106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</row>
    <row r="91" spans="70:251" x14ac:dyDescent="0.2">
      <c r="BV91" s="106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</row>
    <row r="92" spans="70:251" x14ac:dyDescent="0.2">
      <c r="BV92" s="106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</row>
    <row r="93" spans="70:251" x14ac:dyDescent="0.2">
      <c r="BV93" s="106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</row>
    <row r="94" spans="70:251" x14ac:dyDescent="0.2">
      <c r="BV94" s="106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</row>
    <row r="95" spans="70:251" x14ac:dyDescent="0.2">
      <c r="BV95" s="106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</row>
    <row r="96" spans="70:251" x14ac:dyDescent="0.2">
      <c r="BV96" s="106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</row>
    <row r="97" spans="74:251" x14ac:dyDescent="0.2">
      <c r="BV97" s="106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</row>
    <row r="98" spans="74:251" x14ac:dyDescent="0.2">
      <c r="BV98" s="106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</row>
    <row r="99" spans="74:251" x14ac:dyDescent="0.2">
      <c r="BV99" s="106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</row>
    <row r="100" spans="74:251" x14ac:dyDescent="0.2">
      <c r="BV100" s="106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</row>
    <row r="101" spans="74:251" x14ac:dyDescent="0.2">
      <c r="BV101" s="106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</row>
    <row r="102" spans="74:251" x14ac:dyDescent="0.2">
      <c r="BV102" s="106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</row>
    <row r="103" spans="74:251" x14ac:dyDescent="0.2">
      <c r="BV103" s="106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</row>
    <row r="104" spans="74:251" x14ac:dyDescent="0.2">
      <c r="BV104" s="106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</row>
    <row r="105" spans="74:251" x14ac:dyDescent="0.2">
      <c r="BV105" s="106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</row>
    <row r="106" spans="74:251" x14ac:dyDescent="0.2">
      <c r="BV106" s="106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</row>
    <row r="107" spans="74:251" x14ac:dyDescent="0.2">
      <c r="BV107" s="106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</row>
    <row r="108" spans="74:251" x14ac:dyDescent="0.2">
      <c r="BV108" s="106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</row>
    <row r="109" spans="74:251" x14ac:dyDescent="0.2">
      <c r="BV109" s="106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</row>
    <row r="110" spans="74:251" x14ac:dyDescent="0.2">
      <c r="BV110" s="106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</row>
    <row r="111" spans="74:251" x14ac:dyDescent="0.2">
      <c r="BV111" s="106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</row>
    <row r="112" spans="74:251" x14ac:dyDescent="0.2">
      <c r="BV112" s="106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</row>
    <row r="113" spans="74:251" x14ac:dyDescent="0.2">
      <c r="BV113" s="106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</row>
    <row r="114" spans="74:251" x14ac:dyDescent="0.2">
      <c r="BV114" s="106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</row>
    <row r="115" spans="74:251" x14ac:dyDescent="0.2">
      <c r="BV115" s="106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</row>
    <row r="116" spans="74:251" x14ac:dyDescent="0.2">
      <c r="BV116" s="106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</row>
    <row r="117" spans="74:251" x14ac:dyDescent="0.2">
      <c r="BV117" s="106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</row>
    <row r="118" spans="74:251" x14ac:dyDescent="0.2">
      <c r="BV118" s="106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</row>
    <row r="119" spans="74:251" x14ac:dyDescent="0.2">
      <c r="BV119" s="106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</row>
    <row r="120" spans="74:251" x14ac:dyDescent="0.2">
      <c r="BV120" s="106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</row>
    <row r="121" spans="74:251" x14ac:dyDescent="0.2">
      <c r="BV121" s="106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</row>
    <row r="122" spans="74:251" x14ac:dyDescent="0.2">
      <c r="BV122" s="106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</row>
    <row r="123" spans="74:251" x14ac:dyDescent="0.2">
      <c r="BV123" s="106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</row>
    <row r="124" spans="74:251" x14ac:dyDescent="0.2">
      <c r="BV124" s="106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</row>
    <row r="125" spans="74:251" x14ac:dyDescent="0.2">
      <c r="BV125" s="106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</row>
    <row r="126" spans="74:251" x14ac:dyDescent="0.2">
      <c r="BV126" s="106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</row>
    <row r="127" spans="74:251" x14ac:dyDescent="0.2">
      <c r="BV127" s="106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</row>
    <row r="128" spans="74:251" x14ac:dyDescent="0.2">
      <c r="BV128" s="106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</row>
    <row r="129" spans="74:251" x14ac:dyDescent="0.2">
      <c r="BV129" s="106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</row>
    <row r="130" spans="74:251" x14ac:dyDescent="0.2">
      <c r="BV130" s="106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</row>
    <row r="131" spans="74:251" x14ac:dyDescent="0.2"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</row>
    <row r="132" spans="74:251" x14ac:dyDescent="0.2"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</row>
    <row r="133" spans="74:251" x14ac:dyDescent="0.2"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</row>
    <row r="134" spans="74:251" x14ac:dyDescent="0.2"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</row>
    <row r="135" spans="74:251" x14ac:dyDescent="0.2"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</row>
    <row r="136" spans="74:251" x14ac:dyDescent="0.2"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</row>
    <row r="137" spans="74:251" x14ac:dyDescent="0.2"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</row>
    <row r="138" spans="74:251" x14ac:dyDescent="0.2"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</row>
    <row r="139" spans="74:251" x14ac:dyDescent="0.2"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</row>
    <row r="140" spans="74:251" x14ac:dyDescent="0.2"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</row>
    <row r="141" spans="74:251" x14ac:dyDescent="0.2"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</row>
    <row r="142" spans="74:251" x14ac:dyDescent="0.2"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</row>
  </sheetData>
  <sheetProtection password="EE36" sheet="1" objects="1" scenarios="1" formatCells="0" formatColumns="0" formatRows="0" insertColumns="0" insertRows="0" insertHyperlinks="0" deleteColumns="0" deleteRows="0" sort="0" autoFilter="0" pivotTables="0"/>
  <mergeCells count="552">
    <mergeCell ref="F57:I57"/>
    <mergeCell ref="P57:S57"/>
    <mergeCell ref="BI57:BK57"/>
    <mergeCell ref="B50:Q51"/>
    <mergeCell ref="L55:AC55"/>
    <mergeCell ref="AD55:AG55"/>
    <mergeCell ref="AH55:AJ55"/>
    <mergeCell ref="BF55:BI55"/>
    <mergeCell ref="L56:O56"/>
    <mergeCell ref="X56:Y56"/>
    <mergeCell ref="AO56:AS56"/>
    <mergeCell ref="BF56:BI56"/>
    <mergeCell ref="B49:Q49"/>
    <mergeCell ref="B44:G44"/>
    <mergeCell ref="AA44:AD44"/>
    <mergeCell ref="AX44:BA44"/>
    <mergeCell ref="BB44:BE44"/>
    <mergeCell ref="B45:BM45"/>
    <mergeCell ref="B46:BM46"/>
    <mergeCell ref="B47:G47"/>
    <mergeCell ref="H47:BM47"/>
    <mergeCell ref="B48:BM48"/>
    <mergeCell ref="B42:G42"/>
    <mergeCell ref="AA42:AD42"/>
    <mergeCell ref="AX42:BA42"/>
    <mergeCell ref="BB42:BE42"/>
    <mergeCell ref="BF42:BI42"/>
    <mergeCell ref="BJ42:BM42"/>
    <mergeCell ref="BF44:BI44"/>
    <mergeCell ref="BJ44:BM44"/>
    <mergeCell ref="B43:G43"/>
    <mergeCell ref="AA43:AD43"/>
    <mergeCell ref="AX43:BA43"/>
    <mergeCell ref="BB43:BE43"/>
    <mergeCell ref="BF43:BI43"/>
    <mergeCell ref="BJ43:BM43"/>
    <mergeCell ref="BF40:BI40"/>
    <mergeCell ref="BJ40:BM40"/>
    <mergeCell ref="AA41:AD41"/>
    <mergeCell ref="AL41:AO41"/>
    <mergeCell ref="AP41:AS41"/>
    <mergeCell ref="AT41:AW41"/>
    <mergeCell ref="AX41:BA41"/>
    <mergeCell ref="BB41:BE41"/>
    <mergeCell ref="BF41:BI41"/>
    <mergeCell ref="AE40:AH40"/>
    <mergeCell ref="AI40:AK40"/>
    <mergeCell ref="AL40:AO40"/>
    <mergeCell ref="AP40:AS40"/>
    <mergeCell ref="AT40:AW40"/>
    <mergeCell ref="AX40:BA40"/>
    <mergeCell ref="BJ41:BM41"/>
    <mergeCell ref="AA40:AD40"/>
    <mergeCell ref="AP39:AS39"/>
    <mergeCell ref="AT39:AW39"/>
    <mergeCell ref="AX39:BA39"/>
    <mergeCell ref="BB39:BE39"/>
    <mergeCell ref="B40:C40"/>
    <mergeCell ref="D40:K40"/>
    <mergeCell ref="L40:T40"/>
    <mergeCell ref="U40:W40"/>
    <mergeCell ref="X40:Z40"/>
    <mergeCell ref="BB40:BE40"/>
    <mergeCell ref="AP37:AS37"/>
    <mergeCell ref="AT37:AW37"/>
    <mergeCell ref="BF39:BI39"/>
    <mergeCell ref="BJ39:BM39"/>
    <mergeCell ref="BJ38:BM38"/>
    <mergeCell ref="B39:C39"/>
    <mergeCell ref="D39:K39"/>
    <mergeCell ref="L39:T39"/>
    <mergeCell ref="U39:W39"/>
    <mergeCell ref="X39:Z39"/>
    <mergeCell ref="AA39:AD39"/>
    <mergeCell ref="AE39:AH39"/>
    <mergeCell ref="AI39:AK39"/>
    <mergeCell ref="AL39:AO39"/>
    <mergeCell ref="AL38:AO38"/>
    <mergeCell ref="AP38:AS38"/>
    <mergeCell ref="AT38:AW38"/>
    <mergeCell ref="AX38:BA38"/>
    <mergeCell ref="B38:C38"/>
    <mergeCell ref="D38:K38"/>
    <mergeCell ref="L38:T38"/>
    <mergeCell ref="U38:W38"/>
    <mergeCell ref="X38:Z38"/>
    <mergeCell ref="AA38:AD38"/>
    <mergeCell ref="AE38:AH38"/>
    <mergeCell ref="AI38:AK38"/>
    <mergeCell ref="AI37:AK37"/>
    <mergeCell ref="AX37:BA37"/>
    <mergeCell ref="BB37:BE37"/>
    <mergeCell ref="BB36:BE36"/>
    <mergeCell ref="BF36:BI36"/>
    <mergeCell ref="BJ36:BM36"/>
    <mergeCell ref="BB38:BE38"/>
    <mergeCell ref="BF38:BI38"/>
    <mergeCell ref="BF37:BI37"/>
    <mergeCell ref="BJ37:BM37"/>
    <mergeCell ref="AA37:AD37"/>
    <mergeCell ref="AE37:AH37"/>
    <mergeCell ref="AE36:AH36"/>
    <mergeCell ref="AI36:AK36"/>
    <mergeCell ref="AL36:AO36"/>
    <mergeCell ref="B37:C37"/>
    <mergeCell ref="D37:K37"/>
    <mergeCell ref="L37:T37"/>
    <mergeCell ref="U37:W37"/>
    <mergeCell ref="X37:Z37"/>
    <mergeCell ref="AL37:AO37"/>
    <mergeCell ref="AP36:AS36"/>
    <mergeCell ref="AT36:AW36"/>
    <mergeCell ref="AX36:BA36"/>
    <mergeCell ref="B36:C36"/>
    <mergeCell ref="D36:K36"/>
    <mergeCell ref="L36:T36"/>
    <mergeCell ref="U36:W36"/>
    <mergeCell ref="X36:Z36"/>
    <mergeCell ref="AA36:AD36"/>
    <mergeCell ref="BJ35:BM35"/>
    <mergeCell ref="BJ34:BM34"/>
    <mergeCell ref="B35:C35"/>
    <mergeCell ref="D35:K35"/>
    <mergeCell ref="L35:T35"/>
    <mergeCell ref="U35:W35"/>
    <mergeCell ref="X35:Z35"/>
    <mergeCell ref="AA35:AD35"/>
    <mergeCell ref="AE35:AH35"/>
    <mergeCell ref="AI35:AK35"/>
    <mergeCell ref="AL35:AO35"/>
    <mergeCell ref="AL34:AO34"/>
    <mergeCell ref="AP34:AS34"/>
    <mergeCell ref="AT34:AW34"/>
    <mergeCell ref="AX34:BA34"/>
    <mergeCell ref="BB34:BE34"/>
    <mergeCell ref="AP35:AS35"/>
    <mergeCell ref="AT35:AW35"/>
    <mergeCell ref="AX35:BA35"/>
    <mergeCell ref="BB35:BE35"/>
    <mergeCell ref="BF35:BI35"/>
    <mergeCell ref="BF34:BI34"/>
    <mergeCell ref="BF33:BI33"/>
    <mergeCell ref="BJ33:BM33"/>
    <mergeCell ref="B34:C34"/>
    <mergeCell ref="D34:K34"/>
    <mergeCell ref="L34:T34"/>
    <mergeCell ref="U34:W34"/>
    <mergeCell ref="X34:Z34"/>
    <mergeCell ref="AA34:AD34"/>
    <mergeCell ref="AE34:AH34"/>
    <mergeCell ref="AI34:AK34"/>
    <mergeCell ref="AI33:AK33"/>
    <mergeCell ref="AL33:AO33"/>
    <mergeCell ref="AP33:AS33"/>
    <mergeCell ref="AT33:AW33"/>
    <mergeCell ref="AX33:BA33"/>
    <mergeCell ref="BF32:BI32"/>
    <mergeCell ref="BJ32:BM32"/>
    <mergeCell ref="B33:C33"/>
    <mergeCell ref="D33:K33"/>
    <mergeCell ref="L33:T33"/>
    <mergeCell ref="U33:W33"/>
    <mergeCell ref="X33:Z33"/>
    <mergeCell ref="AA33:AD33"/>
    <mergeCell ref="AE33:AH33"/>
    <mergeCell ref="AE32:AH32"/>
    <mergeCell ref="AI32:AK32"/>
    <mergeCell ref="AL32:AO32"/>
    <mergeCell ref="AP32:AS32"/>
    <mergeCell ref="AT32:AW32"/>
    <mergeCell ref="AX32:BA32"/>
    <mergeCell ref="B32:C32"/>
    <mergeCell ref="D32:K32"/>
    <mergeCell ref="L32:T32"/>
    <mergeCell ref="U32:W32"/>
    <mergeCell ref="X32:Z32"/>
    <mergeCell ref="AA32:AD32"/>
    <mergeCell ref="BB33:BE33"/>
    <mergeCell ref="BB32:BE32"/>
    <mergeCell ref="BJ31:BM31"/>
    <mergeCell ref="BJ30:BM30"/>
    <mergeCell ref="B31:C31"/>
    <mergeCell ref="D31:K31"/>
    <mergeCell ref="L31:T31"/>
    <mergeCell ref="U31:W31"/>
    <mergeCell ref="X31:Z31"/>
    <mergeCell ref="AA31:AD31"/>
    <mergeCell ref="AE31:AH31"/>
    <mergeCell ref="AI31:AK31"/>
    <mergeCell ref="AL31:AO31"/>
    <mergeCell ref="AL30:AO30"/>
    <mergeCell ref="AP30:AS30"/>
    <mergeCell ref="AT30:AW30"/>
    <mergeCell ref="AX30:BA30"/>
    <mergeCell ref="BB30:BE30"/>
    <mergeCell ref="AP31:AS31"/>
    <mergeCell ref="AT31:AW31"/>
    <mergeCell ref="AX31:BA31"/>
    <mergeCell ref="BB31:BE31"/>
    <mergeCell ref="BF31:BI31"/>
    <mergeCell ref="BF30:BI30"/>
    <mergeCell ref="BF29:BI29"/>
    <mergeCell ref="BJ29:BM29"/>
    <mergeCell ref="B30:C30"/>
    <mergeCell ref="D30:K30"/>
    <mergeCell ref="L30:T30"/>
    <mergeCell ref="U30:W30"/>
    <mergeCell ref="X30:Z30"/>
    <mergeCell ref="AA30:AD30"/>
    <mergeCell ref="AE30:AH30"/>
    <mergeCell ref="AI30:AK30"/>
    <mergeCell ref="AI29:AK29"/>
    <mergeCell ref="AL29:AO29"/>
    <mergeCell ref="AP29:AS29"/>
    <mergeCell ref="AT29:AW29"/>
    <mergeCell ref="AX29:BA29"/>
    <mergeCell ref="BF28:BI28"/>
    <mergeCell ref="BJ28:BM28"/>
    <mergeCell ref="B29:C29"/>
    <mergeCell ref="D29:K29"/>
    <mergeCell ref="L29:T29"/>
    <mergeCell ref="U29:W29"/>
    <mergeCell ref="X29:Z29"/>
    <mergeCell ref="AA29:AD29"/>
    <mergeCell ref="AE29:AH29"/>
    <mergeCell ref="AE28:AH28"/>
    <mergeCell ref="AI28:AK28"/>
    <mergeCell ref="AL28:AO28"/>
    <mergeCell ref="AP28:AS28"/>
    <mergeCell ref="AT28:AW28"/>
    <mergeCell ref="AX28:BA28"/>
    <mergeCell ref="B28:C28"/>
    <mergeCell ref="D28:K28"/>
    <mergeCell ref="L28:T28"/>
    <mergeCell ref="U28:W28"/>
    <mergeCell ref="X28:Z28"/>
    <mergeCell ref="AA28:AD28"/>
    <mergeCell ref="BB29:BE29"/>
    <mergeCell ref="BB28:BE28"/>
    <mergeCell ref="BJ27:BM27"/>
    <mergeCell ref="BJ26:BM26"/>
    <mergeCell ref="B27:C27"/>
    <mergeCell ref="D27:K27"/>
    <mergeCell ref="L27:T27"/>
    <mergeCell ref="U27:W27"/>
    <mergeCell ref="X27:Z27"/>
    <mergeCell ref="AA27:AD27"/>
    <mergeCell ref="AE27:AH27"/>
    <mergeCell ref="AI27:AK27"/>
    <mergeCell ref="AL27:AO27"/>
    <mergeCell ref="AL26:AO26"/>
    <mergeCell ref="AP26:AS26"/>
    <mergeCell ref="AT26:AW26"/>
    <mergeCell ref="AX26:BA26"/>
    <mergeCell ref="BB26:BE26"/>
    <mergeCell ref="AP27:AS27"/>
    <mergeCell ref="AT27:AW27"/>
    <mergeCell ref="AX27:BA27"/>
    <mergeCell ref="BB27:BE27"/>
    <mergeCell ref="BF27:BI27"/>
    <mergeCell ref="BF26:BI26"/>
    <mergeCell ref="BF25:BI25"/>
    <mergeCell ref="BJ25:BM25"/>
    <mergeCell ref="B26:C26"/>
    <mergeCell ref="D26:K26"/>
    <mergeCell ref="L26:T26"/>
    <mergeCell ref="U26:W26"/>
    <mergeCell ref="X26:Z26"/>
    <mergeCell ref="AA26:AD26"/>
    <mergeCell ref="AE26:AH26"/>
    <mergeCell ref="AI26:AK26"/>
    <mergeCell ref="AI25:AK25"/>
    <mergeCell ref="AL25:AO25"/>
    <mergeCell ref="AP25:AS25"/>
    <mergeCell ref="AT25:AW25"/>
    <mergeCell ref="AX25:BA25"/>
    <mergeCell ref="BF24:BI24"/>
    <mergeCell ref="BJ24:BM24"/>
    <mergeCell ref="B25:C25"/>
    <mergeCell ref="D25:K25"/>
    <mergeCell ref="L25:T25"/>
    <mergeCell ref="U25:W25"/>
    <mergeCell ref="X25:Z25"/>
    <mergeCell ref="AA25:AD25"/>
    <mergeCell ref="AE25:AH25"/>
    <mergeCell ref="AE24:AH24"/>
    <mergeCell ref="AI24:AK24"/>
    <mergeCell ref="AL24:AO24"/>
    <mergeCell ref="AP24:AS24"/>
    <mergeCell ref="AT24:AW24"/>
    <mergeCell ref="AX24:BA24"/>
    <mergeCell ref="B24:C24"/>
    <mergeCell ref="D24:K24"/>
    <mergeCell ref="L24:T24"/>
    <mergeCell ref="U24:W24"/>
    <mergeCell ref="X24:Z24"/>
    <mergeCell ref="AA24:AD24"/>
    <mergeCell ref="BB25:BE25"/>
    <mergeCell ref="BB24:BE24"/>
    <mergeCell ref="BJ23:BM23"/>
    <mergeCell ref="BJ22:BM22"/>
    <mergeCell ref="B23:C23"/>
    <mergeCell ref="D23:K23"/>
    <mergeCell ref="L23:T23"/>
    <mergeCell ref="U23:W23"/>
    <mergeCell ref="X23:Z23"/>
    <mergeCell ref="AA23:AD23"/>
    <mergeCell ref="AE23:AH23"/>
    <mergeCell ref="AI23:AK23"/>
    <mergeCell ref="AL23:AO23"/>
    <mergeCell ref="AL22:AO22"/>
    <mergeCell ref="AP22:AS22"/>
    <mergeCell ref="AT22:AW22"/>
    <mergeCell ref="AX22:BA22"/>
    <mergeCell ref="BB22:BE22"/>
    <mergeCell ref="AP23:AS23"/>
    <mergeCell ref="AT23:AW23"/>
    <mergeCell ref="AX23:BA23"/>
    <mergeCell ref="BB23:BE23"/>
    <mergeCell ref="BF23:BI23"/>
    <mergeCell ref="BF22:BI22"/>
    <mergeCell ref="BF21:BI21"/>
    <mergeCell ref="BJ21:BM21"/>
    <mergeCell ref="B22:C22"/>
    <mergeCell ref="D22:K22"/>
    <mergeCell ref="L22:T22"/>
    <mergeCell ref="U22:W22"/>
    <mergeCell ref="X22:Z22"/>
    <mergeCell ref="AA22:AD22"/>
    <mergeCell ref="AE22:AH22"/>
    <mergeCell ref="AI22:AK22"/>
    <mergeCell ref="AI21:AK21"/>
    <mergeCell ref="AL21:AO21"/>
    <mergeCell ref="AP21:AS21"/>
    <mergeCell ref="AT21:AW21"/>
    <mergeCell ref="AX21:BA21"/>
    <mergeCell ref="BF20:BI20"/>
    <mergeCell ref="BJ20:BM20"/>
    <mergeCell ref="B21:C21"/>
    <mergeCell ref="D21:K21"/>
    <mergeCell ref="L21:T21"/>
    <mergeCell ref="U21:W21"/>
    <mergeCell ref="X21:Z21"/>
    <mergeCell ref="AA21:AD21"/>
    <mergeCell ref="AE21:AH21"/>
    <mergeCell ref="AE20:AH20"/>
    <mergeCell ref="AI20:AK20"/>
    <mergeCell ref="AL20:AO20"/>
    <mergeCell ref="AP20:AS20"/>
    <mergeCell ref="AT20:AW20"/>
    <mergeCell ref="AX20:BA20"/>
    <mergeCell ref="B20:C20"/>
    <mergeCell ref="D20:K20"/>
    <mergeCell ref="L20:T20"/>
    <mergeCell ref="U20:W20"/>
    <mergeCell ref="X20:Z20"/>
    <mergeCell ref="AA20:AD20"/>
    <mergeCell ref="BB21:BE21"/>
    <mergeCell ref="BB20:BE20"/>
    <mergeCell ref="BJ19:BM19"/>
    <mergeCell ref="BJ18:BM18"/>
    <mergeCell ref="B19:C19"/>
    <mergeCell ref="D19:K19"/>
    <mergeCell ref="L19:T19"/>
    <mergeCell ref="U19:W19"/>
    <mergeCell ref="X19:Z19"/>
    <mergeCell ref="AA19:AD19"/>
    <mergeCell ref="AE19:AH19"/>
    <mergeCell ref="AI19:AK19"/>
    <mergeCell ref="AL19:AO19"/>
    <mergeCell ref="AL18:AO18"/>
    <mergeCell ref="AP18:AS18"/>
    <mergeCell ref="AT18:AW18"/>
    <mergeCell ref="AX18:BA18"/>
    <mergeCell ref="BB18:BE18"/>
    <mergeCell ref="AP19:AS19"/>
    <mergeCell ref="AT19:AW19"/>
    <mergeCell ref="AX19:BA19"/>
    <mergeCell ref="BB19:BE19"/>
    <mergeCell ref="BF19:BI19"/>
    <mergeCell ref="BF18:BI18"/>
    <mergeCell ref="BF17:BI17"/>
    <mergeCell ref="BJ17:BM17"/>
    <mergeCell ref="B18:C18"/>
    <mergeCell ref="D18:K18"/>
    <mergeCell ref="L18:T18"/>
    <mergeCell ref="U18:W18"/>
    <mergeCell ref="X18:Z18"/>
    <mergeCell ref="AA18:AD18"/>
    <mergeCell ref="AE18:AH18"/>
    <mergeCell ref="AI18:AK18"/>
    <mergeCell ref="AI17:AK17"/>
    <mergeCell ref="AL17:AO17"/>
    <mergeCell ref="AP17:AS17"/>
    <mergeCell ref="AT17:AW17"/>
    <mergeCell ref="AX17:BA17"/>
    <mergeCell ref="BF16:BI16"/>
    <mergeCell ref="BJ16:BM16"/>
    <mergeCell ref="B17:C17"/>
    <mergeCell ref="D17:K17"/>
    <mergeCell ref="L17:T17"/>
    <mergeCell ref="U17:W17"/>
    <mergeCell ref="X17:Z17"/>
    <mergeCell ref="AA17:AD17"/>
    <mergeCell ref="AE17:AH17"/>
    <mergeCell ref="AE16:AH16"/>
    <mergeCell ref="AI16:AK16"/>
    <mergeCell ref="AL16:AO16"/>
    <mergeCell ref="AP16:AS16"/>
    <mergeCell ref="AT16:AW16"/>
    <mergeCell ref="AX16:BA16"/>
    <mergeCell ref="B16:C16"/>
    <mergeCell ref="D16:K16"/>
    <mergeCell ref="L16:T16"/>
    <mergeCell ref="U16:W16"/>
    <mergeCell ref="X16:Z16"/>
    <mergeCell ref="AA16:AD16"/>
    <mergeCell ref="BB17:BE17"/>
    <mergeCell ref="BB16:BE16"/>
    <mergeCell ref="BJ15:BM15"/>
    <mergeCell ref="BJ14:BM14"/>
    <mergeCell ref="B15:C15"/>
    <mergeCell ref="D15:K15"/>
    <mergeCell ref="L15:T15"/>
    <mergeCell ref="U15:W15"/>
    <mergeCell ref="X15:Z15"/>
    <mergeCell ref="AA15:AD15"/>
    <mergeCell ref="AE15:AH15"/>
    <mergeCell ref="AI15:AK15"/>
    <mergeCell ref="AL15:AO15"/>
    <mergeCell ref="AL14:AO14"/>
    <mergeCell ref="AP14:AS14"/>
    <mergeCell ref="AT14:AW14"/>
    <mergeCell ref="AX14:BA14"/>
    <mergeCell ref="BB14:BE14"/>
    <mergeCell ref="AP15:AS15"/>
    <mergeCell ref="AT15:AW15"/>
    <mergeCell ref="AX15:BA15"/>
    <mergeCell ref="BB15:BE15"/>
    <mergeCell ref="BF15:BI15"/>
    <mergeCell ref="BF14:BI14"/>
    <mergeCell ref="BF13:BI13"/>
    <mergeCell ref="BJ13:BM13"/>
    <mergeCell ref="B14:C14"/>
    <mergeCell ref="D14:K14"/>
    <mergeCell ref="L14:T14"/>
    <mergeCell ref="U14:W14"/>
    <mergeCell ref="X14:Z14"/>
    <mergeCell ref="AA14:AD14"/>
    <mergeCell ref="AE14:AH14"/>
    <mergeCell ref="AI14:AK14"/>
    <mergeCell ref="AI13:AK13"/>
    <mergeCell ref="AL13:AO13"/>
    <mergeCell ref="AP13:AS13"/>
    <mergeCell ref="AT13:AW13"/>
    <mergeCell ref="AX13:BA13"/>
    <mergeCell ref="BF12:BI12"/>
    <mergeCell ref="BJ12:BM12"/>
    <mergeCell ref="B13:C13"/>
    <mergeCell ref="D13:K13"/>
    <mergeCell ref="L13:T13"/>
    <mergeCell ref="U13:W13"/>
    <mergeCell ref="X13:Z13"/>
    <mergeCell ref="AA13:AD13"/>
    <mergeCell ref="AE13:AH13"/>
    <mergeCell ref="AE12:AH12"/>
    <mergeCell ref="AI12:AK12"/>
    <mergeCell ref="AL12:AO12"/>
    <mergeCell ref="AP12:AS12"/>
    <mergeCell ref="AT12:AW12"/>
    <mergeCell ref="AX12:BA12"/>
    <mergeCell ref="B12:C12"/>
    <mergeCell ref="D12:K12"/>
    <mergeCell ref="L12:T12"/>
    <mergeCell ref="U12:W12"/>
    <mergeCell ref="X12:Z12"/>
    <mergeCell ref="AA12:AD12"/>
    <mergeCell ref="BB13:BE13"/>
    <mergeCell ref="BB12:BE12"/>
    <mergeCell ref="BJ11:BM11"/>
    <mergeCell ref="BJ10:BM10"/>
    <mergeCell ref="B11:C11"/>
    <mergeCell ref="D11:K11"/>
    <mergeCell ref="L11:T11"/>
    <mergeCell ref="U11:W11"/>
    <mergeCell ref="X11:Z11"/>
    <mergeCell ref="AA11:AD11"/>
    <mergeCell ref="AE11:AH11"/>
    <mergeCell ref="AI11:AK11"/>
    <mergeCell ref="AL11:AO11"/>
    <mergeCell ref="AL10:AO10"/>
    <mergeCell ref="AP10:AS10"/>
    <mergeCell ref="AT10:AW10"/>
    <mergeCell ref="AX10:BA10"/>
    <mergeCell ref="BB10:BE10"/>
    <mergeCell ref="AP11:AS11"/>
    <mergeCell ref="AT11:AW11"/>
    <mergeCell ref="AX11:BA11"/>
    <mergeCell ref="BB11:BE11"/>
    <mergeCell ref="BF11:BI11"/>
    <mergeCell ref="BF10:BI10"/>
    <mergeCell ref="BB9:BE9"/>
    <mergeCell ref="BF9:BI9"/>
    <mergeCell ref="B10:C10"/>
    <mergeCell ref="D10:K10"/>
    <mergeCell ref="L10:T10"/>
    <mergeCell ref="U10:W10"/>
    <mergeCell ref="X10:Z10"/>
    <mergeCell ref="AA10:AD10"/>
    <mergeCell ref="AE10:AH10"/>
    <mergeCell ref="AI10:AK10"/>
    <mergeCell ref="B8:C9"/>
    <mergeCell ref="D8:K9"/>
    <mergeCell ref="L8:T9"/>
    <mergeCell ref="U8:W9"/>
    <mergeCell ref="X8:Z9"/>
    <mergeCell ref="AA8:AD9"/>
    <mergeCell ref="N6:Q6"/>
    <mergeCell ref="AD6:AG6"/>
    <mergeCell ref="AT6:AW6"/>
    <mergeCell ref="BJ6:BM6"/>
    <mergeCell ref="N7:Q7"/>
    <mergeCell ref="AD7:AG7"/>
    <mergeCell ref="AT7:AW7"/>
    <mergeCell ref="BJ7:BM7"/>
    <mergeCell ref="AE8:AH8"/>
    <mergeCell ref="AI8:AK8"/>
    <mergeCell ref="AL8:AW8"/>
    <mergeCell ref="AX8:BI8"/>
    <mergeCell ref="BJ8:BM9"/>
    <mergeCell ref="AE9:AK9"/>
    <mergeCell ref="AL9:AO9"/>
    <mergeCell ref="AP9:AS9"/>
    <mergeCell ref="AT9:AW9"/>
    <mergeCell ref="AX9:BA9"/>
    <mergeCell ref="B4:F5"/>
    <mergeCell ref="G4:K5"/>
    <mergeCell ref="X4:Z4"/>
    <mergeCell ref="AM4:AO4"/>
    <mergeCell ref="AP4:AW4"/>
    <mergeCell ref="AF1:AJ1"/>
    <mergeCell ref="B3:K3"/>
    <mergeCell ref="X3:Z3"/>
    <mergeCell ref="AM3:AO3"/>
    <mergeCell ref="AP3:BM3"/>
    <mergeCell ref="AX4:BE4"/>
    <mergeCell ref="BF4:BM4"/>
    <mergeCell ref="X5:Z5"/>
    <mergeCell ref="AM5:AO5"/>
    <mergeCell ref="AP5:AW5"/>
    <mergeCell ref="AX5:BE5"/>
    <mergeCell ref="BF5:BM5"/>
  </mergeCells>
  <conditionalFormatting sqref="B10:C40">
    <cfRule type="expression" dxfId="49" priority="1" stopIfTrue="1">
      <formula>SUM(CE10:CI10)+SUM(CK10:CP10)&gt;0</formula>
    </cfRule>
  </conditionalFormatting>
  <conditionalFormatting sqref="N6:Q7">
    <cfRule type="cellIs" dxfId="48" priority="2" stopIfTrue="1" operator="notBetween">
      <formula>0</formula>
      <formula>9999999</formula>
    </cfRule>
  </conditionalFormatting>
  <conditionalFormatting sqref="AD6:AG7">
    <cfRule type="cellIs" dxfId="47" priority="3" stopIfTrue="1" operator="notBetween">
      <formula>0</formula>
      <formula>9999999</formula>
    </cfRule>
  </conditionalFormatting>
  <conditionalFormatting sqref="AT6:AW7">
    <cfRule type="cellIs" dxfId="46" priority="4" stopIfTrue="1" operator="notBetween">
      <formula>0</formula>
      <formula>9999999</formula>
    </cfRule>
  </conditionalFormatting>
  <conditionalFormatting sqref="BJ6:BM7">
    <cfRule type="cellIs" dxfId="45" priority="5" stopIfTrue="1" operator="notBetween">
      <formula>0</formula>
      <formula>9999999</formula>
    </cfRule>
  </conditionalFormatting>
  <conditionalFormatting sqref="AX42:BA42">
    <cfRule type="cellIs" dxfId="44" priority="6" stopIfTrue="1" operator="notBetween">
      <formula>0</formula>
      <formula>9999999</formula>
    </cfRule>
  </conditionalFormatting>
  <conditionalFormatting sqref="AO56:AS56">
    <cfRule type="cellIs" dxfId="43" priority="7" stopIfTrue="1" operator="notBetween">
      <formula>0</formula>
      <formula>9999999</formula>
    </cfRule>
  </conditionalFormatting>
  <conditionalFormatting sqref="D10:K30">
    <cfRule type="expression" dxfId="42" priority="8" stopIfTrue="1">
      <formula>SUM(CE10:CI10)+SUM(CK10:CP10)&gt;0</formula>
    </cfRule>
  </conditionalFormatting>
  <conditionalFormatting sqref="D33:K40">
    <cfRule type="expression" dxfId="41" priority="9" stopIfTrue="1">
      <formula>SUM(CE10:CI10)+SUM(CK10:CP10)&gt;0</formula>
    </cfRule>
  </conditionalFormatting>
  <conditionalFormatting sqref="L10:T30">
    <cfRule type="expression" dxfId="40" priority="10" stopIfTrue="1">
      <formula>SUM(CE10:CI10)+SUM(CK10:CP10)&gt;0</formula>
    </cfRule>
  </conditionalFormatting>
  <conditionalFormatting sqref="L33:T40">
    <cfRule type="expression" dxfId="39" priority="11" stopIfTrue="1">
      <formula>SUM(CE10:CI10)+SUM(CK10:CP10)&gt;0</formula>
    </cfRule>
  </conditionalFormatting>
  <conditionalFormatting sqref="AI10:AK40">
    <cfRule type="expression" dxfId="38" priority="12" stopIfTrue="1">
      <formula>SUM(CE10:CI10)+SUM(CK10:CP10)&gt;0</formula>
    </cfRule>
  </conditionalFormatting>
  <conditionalFormatting sqref="AL10:AO40">
    <cfRule type="expression" dxfId="37" priority="13" stopIfTrue="1">
      <formula>SUM(CE10:CI10)+SUM(CK10:CP10)&gt;0</formula>
    </cfRule>
  </conditionalFormatting>
  <conditionalFormatting sqref="AP10:AS40">
    <cfRule type="expression" dxfId="36" priority="14" stopIfTrue="1">
      <formula>SUM(CE10:CI10)+SUM(CK10:CP10)&gt;0</formula>
    </cfRule>
  </conditionalFormatting>
  <conditionalFormatting sqref="AT10:AW40">
    <cfRule type="expression" dxfId="35" priority="15" stopIfTrue="1">
      <formula>SUM(CE10:CI10)+SUM(CK10:CP10)&gt;0</formula>
    </cfRule>
  </conditionalFormatting>
  <conditionalFormatting sqref="BJ10:BM40">
    <cfRule type="expression" dxfId="34" priority="16" stopIfTrue="1">
      <formula>SUM(CE10:CI10)+SUM(CK10:CR10)&gt;0</formula>
    </cfRule>
  </conditionalFormatting>
  <conditionalFormatting sqref="BF56:BI56">
    <cfRule type="cellIs" dxfId="33" priority="17" stopIfTrue="1" operator="notBetween">
      <formula>0</formula>
      <formula>24</formula>
    </cfRule>
  </conditionalFormatting>
  <conditionalFormatting sqref="BF55:BI55">
    <cfRule type="cellIs" dxfId="32" priority="18" stopIfTrue="1" operator="notBetween">
      <formula>-99.9</formula>
      <formula>300</formula>
    </cfRule>
  </conditionalFormatting>
  <conditionalFormatting sqref="AA10:AD40">
    <cfRule type="expression" dxfId="31" priority="19" stopIfTrue="1">
      <formula>SUM(CE10:CI10)+SUM(CK10:CP10)&gt;0</formula>
    </cfRule>
  </conditionalFormatting>
  <conditionalFormatting sqref="U10:V30">
    <cfRule type="expression" dxfId="30" priority="20" stopIfTrue="1">
      <formula>SUM(CE10:CI10)+SUM(CK10:CP10)&gt;0</formula>
    </cfRule>
  </conditionalFormatting>
  <conditionalFormatting sqref="U10:V30">
    <cfRule type="cellIs" dxfId="29" priority="21" stopIfTrue="1" operator="notBetween">
      <formula>0</formula>
      <formula>24</formula>
    </cfRule>
  </conditionalFormatting>
  <conditionalFormatting sqref="U33:V40">
    <cfRule type="expression" dxfId="28" priority="22" stopIfTrue="1">
      <formula>SUM(CE10:CI10)+SUM(CK10:CP10)&gt;0</formula>
    </cfRule>
  </conditionalFormatting>
  <conditionalFormatting sqref="U33:V40">
    <cfRule type="cellIs" dxfId="27" priority="23" stopIfTrue="1" operator="notBetween">
      <formula>0</formula>
      <formula>24</formula>
    </cfRule>
  </conditionalFormatting>
  <conditionalFormatting sqref="X10:Z30">
    <cfRule type="expression" dxfId="26" priority="24" stopIfTrue="1">
      <formula>SUM(CE10:CI10)+SUM(CK10:CP10)&gt;0</formula>
    </cfRule>
  </conditionalFormatting>
  <conditionalFormatting sqref="X10:Z30">
    <cfRule type="cellIs" dxfId="25" priority="25" stopIfTrue="1" operator="notBetween">
      <formula>0</formula>
      <formula>24</formula>
    </cfRule>
  </conditionalFormatting>
  <conditionalFormatting sqref="X33:Z40">
    <cfRule type="expression" dxfId="24" priority="26" stopIfTrue="1">
      <formula>SUM(CE10:CI10)+SUM(CK10:CP10)&gt;0</formula>
    </cfRule>
  </conditionalFormatting>
  <conditionalFormatting sqref="X33:Z40">
    <cfRule type="cellIs" dxfId="23" priority="27" stopIfTrue="1" operator="notBetween">
      <formula>0</formula>
      <formula>24</formula>
    </cfRule>
  </conditionalFormatting>
  <conditionalFormatting sqref="AE10:AH40">
    <cfRule type="expression" dxfId="22" priority="28" stopIfTrue="1">
      <formula>SUM(CE10:CI10)+SUM(CK10:CP10)&gt;0</formula>
    </cfRule>
  </conditionalFormatting>
  <conditionalFormatting sqref="AE10:AH40">
    <cfRule type="cellIs" dxfId="21" priority="29" stopIfTrue="1" operator="notBetween">
      <formula>0</formula>
      <formula>24</formula>
    </cfRule>
  </conditionalFormatting>
  <conditionalFormatting sqref="AX10:BA40">
    <cfRule type="expression" dxfId="20" priority="30" stopIfTrue="1">
      <formula>SUM(CE10:CI10)+SUM(CK10:CP10)+CS10&gt;0</formula>
    </cfRule>
  </conditionalFormatting>
  <conditionalFormatting sqref="AX10:BA40">
    <cfRule type="cellIs" dxfId="19" priority="31" stopIfTrue="1" operator="equal">
      <formula>""</formula>
    </cfRule>
  </conditionalFormatting>
  <conditionalFormatting sqref="AX10:BA40">
    <cfRule type="cellIs" dxfId="18" priority="32" stopIfTrue="1" operator="notBetween">
      <formula>0</formula>
      <formula>24</formula>
    </cfRule>
  </conditionalFormatting>
  <conditionalFormatting sqref="BB10:BE40">
    <cfRule type="expression" dxfId="17" priority="33" stopIfTrue="1">
      <formula>SUM(CE10:CI10)+SUM(CK10:CP10)+CT10&gt;0</formula>
    </cfRule>
  </conditionalFormatting>
  <conditionalFormatting sqref="BB10:BE40">
    <cfRule type="cellIs" dxfId="16" priority="34" stopIfTrue="1" operator="equal">
      <formula>""</formula>
    </cfRule>
  </conditionalFormatting>
  <conditionalFormatting sqref="BB10:BE40">
    <cfRule type="cellIs" dxfId="15" priority="35" stopIfTrue="1" operator="notBetween">
      <formula>0</formula>
      <formula>24</formula>
    </cfRule>
  </conditionalFormatting>
  <conditionalFormatting sqref="BF10:BI40">
    <cfRule type="expression" dxfId="14" priority="36" stopIfTrue="1">
      <formula>SUM(CE10:CI10)+SUM(CK10:CP10)&gt;0</formula>
    </cfRule>
  </conditionalFormatting>
  <conditionalFormatting sqref="BF10:BI40">
    <cfRule type="cellIs" dxfId="13" priority="37" stopIfTrue="1" operator="equal">
      <formula>""""""</formula>
    </cfRule>
  </conditionalFormatting>
  <conditionalFormatting sqref="BF10:BI40">
    <cfRule type="cellIs" dxfId="12" priority="38" stopIfTrue="1" operator="notBetween">
      <formula>0</formula>
      <formula>24</formula>
    </cfRule>
  </conditionalFormatting>
  <conditionalFormatting sqref="D31:K31">
    <cfRule type="expression" dxfId="11" priority="39" stopIfTrue="1">
      <formula>SUM(CE31:CI31)+SUM(CK31:CP31)&gt;0</formula>
    </cfRule>
  </conditionalFormatting>
  <conditionalFormatting sqref="L31:T31">
    <cfRule type="expression" dxfId="10" priority="40" stopIfTrue="1">
      <formula>SUM(CE31:CI31)+SUM(CK31:CP31)&gt;0</formula>
    </cfRule>
  </conditionalFormatting>
  <conditionalFormatting sqref="U31:V31">
    <cfRule type="expression" dxfId="9" priority="41" stopIfTrue="1">
      <formula>SUM(CE31:CI31)+SUM(CK31:CP31)&gt;0</formula>
    </cfRule>
  </conditionalFormatting>
  <conditionalFormatting sqref="U31:V31">
    <cfRule type="cellIs" dxfId="8" priority="42" stopIfTrue="1" operator="notBetween">
      <formula>0</formula>
      <formula>24</formula>
    </cfRule>
  </conditionalFormatting>
  <conditionalFormatting sqref="X31:Z31">
    <cfRule type="expression" dxfId="7" priority="43" stopIfTrue="1">
      <formula>SUM(CE31:CI31)+SUM(CK31:CP31)&gt;0</formula>
    </cfRule>
  </conditionalFormatting>
  <conditionalFormatting sqref="X31:Z31">
    <cfRule type="cellIs" dxfId="6" priority="44" stopIfTrue="1" operator="notBetween">
      <formula>0</formula>
      <formula>24</formula>
    </cfRule>
  </conditionalFormatting>
  <conditionalFormatting sqref="D32:K32">
    <cfRule type="expression" dxfId="5" priority="45" stopIfTrue="1">
      <formula>SUM(CE32:CI32)+SUM(CK32:CP32)&gt;0</formula>
    </cfRule>
  </conditionalFormatting>
  <conditionalFormatting sqref="L32:T32">
    <cfRule type="expression" dxfId="4" priority="46" stopIfTrue="1">
      <formula>SUM(CE32:CI32)+SUM(CK32:CP32)&gt;0</formula>
    </cfRule>
  </conditionalFormatting>
  <conditionalFormatting sqref="U32:V32">
    <cfRule type="expression" dxfId="3" priority="47" stopIfTrue="1">
      <formula>SUM(CE32:CI32)+SUM(CK32:CP32)&gt;0</formula>
    </cfRule>
  </conditionalFormatting>
  <conditionalFormatting sqref="U32:V32">
    <cfRule type="cellIs" dxfId="2" priority="48" stopIfTrue="1" operator="notBetween">
      <formula>0</formula>
      <formula>24</formula>
    </cfRule>
  </conditionalFormatting>
  <conditionalFormatting sqref="X32:Z32">
    <cfRule type="expression" dxfId="1" priority="49" stopIfTrue="1">
      <formula>SUM(CE32:CI32)+SUM(CK32:CP32)&gt;0</formula>
    </cfRule>
  </conditionalFormatting>
  <conditionalFormatting sqref="X32:Z32">
    <cfRule type="cellIs" dxfId="0" priority="50" stopIfTrue="1" operator="notBetween">
      <formula>0</formula>
      <formula>24</formula>
    </cfRule>
  </conditionalFormatting>
  <pageMargins left="0.47244094488188998" right="0.31496062992126" top="0.55118110236219997" bottom="0.66929133858267997" header="0.51181102362205" footer="0.51181102362205"/>
  <pageSetup paperSize="9" scale="96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HS1-XYZ</vt:lpstr>
      <vt:lpstr>'HS1-XYZ'!Oblast_tisku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Budy</cp:lastModifiedBy>
  <dcterms:created xsi:type="dcterms:W3CDTF">2021-08-20T08:13:30Z</dcterms:created>
  <dcterms:modified xsi:type="dcterms:W3CDTF">2021-09-17T12:53:42Z</dcterms:modified>
  <cp:category/>
</cp:coreProperties>
</file>