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  <sheet state="visible" name="Mesma Unidade W" sheetId="2" r:id="rId5"/>
  </sheets>
  <definedNames/>
  <calcPr/>
</workbook>
</file>

<file path=xl/sharedStrings.xml><?xml version="1.0" encoding="utf-8"?>
<sst xmlns="http://schemas.openxmlformats.org/spreadsheetml/2006/main" count="139" uniqueCount="82">
  <si>
    <t>Quantidade de sensores no projeto</t>
  </si>
  <si>
    <t>Componente</t>
  </si>
  <si>
    <t>Corrente(mA)</t>
  </si>
  <si>
    <t>Tensão min (V)</t>
  </si>
  <si>
    <t>Tensão max (V)</t>
  </si>
  <si>
    <t>Potência minima (mW)</t>
  </si>
  <si>
    <t>Potência máxima</t>
  </si>
  <si>
    <t>Frequência de envio de dados</t>
  </si>
  <si>
    <t>Observações</t>
  </si>
  <si>
    <t>Sensor Umidade DHT11 e temperatura ambiente</t>
  </si>
  <si>
    <t>7mW</t>
  </si>
  <si>
    <t>1 vez a cada hora</t>
  </si>
  <si>
    <t>rede</t>
  </si>
  <si>
    <t>Vamos alimentar com 5V pela capacidade de longo cabeamento.</t>
  </si>
  <si>
    <t>Sensor de EZO-CO2™</t>
  </si>
  <si>
    <t>--</t>
  </si>
  <si>
    <t>5V</t>
  </si>
  <si>
    <t>970mW</t>
  </si>
  <si>
    <t>Sensor de Velocidade de rotação do ventilador</t>
  </si>
  <si>
    <t>100mA</t>
  </si>
  <si>
    <t>12V</t>
  </si>
  <si>
    <t>1200mW</t>
  </si>
  <si>
    <t>Enquanto o ventilador estiver ligado</t>
  </si>
  <si>
    <t>PS: ESSE SENSOR FOI TROCADO</t>
  </si>
  <si>
    <t>SENSOR DE NIVEL LA26M-40</t>
  </si>
  <si>
    <t>0,5A</t>
  </si>
  <si>
    <t>5W</t>
  </si>
  <si>
    <t>Sensor Temperatura PT100</t>
  </si>
  <si>
    <t>40mW</t>
  </si>
  <si>
    <t>Enquanto o reator estiver ligado</t>
  </si>
  <si>
    <t>SENSOR TROCADO Como esse sensor funciona por resistência variável, a tensão e a corrente de alimentação também são variáveis. Dessa forma, consideraremos a alimentação feita pela raspberry utilizando a tensão de 5V e a corrente máxima fornecida pelo GPIO</t>
  </si>
  <si>
    <t>Sensor de Pressão PXM309</t>
  </si>
  <si>
    <t>10mA</t>
  </si>
  <si>
    <t>100mW</t>
  </si>
  <si>
    <t>Enquanto a reação estiver acontencendo no reator e durante todo o processo no tanque de naoh</t>
  </si>
  <si>
    <t xml:space="preserve">VERIFICAR PARA PC3 QUAL A TENSÃO REAL DESSE BICHO </t>
  </si>
  <si>
    <t>Sensor de nível e18-d80nk</t>
  </si>
  <si>
    <t>25mA</t>
  </si>
  <si>
    <t>125mW</t>
  </si>
  <si>
    <t>Raspberry Pi 3 Modelo B+</t>
  </si>
  <si>
    <t>500mA</t>
  </si>
  <si>
    <t>5.1v</t>
  </si>
  <si>
    <t>5.32v</t>
  </si>
  <si>
    <t>2.55W</t>
  </si>
  <si>
    <t>3W</t>
  </si>
  <si>
    <t>Todo o funcionamento do projeto</t>
  </si>
  <si>
    <t>MSP 430G2755</t>
  </si>
  <si>
    <t>250 µA</t>
  </si>
  <si>
    <t>1.8 V</t>
  </si>
  <si>
    <t>15V</t>
  </si>
  <si>
    <t>4.5*10^-4W</t>
  </si>
  <si>
    <t>9*10^-4W</t>
  </si>
  <si>
    <t xml:space="preserve">rede 5V </t>
  </si>
  <si>
    <t>módulo NRF24L01</t>
  </si>
  <si>
    <t>11,3 mA</t>
  </si>
  <si>
    <t>1.9 V</t>
  </si>
  <si>
    <t>3.6V</t>
  </si>
  <si>
    <t>60mW</t>
  </si>
  <si>
    <t>Todo funcionando do projeto</t>
  </si>
  <si>
    <t>1 - rasp 1- msp 1 - msp</t>
  </si>
  <si>
    <t>Fonte de Alimentação Chaveadas 5v- S-15-5</t>
  </si>
  <si>
    <t>3A</t>
  </si>
  <si>
    <t>170V</t>
  </si>
  <si>
    <t>264V</t>
  </si>
  <si>
    <t>15 W</t>
  </si>
  <si>
    <t>Fonte de Alimentação Chaveadas 12v- S-35-12</t>
  </si>
  <si>
    <t>35W</t>
  </si>
  <si>
    <t>Cód. 10830 - TRANSFORMADOR BALDAN 220V P/ 24V</t>
  </si>
  <si>
    <t>2.5A</t>
  </si>
  <si>
    <t>110V</t>
  </si>
  <si>
    <t>220V</t>
  </si>
  <si>
    <t>60W</t>
  </si>
  <si>
    <t>Corrente(A)</t>
  </si>
  <si>
    <t>Potência minima (W)</t>
  </si>
  <si>
    <t>Gente, isso aqui vou apagar já já, é calculando a corrente de cada etapa, bjim</t>
  </si>
  <si>
    <t>Rasp</t>
  </si>
  <si>
    <t>Raspberry Pi 3 Modelo B.</t>
  </si>
  <si>
    <t>Conversor AD: PCF8591</t>
  </si>
  <si>
    <t>Pode ser 5V</t>
  </si>
  <si>
    <t>Eletroválvula  1</t>
  </si>
  <si>
    <t>Servomotor</t>
  </si>
  <si>
    <t>Módulo Relé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</si>
</sst>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sz val="11.0"/>
      <color rgb="FF000000"/>
      <name val="Arial"/>
    </font>
    <font>
      <sz val="11.0"/>
      <color rgb="FF333333"/>
      <name val="&quot;Helvetica Neue&quot;"/>
    </font>
    <font/>
    <font>
      <b/>
      <name val="Arial"/>
    </font>
    <font>
      <color theme="4"/>
    </font>
    <font>
      <color rgb="FF000000"/>
      <name val="Arial"/>
    </font>
    <font>
      <color theme="4"/>
      <name val="Arial"/>
    </font>
    <font>
      <sz val="11.0"/>
      <color rgb="FF000000"/>
      <name val="Helvetica Neue"/>
    </font>
    <font>
      <name val="Arial"/>
    </font>
  </fonts>
  <fills count="6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/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vertical="center"/>
    </xf>
    <xf borderId="1" fillId="3" fontId="2" numFmtId="0" xfId="0" applyAlignment="1" applyBorder="1" applyFill="1" applyFont="1">
      <alignment horizontal="center" readingOrder="0" vertical="center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vertical="center"/>
    </xf>
    <xf borderId="0" fillId="0" fontId="2" numFmtId="0" xfId="0" applyAlignment="1" applyFont="1">
      <alignment readingOrder="0"/>
    </xf>
    <xf borderId="1" fillId="4" fontId="2" numFmtId="0" xfId="0" applyAlignment="1" applyBorder="1" applyFill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1" fillId="5" fontId="4" numFmtId="0" xfId="0" applyAlignment="1" applyBorder="1" applyFill="1" applyFont="1">
      <alignment horizontal="center" readingOrder="0" vertical="center"/>
    </xf>
    <xf borderId="0" fillId="0" fontId="5" numFmtId="0" xfId="0" applyAlignment="1" applyFont="1">
      <alignment horizontal="center" readingOrder="0" vertical="center"/>
    </xf>
    <xf borderId="1" fillId="0" fontId="5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wrapText="1"/>
    </xf>
    <xf borderId="1" fillId="2" fontId="6" numFmtId="0" xfId="0" applyAlignment="1" applyBorder="1" applyFont="1">
      <alignment horizontal="center" shrinkToFit="0" wrapText="1"/>
    </xf>
    <xf borderId="2" fillId="2" fontId="6" numFmtId="0" xfId="0" applyAlignment="1" applyBorder="1" applyFont="1">
      <alignment horizontal="center" shrinkToFit="0" wrapText="1"/>
    </xf>
    <xf borderId="2" fillId="2" fontId="6" numFmtId="0" xfId="0" applyAlignment="1" applyBorder="1" applyFont="1">
      <alignment horizontal="center" readingOrder="0" shrinkToFit="0" wrapText="1"/>
    </xf>
    <xf borderId="0" fillId="0" fontId="2" numFmtId="0" xfId="0" applyAlignment="1" applyFont="1">
      <alignment horizontal="center"/>
    </xf>
    <xf borderId="0" fillId="0" fontId="2" numFmtId="0" xfId="0" applyAlignment="1" applyFont="1">
      <alignment vertical="bottom"/>
    </xf>
    <xf borderId="0" fillId="0" fontId="7" numFmtId="0" xfId="0" applyAlignment="1" applyFont="1">
      <alignment readingOrder="0"/>
    </xf>
    <xf borderId="0" fillId="0" fontId="7" numFmtId="0" xfId="0" applyAlignment="1" applyFont="1">
      <alignment readingOrder="0" shrinkToFit="0" wrapText="1"/>
    </xf>
    <xf borderId="3" fillId="0" fontId="8" numFmtId="0" xfId="0" applyAlignment="1" applyBorder="1" applyFont="1">
      <alignment horizontal="center"/>
    </xf>
    <xf borderId="4" fillId="0" fontId="8" numFmtId="0" xfId="0" applyAlignment="1" applyBorder="1" applyFont="1">
      <alignment horizontal="center" shrinkToFit="0" wrapText="1"/>
    </xf>
    <xf borderId="4" fillId="0" fontId="3" numFmtId="0" xfId="0" applyAlignment="1" applyBorder="1" applyFont="1">
      <alignment horizontal="center"/>
    </xf>
    <xf borderId="4" fillId="0" fontId="8" numFmtId="0" xfId="0" applyAlignment="1" applyBorder="1" applyFont="1">
      <alignment horizontal="center"/>
    </xf>
    <xf borderId="0" fillId="0" fontId="9" numFmtId="0" xfId="0" applyFont="1"/>
    <xf borderId="0" fillId="0" fontId="2" numFmtId="0" xfId="0" applyFont="1"/>
    <xf borderId="4" fillId="0" fontId="8" numFmtId="0" xfId="0" applyAlignment="1" applyBorder="1" applyFont="1">
      <alignment horizontal="center" readingOrder="0" shrinkToFit="0" wrapText="1"/>
    </xf>
    <xf borderId="4" fillId="0" fontId="10" numFmtId="0" xfId="0" applyAlignment="1" applyBorder="1" applyFont="1">
      <alignment horizontal="center"/>
    </xf>
    <xf borderId="5" fillId="0" fontId="2" numFmtId="0" xfId="0" applyAlignment="1" applyBorder="1" applyFont="1">
      <alignment shrinkToFit="0" vertical="bottom" wrapText="0"/>
    </xf>
    <xf borderId="3" fillId="0" fontId="11" numFmtId="0" xfId="0" applyAlignment="1" applyBorder="1" applyFont="1">
      <alignment horizontal="center"/>
    </xf>
    <xf borderId="4" fillId="0" fontId="11" numFmtId="0" xfId="0" applyAlignment="1" applyBorder="1" applyFont="1">
      <alignment horizontal="center" shrinkToFit="0" wrapText="1"/>
    </xf>
    <xf borderId="4" fillId="0" fontId="11" numFmtId="0" xfId="0" applyAlignment="1" applyBorder="1" applyFont="1">
      <alignment horizontal="center" readingOrder="0" shrinkToFit="0" wrapText="1"/>
    </xf>
    <xf borderId="4" fillId="0" fontId="2" numFmtId="0" xfId="0" applyAlignment="1" applyBorder="1" applyFont="1">
      <alignment horizontal="center" shrinkToFit="0" wrapText="1"/>
    </xf>
    <xf borderId="4" fillId="0" fontId="2" numFmtId="0" xfId="0" applyAlignment="1" applyBorder="1" applyFont="1">
      <alignment horizontal="center" readingOrder="0" shrinkToFit="0" wrapText="1"/>
    </xf>
    <xf borderId="0" fillId="0" fontId="5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9.57"/>
  </cols>
  <sheetData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2" t="s">
        <v>8</v>
      </c>
    </row>
    <row r="5">
      <c r="A5" s="3">
        <v>1.0</v>
      </c>
      <c r="B5" s="4" t="s">
        <v>9</v>
      </c>
      <c r="C5" s="5">
        <v>2.0</v>
      </c>
      <c r="D5" s="4">
        <v>3.5</v>
      </c>
      <c r="E5" s="4">
        <v>5.5</v>
      </c>
      <c r="F5" s="6">
        <f>C5*D5</f>
        <v>7</v>
      </c>
      <c r="G5" s="4" t="s">
        <v>10</v>
      </c>
      <c r="H5" s="4" t="s">
        <v>11</v>
      </c>
      <c r="I5" s="2" t="s">
        <v>12</v>
      </c>
      <c r="J5" s="7" t="s">
        <v>13</v>
      </c>
    </row>
    <row r="6">
      <c r="A6" s="8">
        <v>1.0</v>
      </c>
      <c r="B6" s="4" t="s">
        <v>14</v>
      </c>
      <c r="C6" s="4" t="s">
        <v>15</v>
      </c>
      <c r="D6" s="4">
        <v>3.3</v>
      </c>
      <c r="E6" s="4" t="s">
        <v>16</v>
      </c>
      <c r="F6" s="4" t="s">
        <v>15</v>
      </c>
      <c r="G6" s="4" t="s">
        <v>17</v>
      </c>
      <c r="H6" s="4" t="s">
        <v>11</v>
      </c>
      <c r="I6" s="2" t="s">
        <v>12</v>
      </c>
    </row>
    <row r="7">
      <c r="A7" s="9">
        <v>1.0</v>
      </c>
      <c r="B7" s="4" t="s">
        <v>18</v>
      </c>
      <c r="C7" s="10" t="s">
        <v>19</v>
      </c>
      <c r="D7" s="4" t="s">
        <v>16</v>
      </c>
      <c r="E7" s="4" t="s">
        <v>20</v>
      </c>
      <c r="F7" s="4">
        <v>500.0</v>
      </c>
      <c r="G7" s="4" t="s">
        <v>21</v>
      </c>
      <c r="H7" s="4" t="s">
        <v>22</v>
      </c>
      <c r="I7" s="2" t="s">
        <v>12</v>
      </c>
      <c r="J7" s="7" t="s">
        <v>23</v>
      </c>
    </row>
    <row r="8">
      <c r="A8" s="9">
        <v>4.0</v>
      </c>
      <c r="B8" s="4" t="s">
        <v>24</v>
      </c>
      <c r="C8" s="4" t="s">
        <v>25</v>
      </c>
      <c r="D8" s="4">
        <v>5.0</v>
      </c>
      <c r="E8" s="4">
        <v>12.0</v>
      </c>
      <c r="F8" s="4">
        <v>2.5</v>
      </c>
      <c r="G8" s="4" t="s">
        <v>26</v>
      </c>
      <c r="H8" s="4" t="s">
        <v>15</v>
      </c>
      <c r="I8" s="2" t="s">
        <v>12</v>
      </c>
    </row>
    <row r="9">
      <c r="A9" s="9">
        <v>2.0</v>
      </c>
      <c r="B9" s="4" t="s">
        <v>27</v>
      </c>
      <c r="C9" s="4">
        <v>8.0</v>
      </c>
      <c r="D9" s="4">
        <v>3.3</v>
      </c>
      <c r="E9" s="4">
        <v>5.0</v>
      </c>
      <c r="F9" s="4">
        <f>C9*D9</f>
        <v>26.4</v>
      </c>
      <c r="G9" s="4" t="s">
        <v>28</v>
      </c>
      <c r="H9" s="4" t="s">
        <v>29</v>
      </c>
      <c r="I9" s="11" t="s">
        <v>12</v>
      </c>
      <c r="J9" s="7" t="s">
        <v>30</v>
      </c>
      <c r="N9" s="7"/>
    </row>
    <row r="10">
      <c r="A10" s="9">
        <v>1.0</v>
      </c>
      <c r="B10" s="4" t="s">
        <v>31</v>
      </c>
      <c r="C10" s="4" t="s">
        <v>32</v>
      </c>
      <c r="D10" s="4">
        <v>5.0</v>
      </c>
      <c r="E10" s="4">
        <v>10.0</v>
      </c>
      <c r="F10" s="4">
        <v>50.0</v>
      </c>
      <c r="G10" s="4" t="s">
        <v>33</v>
      </c>
      <c r="H10" s="4" t="s">
        <v>34</v>
      </c>
      <c r="I10" s="2" t="s">
        <v>12</v>
      </c>
      <c r="J10" s="7" t="s">
        <v>35</v>
      </c>
    </row>
    <row r="11">
      <c r="A11" s="9">
        <v>1.0</v>
      </c>
      <c r="B11" s="4" t="s">
        <v>36</v>
      </c>
      <c r="C11" s="4" t="s">
        <v>37</v>
      </c>
      <c r="D11" s="4"/>
      <c r="E11" s="4">
        <v>5.0</v>
      </c>
      <c r="F11" s="4"/>
      <c r="G11" s="4" t="s">
        <v>38</v>
      </c>
      <c r="H11" s="4"/>
      <c r="I11" s="2" t="s">
        <v>12</v>
      </c>
    </row>
    <row r="12">
      <c r="A12" s="9">
        <v>1.0</v>
      </c>
      <c r="B12" s="4" t="s">
        <v>39</v>
      </c>
      <c r="C12" s="4" t="s">
        <v>40</v>
      </c>
      <c r="D12" s="4" t="s">
        <v>41</v>
      </c>
      <c r="E12" s="4" t="s">
        <v>42</v>
      </c>
      <c r="F12" s="4" t="s">
        <v>43</v>
      </c>
      <c r="G12" s="4" t="s">
        <v>44</v>
      </c>
      <c r="H12" s="4" t="s">
        <v>45</v>
      </c>
      <c r="I12" s="2" t="s">
        <v>12</v>
      </c>
    </row>
    <row r="13">
      <c r="A13" s="12">
        <v>2.0</v>
      </c>
      <c r="B13" s="4" t="s">
        <v>46</v>
      </c>
      <c r="C13" s="4" t="s">
        <v>47</v>
      </c>
      <c r="D13" s="4" t="s">
        <v>48</v>
      </c>
      <c r="E13" s="13" t="s">
        <v>49</v>
      </c>
      <c r="F13" s="4" t="s">
        <v>50</v>
      </c>
      <c r="G13" s="4" t="s">
        <v>51</v>
      </c>
      <c r="H13" s="4" t="s">
        <v>45</v>
      </c>
      <c r="I13" s="11" t="s">
        <v>52</v>
      </c>
    </row>
    <row r="14">
      <c r="A14" s="9">
        <v>3.0</v>
      </c>
      <c r="B14" s="4" t="s">
        <v>53</v>
      </c>
      <c r="C14" s="4" t="s">
        <v>54</v>
      </c>
      <c r="D14" s="4" t="s">
        <v>55</v>
      </c>
      <c r="E14" s="4" t="s">
        <v>56</v>
      </c>
      <c r="F14" s="4"/>
      <c r="G14" s="4" t="s">
        <v>57</v>
      </c>
      <c r="H14" s="4" t="s">
        <v>58</v>
      </c>
      <c r="I14" s="11" t="s">
        <v>59</v>
      </c>
    </row>
    <row r="15">
      <c r="A15" s="12">
        <v>1.0</v>
      </c>
      <c r="B15" s="13" t="s">
        <v>60</v>
      </c>
      <c r="C15" s="13" t="s">
        <v>61</v>
      </c>
      <c r="D15" s="13" t="s">
        <v>62</v>
      </c>
      <c r="E15" s="13" t="s">
        <v>63</v>
      </c>
      <c r="F15" s="13"/>
      <c r="G15" s="13" t="s">
        <v>64</v>
      </c>
      <c r="H15" s="13"/>
    </row>
    <row r="16">
      <c r="A16" s="12">
        <v>1.0</v>
      </c>
      <c r="B16" s="13" t="s">
        <v>65</v>
      </c>
      <c r="C16" s="13" t="s">
        <v>61</v>
      </c>
      <c r="D16" s="13" t="s">
        <v>62</v>
      </c>
      <c r="E16" s="13" t="s">
        <v>63</v>
      </c>
      <c r="F16" s="13"/>
      <c r="G16" s="13" t="s">
        <v>66</v>
      </c>
      <c r="H16" s="13"/>
    </row>
    <row r="17">
      <c r="A17" s="12">
        <v>1.0</v>
      </c>
      <c r="B17" s="13" t="s">
        <v>67</v>
      </c>
      <c r="C17" s="13" t="s">
        <v>68</v>
      </c>
      <c r="D17" s="13" t="s">
        <v>69</v>
      </c>
      <c r="E17" s="13" t="s">
        <v>70</v>
      </c>
      <c r="F17" s="13"/>
      <c r="G17" s="13" t="s">
        <v>71</v>
      </c>
      <c r="H17" s="13"/>
    </row>
    <row r="18">
      <c r="B18" s="14"/>
      <c r="C18" s="14"/>
      <c r="D18" s="14"/>
      <c r="E18" s="14"/>
      <c r="F18" s="14"/>
      <c r="G18" s="14"/>
    </row>
    <row r="19">
      <c r="B19" s="14"/>
      <c r="C19" s="14"/>
      <c r="D19" s="14"/>
      <c r="E19" s="14"/>
      <c r="F19" s="14"/>
      <c r="G19" s="14"/>
    </row>
    <row r="20">
      <c r="B20" s="14"/>
      <c r="C20" s="14"/>
      <c r="D20" s="14"/>
      <c r="E20" s="14"/>
      <c r="F20" s="14"/>
      <c r="G20" s="14"/>
    </row>
    <row r="21">
      <c r="B21" s="14"/>
      <c r="C21" s="14"/>
      <c r="D21" s="14"/>
      <c r="E21" s="14"/>
      <c r="F21" s="14"/>
      <c r="G21" s="14"/>
    </row>
    <row r="22">
      <c r="B22" s="14"/>
      <c r="C22" s="14"/>
      <c r="D22" s="14"/>
      <c r="E22" s="14"/>
      <c r="F22" s="14"/>
      <c r="G22" s="14"/>
    </row>
    <row r="23">
      <c r="B23" s="14"/>
      <c r="C23" s="14"/>
      <c r="D23" s="14"/>
      <c r="E23" s="14"/>
      <c r="F23" s="14"/>
      <c r="G23" s="14"/>
    </row>
    <row r="24">
      <c r="B24" s="14"/>
      <c r="C24" s="14"/>
      <c r="D24" s="14"/>
      <c r="E24" s="14"/>
      <c r="F24" s="14"/>
      <c r="G24" s="14"/>
    </row>
    <row r="25">
      <c r="B25" s="14"/>
      <c r="C25" s="14"/>
      <c r="D25" s="14"/>
      <c r="E25" s="14"/>
      <c r="F25" s="14"/>
      <c r="G25" s="14"/>
    </row>
    <row r="26">
      <c r="B26" s="14"/>
      <c r="C26" s="14"/>
      <c r="D26" s="14"/>
      <c r="E26" s="14"/>
      <c r="F26" s="14"/>
      <c r="G26" s="14"/>
    </row>
    <row r="27">
      <c r="B27" s="14"/>
      <c r="C27" s="14"/>
      <c r="D27" s="14"/>
      <c r="E27" s="14"/>
      <c r="F27" s="14"/>
      <c r="G27" s="14"/>
    </row>
    <row r="28">
      <c r="B28" s="14"/>
      <c r="C28" s="14"/>
      <c r="D28" s="14"/>
      <c r="E28" s="14"/>
      <c r="F28" s="14"/>
      <c r="G28" s="14"/>
    </row>
    <row r="29">
      <c r="B29" s="14"/>
      <c r="C29" s="14"/>
      <c r="D29" s="14"/>
      <c r="E29" s="14"/>
      <c r="F29" s="14"/>
      <c r="G29" s="14"/>
    </row>
    <row r="30">
      <c r="B30" s="14"/>
      <c r="C30" s="14"/>
      <c r="D30" s="14"/>
      <c r="E30" s="14"/>
      <c r="F30" s="14"/>
      <c r="G30" s="14"/>
    </row>
    <row r="31">
      <c r="B31" s="14"/>
      <c r="C31" s="14"/>
      <c r="D31" s="14"/>
      <c r="E31" s="14"/>
      <c r="F31" s="14"/>
      <c r="G31" s="14"/>
    </row>
    <row r="32">
      <c r="B32" s="14"/>
      <c r="C32" s="14"/>
      <c r="D32" s="14"/>
      <c r="E32" s="14"/>
      <c r="F32" s="14"/>
      <c r="G32" s="14"/>
    </row>
    <row r="33">
      <c r="B33" s="14"/>
      <c r="C33" s="14"/>
      <c r="D33" s="14"/>
      <c r="E33" s="14"/>
      <c r="F33" s="14"/>
      <c r="G33" s="1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7" max="17" width="35.0"/>
  </cols>
  <sheetData>
    <row r="1">
      <c r="A1" s="15" t="s">
        <v>0</v>
      </c>
      <c r="B1" s="16" t="s">
        <v>1</v>
      </c>
      <c r="C1" s="17" t="s">
        <v>72</v>
      </c>
      <c r="D1" s="16" t="s">
        <v>3</v>
      </c>
      <c r="E1" s="16" t="s">
        <v>4</v>
      </c>
      <c r="F1" s="17" t="s">
        <v>73</v>
      </c>
      <c r="G1" s="16" t="s">
        <v>6</v>
      </c>
      <c r="H1" s="16" t="s">
        <v>7</v>
      </c>
      <c r="I1" s="18" t="s">
        <v>8</v>
      </c>
      <c r="J1" s="19"/>
      <c r="M1" s="20">
        <v>1.0</v>
      </c>
      <c r="N1" s="20">
        <v>2.0</v>
      </c>
      <c r="O1" s="20">
        <v>3.0</v>
      </c>
      <c r="P1" s="20">
        <v>4.0</v>
      </c>
      <c r="Q1" s="21" t="s">
        <v>74</v>
      </c>
    </row>
    <row r="2">
      <c r="A2" s="22">
        <v>1.0</v>
      </c>
      <c r="B2" s="23" t="s">
        <v>9</v>
      </c>
      <c r="C2" s="24">
        <v>2.0</v>
      </c>
      <c r="D2" s="23">
        <v>3.5</v>
      </c>
      <c r="E2" s="23">
        <v>5.5</v>
      </c>
      <c r="F2" s="25">
        <f>C2*D2*0.001</f>
        <v>0.007</v>
      </c>
      <c r="G2" s="23">
        <f>7*0.001</f>
        <v>0.007</v>
      </c>
      <c r="H2" s="23" t="s">
        <v>11</v>
      </c>
      <c r="I2" s="18" t="s">
        <v>12</v>
      </c>
      <c r="J2" s="19"/>
      <c r="M2" s="26">
        <f>C2+(C4*2)+C9+C14+C11+C5</f>
        <v>13.00025</v>
      </c>
      <c r="N2" s="26">
        <f>C11+C15+C16+C7+C8+C8+C6+C10+C5</f>
        <v>28.86025</v>
      </c>
      <c r="O2" s="26">
        <f>C5+C17</f>
        <v>10.4</v>
      </c>
      <c r="P2" s="26">
        <f>C11+C5+C6+C18</f>
        <v>18.40025</v>
      </c>
      <c r="Q2" s="27">
        <f>M2+N2+O2+P2</f>
        <v>70.66075</v>
      </c>
    </row>
    <row r="3">
      <c r="A3" s="22">
        <v>1.0</v>
      </c>
      <c r="B3" s="23" t="s">
        <v>14</v>
      </c>
      <c r="C3" s="23" t="s">
        <v>15</v>
      </c>
      <c r="D3" s="23">
        <v>3.3</v>
      </c>
      <c r="E3" s="28">
        <v>5.0</v>
      </c>
      <c r="F3" s="23" t="s">
        <v>15</v>
      </c>
      <c r="G3" s="23">
        <f>970*0.001</f>
        <v>0.97</v>
      </c>
      <c r="H3" s="23" t="s">
        <v>11</v>
      </c>
      <c r="I3" s="18" t="s">
        <v>12</v>
      </c>
      <c r="J3" s="19"/>
    </row>
    <row r="4">
      <c r="A4" s="22">
        <v>1.0</v>
      </c>
      <c r="B4" s="23" t="s">
        <v>18</v>
      </c>
      <c r="C4" s="29">
        <f>100*0.001</f>
        <v>0.1</v>
      </c>
      <c r="D4" s="28">
        <v>5.0</v>
      </c>
      <c r="E4" s="28">
        <v>12.0</v>
      </c>
      <c r="F4" s="28">
        <f>500*0.001</f>
        <v>0.5</v>
      </c>
      <c r="G4" s="23">
        <f>1200*0.001</f>
        <v>1.2</v>
      </c>
      <c r="H4" s="23" t="s">
        <v>22</v>
      </c>
      <c r="I4" s="18" t="s">
        <v>12</v>
      </c>
      <c r="J4" s="30" t="s">
        <v>23</v>
      </c>
    </row>
    <row r="5">
      <c r="A5" s="31">
        <v>4.0</v>
      </c>
      <c r="B5" s="32" t="s">
        <v>24</v>
      </c>
      <c r="C5" s="33">
        <v>0.5</v>
      </c>
      <c r="D5" s="32">
        <v>5.0</v>
      </c>
      <c r="E5" s="32">
        <v>12.0</v>
      </c>
      <c r="F5" s="32">
        <v>2.5</v>
      </c>
      <c r="G5" s="33">
        <v>5.0</v>
      </c>
      <c r="H5" s="32" t="s">
        <v>15</v>
      </c>
      <c r="I5" s="18" t="s">
        <v>12</v>
      </c>
      <c r="J5" s="19"/>
    </row>
    <row r="6">
      <c r="A6" s="22">
        <v>2.0</v>
      </c>
      <c r="B6" s="23" t="s">
        <v>27</v>
      </c>
      <c r="C6" s="23">
        <v>8.0</v>
      </c>
      <c r="D6" s="23">
        <v>3.3</v>
      </c>
      <c r="E6" s="23">
        <v>5.0</v>
      </c>
      <c r="F6" s="23">
        <f>C6*D6</f>
        <v>26.4</v>
      </c>
      <c r="G6" s="23">
        <f>40*0.001</f>
        <v>0.04</v>
      </c>
      <c r="H6" s="23" t="s">
        <v>29</v>
      </c>
      <c r="I6" s="18" t="s">
        <v>75</v>
      </c>
      <c r="J6" s="30" t="s">
        <v>30</v>
      </c>
    </row>
    <row r="7">
      <c r="A7" s="22">
        <v>1.0</v>
      </c>
      <c r="B7" s="23" t="s">
        <v>31</v>
      </c>
      <c r="C7" s="23">
        <f>10*0.001</f>
        <v>0.01</v>
      </c>
      <c r="D7" s="23">
        <v>5.0</v>
      </c>
      <c r="E7" s="23">
        <v>10.0</v>
      </c>
      <c r="F7" s="28">
        <f>50*0.001</f>
        <v>0.05</v>
      </c>
      <c r="G7" s="23">
        <f>100*0.001</f>
        <v>0.1</v>
      </c>
      <c r="H7" s="23" t="s">
        <v>34</v>
      </c>
      <c r="I7" s="18" t="s">
        <v>12</v>
      </c>
      <c r="J7" s="30" t="s">
        <v>35</v>
      </c>
    </row>
    <row r="8">
      <c r="A8" s="31">
        <v>1.0</v>
      </c>
      <c r="B8" s="32" t="s">
        <v>36</v>
      </c>
      <c r="C8" s="34">
        <f>25*0.001</f>
        <v>0.025</v>
      </c>
      <c r="D8" s="32"/>
      <c r="E8" s="32">
        <v>5.0</v>
      </c>
      <c r="F8" s="32"/>
      <c r="G8" s="35">
        <f>125*0.001</f>
        <v>0.125</v>
      </c>
      <c r="H8" s="32"/>
      <c r="I8" s="18" t="s">
        <v>12</v>
      </c>
      <c r="J8" s="19"/>
    </row>
    <row r="9">
      <c r="A9" s="31">
        <v>1.0</v>
      </c>
      <c r="B9" s="32" t="s">
        <v>76</v>
      </c>
      <c r="C9" s="34">
        <f>400*0.001</f>
        <v>0.4</v>
      </c>
      <c r="D9" s="33">
        <v>5.1</v>
      </c>
      <c r="E9" s="33">
        <v>5.32</v>
      </c>
      <c r="F9" s="33">
        <v>2.04</v>
      </c>
      <c r="G9" s="33">
        <v>2.5</v>
      </c>
      <c r="H9" s="32" t="s">
        <v>45</v>
      </c>
      <c r="I9" s="18" t="s">
        <v>12</v>
      </c>
      <c r="J9" s="19"/>
    </row>
    <row r="10">
      <c r="A10" s="31">
        <v>1.0</v>
      </c>
      <c r="B10" s="32" t="s">
        <v>39</v>
      </c>
      <c r="C10" s="34">
        <f>500*0.001</f>
        <v>0.5</v>
      </c>
      <c r="D10" s="33">
        <v>5.1</v>
      </c>
      <c r="E10" s="33">
        <v>5.32</v>
      </c>
      <c r="F10" s="33">
        <v>2.55</v>
      </c>
      <c r="G10" s="33">
        <v>3.0</v>
      </c>
      <c r="H10" s="32" t="s">
        <v>45</v>
      </c>
      <c r="I10" s="18" t="s">
        <v>12</v>
      </c>
      <c r="J10" s="19"/>
    </row>
    <row r="11">
      <c r="A11" s="31">
        <v>1.0</v>
      </c>
      <c r="B11" s="32" t="s">
        <v>46</v>
      </c>
      <c r="C11" s="34">
        <f>250*0.000001</f>
        <v>0.00025</v>
      </c>
      <c r="D11" s="33">
        <v>1.8</v>
      </c>
      <c r="E11" s="33">
        <v>3.6</v>
      </c>
      <c r="F11" s="34">
        <f>4.5*0.0001</f>
        <v>0.00045</v>
      </c>
      <c r="G11" s="34">
        <f>9*0.0001</f>
        <v>0.0009</v>
      </c>
      <c r="H11" s="32" t="s">
        <v>45</v>
      </c>
      <c r="I11" s="18" t="s">
        <v>12</v>
      </c>
      <c r="J11" s="19"/>
    </row>
    <row r="12">
      <c r="A12" s="31">
        <v>3.0</v>
      </c>
      <c r="B12" s="32" t="s">
        <v>53</v>
      </c>
      <c r="C12" s="34">
        <f>11.3*0.001</f>
        <v>0.0113</v>
      </c>
      <c r="D12" s="33">
        <v>1.9</v>
      </c>
      <c r="E12" s="33">
        <v>3.6</v>
      </c>
      <c r="F12" s="32"/>
      <c r="G12" s="34">
        <f>60*0.001</f>
        <v>0.06</v>
      </c>
      <c r="H12" s="32" t="s">
        <v>58</v>
      </c>
      <c r="I12" s="18"/>
      <c r="J12" s="19"/>
    </row>
    <row r="13">
      <c r="A13" s="31">
        <v>1.0</v>
      </c>
      <c r="B13" s="32" t="s">
        <v>77</v>
      </c>
      <c r="C13" s="34">
        <f>50*0.001</f>
        <v>0.05</v>
      </c>
      <c r="D13" s="32">
        <v>2.5</v>
      </c>
      <c r="E13" s="33">
        <v>5.0</v>
      </c>
      <c r="F13" s="34">
        <f>125*0.001</f>
        <v>0.125</v>
      </c>
      <c r="G13" s="34">
        <f>300*0.001</f>
        <v>0.3</v>
      </c>
      <c r="H13" s="32" t="s">
        <v>58</v>
      </c>
      <c r="I13" s="19"/>
      <c r="J13" s="19" t="s">
        <v>78</v>
      </c>
    </row>
    <row r="14">
      <c r="A14" s="36">
        <v>1.0</v>
      </c>
      <c r="B14" s="36" t="s">
        <v>79</v>
      </c>
      <c r="C14" s="36">
        <v>9.9</v>
      </c>
      <c r="D14" s="36">
        <v>24.0</v>
      </c>
      <c r="G14" s="27">
        <f t="shared" ref="G14:G20" si="1">D14*C14</f>
        <v>237.6</v>
      </c>
    </row>
    <row r="15">
      <c r="A15" s="36">
        <v>1.0</v>
      </c>
      <c r="B15" s="36">
        <v>2.0</v>
      </c>
      <c r="C15" s="36">
        <v>9.9</v>
      </c>
      <c r="D15" s="36">
        <v>24.0</v>
      </c>
      <c r="G15" s="27">
        <f t="shared" si="1"/>
        <v>237.6</v>
      </c>
    </row>
    <row r="16">
      <c r="A16" s="36">
        <v>1.0</v>
      </c>
      <c r="B16" s="36">
        <v>3.0</v>
      </c>
      <c r="C16" s="36">
        <v>9.9</v>
      </c>
      <c r="D16" s="36">
        <v>24.0</v>
      </c>
      <c r="G16" s="27">
        <f t="shared" si="1"/>
        <v>237.6</v>
      </c>
    </row>
    <row r="17">
      <c r="A17" s="36">
        <v>1.0</v>
      </c>
      <c r="B17" s="36">
        <v>4.0</v>
      </c>
      <c r="C17" s="36">
        <v>9.9</v>
      </c>
      <c r="D17" s="36">
        <v>24.0</v>
      </c>
      <c r="G17" s="27">
        <f t="shared" si="1"/>
        <v>237.6</v>
      </c>
    </row>
    <row r="18">
      <c r="A18" s="36">
        <v>1.0</v>
      </c>
      <c r="B18" s="36">
        <v>5.0</v>
      </c>
      <c r="C18" s="36">
        <v>9.9</v>
      </c>
      <c r="D18" s="36">
        <v>24.0</v>
      </c>
      <c r="G18" s="27">
        <f t="shared" si="1"/>
        <v>237.6</v>
      </c>
    </row>
    <row r="19">
      <c r="A19" s="36">
        <v>1.0</v>
      </c>
      <c r="B19" s="36" t="s">
        <v>80</v>
      </c>
      <c r="C19" s="27">
        <f>900*0.001</f>
        <v>0.9</v>
      </c>
      <c r="D19" s="36">
        <v>5.0</v>
      </c>
      <c r="G19" s="27">
        <f t="shared" si="1"/>
        <v>4.5</v>
      </c>
    </row>
    <row r="20">
      <c r="A20" s="36">
        <v>1.0</v>
      </c>
      <c r="B20" s="36" t="s">
        <v>81</v>
      </c>
      <c r="C20" s="36">
        <v>1.5</v>
      </c>
      <c r="D20" s="36">
        <v>12.0</v>
      </c>
      <c r="G20" s="27">
        <f t="shared" si="1"/>
        <v>18</v>
      </c>
    </row>
    <row r="21">
      <c r="C21" s="37">
        <f>SUM(C6:C13,C2:C4,C5*4,C14:C20)</f>
        <v>64.99655</v>
      </c>
      <c r="G21" s="37">
        <f>SUM(G2:G20)</f>
        <v>1223.8029</v>
      </c>
    </row>
  </sheetData>
  <drawing r:id="rId1"/>
</worksheet>
</file>