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ocuments\GitHub\PITAYA\Whale_Gosth\"/>
    </mc:Choice>
  </mc:AlternateContent>
  <bookViews>
    <workbookView xWindow="0" yWindow="0" windowWidth="4080" windowHeight="12180" tabRatio="500" activeTab="1" xr2:uid="{00000000-000D-0000-FFFF-FFFF00000000}"/>
  </bookViews>
  <sheets>
    <sheet name="60 led" sheetId="1" r:id="rId1"/>
    <sheet name="30 led" sheetId="2" r:id="rId2"/>
  </sheets>
  <calcPr calcId="171027" concurrentCalc="0"/>
</workbook>
</file>

<file path=xl/calcChain.xml><?xml version="1.0" encoding="utf-8"?>
<calcChain xmlns="http://schemas.openxmlformats.org/spreadsheetml/2006/main">
  <c r="U44" i="2" l="1"/>
  <c r="Q47" i="2"/>
  <c r="P37" i="2"/>
  <c r="D5" i="2"/>
  <c r="T5" i="2"/>
  <c r="D6" i="2"/>
  <c r="T6" i="2"/>
  <c r="D7" i="2"/>
  <c r="T7" i="2"/>
  <c r="D8" i="2"/>
  <c r="T8" i="2"/>
  <c r="D9" i="2"/>
  <c r="T9" i="2"/>
  <c r="D10" i="2"/>
  <c r="T10" i="2"/>
  <c r="D11" i="2"/>
  <c r="T11" i="2"/>
  <c r="D12" i="2"/>
  <c r="T12" i="2"/>
  <c r="D13" i="2"/>
  <c r="T13" i="2"/>
  <c r="D14" i="2"/>
  <c r="T14" i="2"/>
  <c r="D15" i="2"/>
  <c r="T15" i="2"/>
  <c r="D16" i="2"/>
  <c r="T16" i="2"/>
  <c r="D17" i="2"/>
  <c r="T17" i="2"/>
  <c r="D18" i="2"/>
  <c r="T18" i="2"/>
  <c r="D19" i="2"/>
  <c r="T19" i="2"/>
  <c r="D20" i="2"/>
  <c r="T20" i="2"/>
  <c r="D21" i="2"/>
  <c r="T21" i="2"/>
  <c r="D22" i="2"/>
  <c r="T22" i="2"/>
  <c r="D23" i="2"/>
  <c r="T23" i="2"/>
  <c r="D24" i="2"/>
  <c r="T24" i="2"/>
  <c r="D25" i="2"/>
  <c r="T25" i="2"/>
  <c r="D26" i="2"/>
  <c r="T26" i="2"/>
  <c r="D27" i="2"/>
  <c r="T27" i="2"/>
  <c r="D28" i="2"/>
  <c r="T28" i="2"/>
  <c r="D29" i="2"/>
  <c r="T29" i="2"/>
  <c r="D30" i="2"/>
  <c r="T30" i="2"/>
  <c r="D31" i="2"/>
  <c r="T31" i="2"/>
  <c r="D32" i="2"/>
  <c r="T32" i="2"/>
  <c r="D33" i="2"/>
  <c r="T33" i="2"/>
  <c r="D34" i="2"/>
  <c r="T34" i="2"/>
  <c r="D35" i="2"/>
  <c r="T35" i="2"/>
  <c r="D36" i="2"/>
  <c r="T36" i="2"/>
  <c r="D37" i="2"/>
  <c r="T37" i="2"/>
  <c r="D38" i="2"/>
  <c r="T38" i="2"/>
  <c r="D39" i="2"/>
  <c r="T39" i="2"/>
  <c r="D40" i="2"/>
  <c r="T40" i="2"/>
  <c r="D4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" i="2"/>
  <c r="T41" i="2"/>
  <c r="S41" i="2"/>
  <c r="U41" i="2"/>
  <c r="M41" i="2"/>
  <c r="U45" i="2"/>
  <c r="U47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K37" i="2"/>
  <c r="G7" i="2"/>
  <c r="H7" i="2"/>
  <c r="I7" i="2"/>
  <c r="J7" i="2"/>
  <c r="G8" i="2"/>
  <c r="H8" i="2"/>
  <c r="I8" i="2"/>
  <c r="J8" i="2"/>
  <c r="G9" i="2"/>
  <c r="H9" i="2"/>
  <c r="I9" i="2"/>
  <c r="J9" i="2"/>
  <c r="K7" i="2"/>
  <c r="G10" i="2"/>
  <c r="H10" i="2"/>
  <c r="I10" i="2"/>
  <c r="J10" i="2"/>
  <c r="G11" i="2"/>
  <c r="H11" i="2"/>
  <c r="I11" i="2"/>
  <c r="J11" i="2"/>
  <c r="G12" i="2"/>
  <c r="H12" i="2"/>
  <c r="I12" i="2"/>
  <c r="J12" i="2"/>
  <c r="K10" i="2"/>
  <c r="G13" i="2"/>
  <c r="H13" i="2"/>
  <c r="I13" i="2"/>
  <c r="J13" i="2"/>
  <c r="G14" i="2"/>
  <c r="H14" i="2"/>
  <c r="I14" i="2"/>
  <c r="J14" i="2"/>
  <c r="G15" i="2"/>
  <c r="H15" i="2"/>
  <c r="I15" i="2"/>
  <c r="J15" i="2"/>
  <c r="K13" i="2"/>
  <c r="G16" i="2"/>
  <c r="H16" i="2"/>
  <c r="I16" i="2"/>
  <c r="J16" i="2"/>
  <c r="G17" i="2"/>
  <c r="H17" i="2"/>
  <c r="I17" i="2"/>
  <c r="J17" i="2"/>
  <c r="G18" i="2"/>
  <c r="H18" i="2"/>
  <c r="I18" i="2"/>
  <c r="J18" i="2"/>
  <c r="K16" i="2"/>
  <c r="G19" i="2"/>
  <c r="H19" i="2"/>
  <c r="I19" i="2"/>
  <c r="J19" i="2"/>
  <c r="G20" i="2"/>
  <c r="H20" i="2"/>
  <c r="I20" i="2"/>
  <c r="J20" i="2"/>
  <c r="G21" i="2"/>
  <c r="H21" i="2"/>
  <c r="I21" i="2"/>
  <c r="J21" i="2"/>
  <c r="K19" i="2"/>
  <c r="G22" i="2"/>
  <c r="H22" i="2"/>
  <c r="I22" i="2"/>
  <c r="J22" i="2"/>
  <c r="G23" i="2"/>
  <c r="H23" i="2"/>
  <c r="I23" i="2"/>
  <c r="J23" i="2"/>
  <c r="G24" i="2"/>
  <c r="H24" i="2"/>
  <c r="I24" i="2"/>
  <c r="J24" i="2"/>
  <c r="K22" i="2"/>
  <c r="G25" i="2"/>
  <c r="H25" i="2"/>
  <c r="I25" i="2"/>
  <c r="J25" i="2"/>
  <c r="G26" i="2"/>
  <c r="H26" i="2"/>
  <c r="I26" i="2"/>
  <c r="J26" i="2"/>
  <c r="G27" i="2"/>
  <c r="H27" i="2"/>
  <c r="I27" i="2"/>
  <c r="J27" i="2"/>
  <c r="K25" i="2"/>
  <c r="G28" i="2"/>
  <c r="H28" i="2"/>
  <c r="I28" i="2"/>
  <c r="J28" i="2"/>
  <c r="G29" i="2"/>
  <c r="H29" i="2"/>
  <c r="I29" i="2"/>
  <c r="J29" i="2"/>
  <c r="G30" i="2"/>
  <c r="H30" i="2"/>
  <c r="I30" i="2"/>
  <c r="J30" i="2"/>
  <c r="K28" i="2"/>
  <c r="G31" i="2"/>
  <c r="H31" i="2"/>
  <c r="I31" i="2"/>
  <c r="J31" i="2"/>
  <c r="G32" i="2"/>
  <c r="H32" i="2"/>
  <c r="I32" i="2"/>
  <c r="J32" i="2"/>
  <c r="G33" i="2"/>
  <c r="H33" i="2"/>
  <c r="I33" i="2"/>
  <c r="J33" i="2"/>
  <c r="K31" i="2"/>
  <c r="G34" i="2"/>
  <c r="H34" i="2"/>
  <c r="I34" i="2"/>
  <c r="J34" i="2"/>
  <c r="G35" i="2"/>
  <c r="H35" i="2"/>
  <c r="I35" i="2"/>
  <c r="J35" i="2"/>
  <c r="G36" i="2"/>
  <c r="H36" i="2"/>
  <c r="I36" i="2"/>
  <c r="J36" i="2"/>
  <c r="K34" i="2"/>
  <c r="G4" i="2"/>
  <c r="H4" i="2"/>
  <c r="I4" i="2"/>
  <c r="J4" i="2"/>
  <c r="G5" i="2"/>
  <c r="H5" i="2"/>
  <c r="I5" i="2"/>
  <c r="J5" i="2"/>
  <c r="G6" i="2"/>
  <c r="H6" i="2"/>
  <c r="I6" i="2"/>
  <c r="J6" i="2"/>
  <c r="K4" i="2"/>
  <c r="J41" i="2"/>
  <c r="I41" i="2"/>
  <c r="H41" i="2"/>
  <c r="G41" i="2"/>
  <c r="D41" i="2"/>
  <c r="D4" i="1"/>
  <c r="K4" i="1"/>
  <c r="O4" i="1"/>
  <c r="Q4" i="1"/>
  <c r="R4" i="1"/>
  <c r="T4" i="1"/>
  <c r="U4" i="1"/>
  <c r="D5" i="1"/>
  <c r="T5" i="1"/>
  <c r="U5" i="1"/>
  <c r="D6" i="1"/>
  <c r="T6" i="1"/>
  <c r="U6" i="1"/>
  <c r="D7" i="1"/>
  <c r="K7" i="1"/>
  <c r="O7" i="1"/>
  <c r="Q7" i="1"/>
  <c r="R7" i="1"/>
  <c r="T7" i="1"/>
  <c r="U7" i="1"/>
  <c r="D8" i="1"/>
  <c r="T8" i="1"/>
  <c r="U8" i="1"/>
  <c r="D9" i="1"/>
  <c r="T9" i="1"/>
  <c r="U9" i="1"/>
  <c r="D10" i="1"/>
  <c r="K10" i="1"/>
  <c r="O10" i="1"/>
  <c r="Q10" i="1"/>
  <c r="R10" i="1"/>
  <c r="T10" i="1"/>
  <c r="U10" i="1"/>
  <c r="D11" i="1"/>
  <c r="T11" i="1"/>
  <c r="U11" i="1"/>
  <c r="D12" i="1"/>
  <c r="T12" i="1"/>
  <c r="U12" i="1"/>
  <c r="D13" i="1"/>
  <c r="K13" i="1"/>
  <c r="O13" i="1"/>
  <c r="Q13" i="1"/>
  <c r="R13" i="1"/>
  <c r="T13" i="1"/>
  <c r="U13" i="1"/>
  <c r="D14" i="1"/>
  <c r="T14" i="1"/>
  <c r="U14" i="1"/>
  <c r="D15" i="1"/>
  <c r="T15" i="1"/>
  <c r="U15" i="1"/>
  <c r="D16" i="1"/>
  <c r="K16" i="1"/>
  <c r="O16" i="1"/>
  <c r="Q16" i="1"/>
  <c r="R16" i="1"/>
  <c r="T16" i="1"/>
  <c r="U16" i="1"/>
  <c r="D17" i="1"/>
  <c r="T17" i="1"/>
  <c r="U17" i="1"/>
  <c r="D18" i="1"/>
  <c r="T18" i="1"/>
  <c r="U18" i="1"/>
  <c r="D19" i="1"/>
  <c r="K19" i="1"/>
  <c r="O19" i="1"/>
  <c r="Q19" i="1"/>
  <c r="R19" i="1"/>
  <c r="T19" i="1"/>
  <c r="U19" i="1"/>
  <c r="D20" i="1"/>
  <c r="T20" i="1"/>
  <c r="U20" i="1"/>
  <c r="D21" i="1"/>
  <c r="T21" i="1"/>
  <c r="U21" i="1"/>
  <c r="D22" i="1"/>
  <c r="K22" i="1"/>
  <c r="O22" i="1"/>
  <c r="Q22" i="1"/>
  <c r="R22" i="1"/>
  <c r="T22" i="1"/>
  <c r="U22" i="1"/>
  <c r="D23" i="1"/>
  <c r="T23" i="1"/>
  <c r="U23" i="1"/>
  <c r="D24" i="1"/>
  <c r="T24" i="1"/>
  <c r="U24" i="1"/>
  <c r="D25" i="1"/>
  <c r="K25" i="1"/>
  <c r="O25" i="1"/>
  <c r="Q25" i="1"/>
  <c r="R25" i="1"/>
  <c r="T25" i="1"/>
  <c r="U25" i="1"/>
  <c r="D26" i="1"/>
  <c r="T26" i="1"/>
  <c r="U26" i="1"/>
  <c r="D27" i="1"/>
  <c r="T27" i="1"/>
  <c r="U27" i="1"/>
  <c r="D28" i="1"/>
  <c r="K28" i="1"/>
  <c r="O28" i="1"/>
  <c r="Q28" i="1"/>
  <c r="R28" i="1"/>
  <c r="T28" i="1"/>
  <c r="U28" i="1"/>
  <c r="D29" i="1"/>
  <c r="T29" i="1"/>
  <c r="U29" i="1"/>
  <c r="D30" i="1"/>
  <c r="T30" i="1"/>
  <c r="U30" i="1"/>
  <c r="D31" i="1"/>
  <c r="K31" i="1"/>
  <c r="O31" i="1"/>
  <c r="Q31" i="1"/>
  <c r="R31" i="1"/>
  <c r="T31" i="1"/>
  <c r="U31" i="1"/>
  <c r="D32" i="1"/>
  <c r="T32" i="1"/>
  <c r="U32" i="1"/>
  <c r="D33" i="1"/>
  <c r="T33" i="1"/>
  <c r="U33" i="1"/>
  <c r="D34" i="1"/>
  <c r="K34" i="1"/>
  <c r="O34" i="1"/>
  <c r="Q34" i="1"/>
  <c r="R34" i="1"/>
  <c r="T34" i="1"/>
  <c r="U34" i="1"/>
  <c r="D35" i="1"/>
  <c r="T35" i="1"/>
  <c r="U35" i="1"/>
  <c r="D36" i="1"/>
  <c r="T36" i="1"/>
  <c r="U36" i="1"/>
  <c r="D37" i="1"/>
  <c r="K37" i="1"/>
  <c r="O37" i="1"/>
  <c r="Q37" i="1"/>
  <c r="R37" i="1"/>
  <c r="T37" i="1"/>
  <c r="U37" i="1"/>
  <c r="D38" i="1"/>
  <c r="T38" i="1"/>
  <c r="U38" i="1"/>
  <c r="D39" i="1"/>
  <c r="T39" i="1"/>
  <c r="U39" i="1"/>
  <c r="D40" i="1"/>
  <c r="T40" i="1"/>
  <c r="U40" i="1"/>
  <c r="D41" i="1"/>
  <c r="J41" i="1"/>
  <c r="K41" i="1"/>
  <c r="L41" i="1"/>
  <c r="M41" i="1"/>
  <c r="O41" i="1"/>
  <c r="R41" i="1"/>
  <c r="T41" i="1"/>
  <c r="U41" i="1"/>
  <c r="O42" i="1"/>
  <c r="R42" i="1"/>
  <c r="O43" i="1"/>
  <c r="R43" i="1"/>
  <c r="M48" i="1"/>
  <c r="K49" i="1"/>
  <c r="G49" i="2"/>
  <c r="J48" i="2"/>
  <c r="Q37" i="2"/>
  <c r="Q41" i="2"/>
  <c r="Q42" i="2"/>
  <c r="Q43" i="2"/>
  <c r="Q45" i="2"/>
  <c r="N41" i="2"/>
  <c r="L4" i="2"/>
  <c r="L7" i="2"/>
  <c r="L10" i="2"/>
  <c r="L13" i="2"/>
  <c r="L16" i="2"/>
  <c r="L19" i="2"/>
  <c r="L22" i="2"/>
  <c r="L25" i="2"/>
  <c r="L28" i="2"/>
  <c r="L31" i="2"/>
  <c r="L34" i="2"/>
  <c r="L37" i="2"/>
  <c r="L41" i="2"/>
  <c r="K41" i="2"/>
  <c r="V4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7" i="1"/>
</calcChain>
</file>

<file path=xl/sharedStrings.xml><?xml version="1.0" encoding="utf-8"?>
<sst xmlns="http://schemas.openxmlformats.org/spreadsheetml/2006/main" count="113" uniqueCount="52">
  <si>
    <t>Segment A</t>
  </si>
  <si>
    <t>Segment B</t>
  </si>
  <si>
    <t>Numéro de cote</t>
  </si>
  <si>
    <t>-</t>
  </si>
  <si>
    <t>Longueur cumulée</t>
  </si>
  <si>
    <t>Longueur totale en mm</t>
  </si>
  <si>
    <t>Poids Tube PC/m</t>
  </si>
  <si>
    <t>Poids Strip WS/m</t>
  </si>
  <si>
    <t>Poids cumulé</t>
  </si>
  <si>
    <t>Arrête dorsale</t>
  </si>
  <si>
    <t>Organe de fixation des Cotes</t>
  </si>
  <si>
    <t>37 x 100 Grs</t>
  </si>
  <si>
    <t>Conducteurs</t>
  </si>
  <si>
    <t>Poids ESP</t>
  </si>
  <si>
    <t>Poids Abaisseurs de tension</t>
  </si>
  <si>
    <t>TOTAL BALEINE</t>
  </si>
  <si>
    <t>Leds</t>
  </si>
  <si>
    <t>puissances</t>
  </si>
  <si>
    <t>ampère/5v</t>
  </si>
  <si>
    <t>https://fr.aliexpress.com/item/DC-DC-Converter-Regulator-Car-Step-Down-Reducer-12V-24V-to-5V-10-AMP-50W-daygreen/32220253853.html?ws_ab_test=searchweb0_0,searchweb201602_2_10152_10151_10065_10344_10068_10342_10343_10340_10341_10084_10083_10613_10305_10304_10615_10307_10614_10306_10302_10059_10314_10184_10534_100031_10604_10103_10142,searchweb201603_1,ppcSwitch_5&amp;algo_expid=8de57d1e-216e-457f-9bd6-040ccb2de6a6-9&amp;algo_pvid=8de57d1e-216e-457f-9bd6-040ccb2de6a6&amp;priceBeautifyAB=0</t>
  </si>
  <si>
    <t>70 Grs</t>
  </si>
  <si>
    <t>12 x 30 Grs</t>
  </si>
  <si>
    <t>vertèbres</t>
  </si>
  <si>
    <t>n° abaisseur 10 a</t>
  </si>
  <si>
    <t>Long. fil</t>
  </si>
  <si>
    <t>Diam. Fil</t>
  </si>
  <si>
    <t>Poids Fil</t>
  </si>
  <si>
    <t>Amp. 5v</t>
  </si>
  <si>
    <t>Amp. 24v Coef 80 %</t>
  </si>
  <si>
    <t>total</t>
  </si>
  <si>
    <t>pour 1 fil</t>
  </si>
  <si>
    <t>pour 1 fil/abaiss,</t>
  </si>
  <si>
    <t>Poids</t>
  </si>
  <si>
    <t>14,02Kg/Km</t>
  </si>
  <si>
    <t>23,38 Kg/Km</t>
  </si>
  <si>
    <t>37,4 Kg/Km</t>
  </si>
  <si>
    <t>56,10 Kg/Km</t>
  </si>
  <si>
    <t>9,35Kg/Km</t>
  </si>
  <si>
    <t>Kg pour 2 fils</t>
  </si>
  <si>
    <t xml:space="preserve">Kg pour 1 fil </t>
  </si>
  <si>
    <t>Leds calcul</t>
  </si>
  <si>
    <t>leds</t>
  </si>
  <si>
    <t>electroniques</t>
  </si>
  <si>
    <t>sans boitier et rj</t>
  </si>
  <si>
    <t>poids 4 fils +gaine</t>
  </si>
  <si>
    <t>25m</t>
  </si>
  <si>
    <t>4G4</t>
  </si>
  <si>
    <t>35m</t>
  </si>
  <si>
    <t>2x4</t>
  </si>
  <si>
    <t>HT</t>
  </si>
  <si>
    <t>100m</t>
  </si>
  <si>
    <t>1x4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</si>
</sst>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3" borderId="0" xfId="0" applyFont="1" applyFill="1"/>
    <xf numFmtId="0" fontId="0" fillId="0" borderId="0" xfId="0"/>
    <xf numFmtId="0" fontId="1" fillId="2" borderId="1" xfId="0" applyFont="1" applyFill="1" applyBorder="1"/>
    <xf numFmtId="0" fontId="0" fillId="0" borderId="3" xfId="0" applyBorder="1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1" fillId="2" borderId="3" xfId="0" applyFont="1" applyFill="1" applyBorder="1"/>
    <xf numFmtId="0" fontId="0" fillId="2" borderId="3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1" fontId="0" fillId="0" borderId="1" xfId="0" applyNumberFormat="1" applyBorder="1"/>
    <xf numFmtId="1" fontId="1" fillId="2" borderId="3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opLeftCell="F8" workbookViewId="0">
      <selection activeCell="U4" sqref="U4"/>
    </sheetView>
  </sheetViews>
  <sheetFormatPr baseColWidth="10" defaultRowHeight="15.75" x14ac:dyDescent="0.25"/>
  <cols>
    <col min="1" max="1" width="14.5" bestFit="1" customWidth="1"/>
    <col min="4" max="4" width="16.375" bestFit="1" customWidth="1"/>
    <col min="5" max="5" width="16.375" style="10" customWidth="1"/>
    <col min="6" max="6" width="9" bestFit="1" customWidth="1"/>
    <col min="7" max="9" width="12.625" style="7" customWidth="1"/>
    <col min="10" max="10" width="12.625" style="10" customWidth="1"/>
    <col min="11" max="11" width="17.75" style="10" bestFit="1" customWidth="1"/>
    <col min="12" max="12" width="15.125" style="7" bestFit="1" customWidth="1"/>
    <col min="13" max="13" width="7.625" style="22" bestFit="1" customWidth="1"/>
    <col min="14" max="14" width="8.125" style="22" bestFit="1" customWidth="1"/>
    <col min="15" max="15" width="7.875" style="22" bestFit="1" customWidth="1"/>
    <col min="16" max="16" width="8.125" style="22" bestFit="1" customWidth="1"/>
    <col min="17" max="18" width="7.875" style="22" bestFit="1" customWidth="1"/>
    <col min="19" max="19" width="12.625" style="7" customWidth="1"/>
    <col min="20" max="20" width="26.5" customWidth="1"/>
    <col min="21" max="21" width="18.125" customWidth="1"/>
    <col min="22" max="22" width="13.625" customWidth="1"/>
  </cols>
  <sheetData>
    <row r="1" spans="1:22" s="10" customFormat="1" ht="16.5" thickBot="1" x14ac:dyDescent="0.3">
      <c r="M1" s="22"/>
      <c r="N1" s="22"/>
      <c r="O1" s="22"/>
      <c r="P1" s="22"/>
      <c r="Q1" s="22"/>
      <c r="R1" s="22"/>
    </row>
    <row r="2" spans="1:22" s="10" customFormat="1" x14ac:dyDescent="0.25">
      <c r="M2" s="22" t="s">
        <v>29</v>
      </c>
      <c r="N2" s="50" t="s">
        <v>30</v>
      </c>
      <c r="O2" s="51"/>
      <c r="P2" s="50" t="s">
        <v>31</v>
      </c>
      <c r="Q2" s="52"/>
      <c r="R2" s="51"/>
    </row>
    <row r="3" spans="1:22" x14ac:dyDescent="0.25">
      <c r="A3" s="3" t="s">
        <v>2</v>
      </c>
      <c r="B3" s="3" t="s">
        <v>0</v>
      </c>
      <c r="C3" s="3" t="s">
        <v>1</v>
      </c>
      <c r="D3" s="3" t="s">
        <v>4</v>
      </c>
      <c r="E3" s="13"/>
      <c r="F3" s="12" t="s">
        <v>22</v>
      </c>
      <c r="G3" s="15" t="s">
        <v>16</v>
      </c>
      <c r="H3" s="15" t="s">
        <v>17</v>
      </c>
      <c r="I3" s="15" t="s">
        <v>18</v>
      </c>
      <c r="J3" s="15" t="s">
        <v>27</v>
      </c>
      <c r="K3" s="15" t="s">
        <v>28</v>
      </c>
      <c r="L3" s="15" t="s">
        <v>23</v>
      </c>
      <c r="M3" s="25" t="s">
        <v>24</v>
      </c>
      <c r="N3" s="26" t="s">
        <v>25</v>
      </c>
      <c r="O3" s="27" t="s">
        <v>26</v>
      </c>
      <c r="P3" s="26" t="s">
        <v>25</v>
      </c>
      <c r="Q3" s="21" t="s">
        <v>26</v>
      </c>
      <c r="R3" s="27" t="s">
        <v>32</v>
      </c>
      <c r="S3" s="10"/>
      <c r="T3" s="8" t="s">
        <v>6</v>
      </c>
      <c r="U3" s="8" t="s">
        <v>7</v>
      </c>
      <c r="V3" s="8" t="s">
        <v>8</v>
      </c>
    </row>
    <row r="4" spans="1:22" x14ac:dyDescent="0.25">
      <c r="A4" s="1">
        <v>1</v>
      </c>
      <c r="B4" s="1">
        <v>318</v>
      </c>
      <c r="C4" s="1">
        <v>318</v>
      </c>
      <c r="D4" s="1">
        <f>B4*4</f>
        <v>1272</v>
      </c>
      <c r="E4" s="14"/>
      <c r="F4" s="38">
        <v>1</v>
      </c>
      <c r="G4" s="11">
        <v>76</v>
      </c>
      <c r="H4" s="11">
        <v>18.316800000000001</v>
      </c>
      <c r="I4" s="11">
        <v>3.6633599999999999</v>
      </c>
      <c r="J4" s="38">
        <v>13.409280000000001</v>
      </c>
      <c r="K4" s="38">
        <f>SUM(J4*0.26)</f>
        <v>3.4864128000000005</v>
      </c>
      <c r="L4" s="38">
        <v>2</v>
      </c>
      <c r="M4" s="42">
        <v>15.8</v>
      </c>
      <c r="N4" s="44">
        <v>2.5</v>
      </c>
      <c r="O4" s="47">
        <f>SUM(M4-10) *23.38</f>
        <v>135.60400000000001</v>
      </c>
      <c r="P4" s="44">
        <v>1</v>
      </c>
      <c r="Q4" s="38">
        <f>SUM((M4-10)*9.35)</f>
        <v>54.230000000000004</v>
      </c>
      <c r="R4" s="47">
        <f>SUM(Q4*L4)</f>
        <v>108.46000000000001</v>
      </c>
      <c r="S4" s="10"/>
      <c r="T4" s="11">
        <f t="shared" ref="T4:T40" si="0">D4*0.0002</f>
        <v>0.25440000000000002</v>
      </c>
      <c r="U4" s="11">
        <f t="shared" ref="U4:U40" si="1">D4*0.00005</f>
        <v>6.3600000000000004E-2</v>
      </c>
      <c r="V4" s="11">
        <f>U4+T4</f>
        <v>0.318</v>
      </c>
    </row>
    <row r="5" spans="1:22" x14ac:dyDescent="0.25">
      <c r="A5" s="1">
        <v>2</v>
      </c>
      <c r="B5" s="1">
        <v>389</v>
      </c>
      <c r="C5" s="1">
        <v>389</v>
      </c>
      <c r="D5" s="1">
        <f t="shared" ref="D5:D32" si="2">B5*4</f>
        <v>1556</v>
      </c>
      <c r="E5" s="14"/>
      <c r="F5" s="38"/>
      <c r="G5" s="11">
        <v>93</v>
      </c>
      <c r="H5" s="11">
        <v>22.406400000000001</v>
      </c>
      <c r="I5" s="11">
        <v>4.4812799999999999</v>
      </c>
      <c r="J5" s="38"/>
      <c r="K5" s="38"/>
      <c r="L5" s="38"/>
      <c r="M5" s="42"/>
      <c r="N5" s="44"/>
      <c r="O5" s="47"/>
      <c r="P5" s="44"/>
      <c r="Q5" s="38"/>
      <c r="R5" s="47"/>
      <c r="S5" s="10"/>
      <c r="T5" s="11">
        <f t="shared" si="0"/>
        <v>0.31120000000000003</v>
      </c>
      <c r="U5" s="11">
        <f t="shared" si="1"/>
        <v>7.7800000000000008E-2</v>
      </c>
      <c r="V5" s="11">
        <f t="shared" ref="V5:V41" si="3">U5+T5</f>
        <v>0.38900000000000001</v>
      </c>
    </row>
    <row r="6" spans="1:22" ht="16.5" thickBot="1" x14ac:dyDescent="0.3">
      <c r="A6" s="1">
        <v>3</v>
      </c>
      <c r="B6" s="1">
        <v>457</v>
      </c>
      <c r="C6" s="1">
        <v>457</v>
      </c>
      <c r="D6" s="1">
        <f t="shared" si="2"/>
        <v>1828</v>
      </c>
      <c r="E6" s="14"/>
      <c r="F6" s="39"/>
      <c r="G6" s="16">
        <v>110</v>
      </c>
      <c r="H6" s="16">
        <v>26.3232</v>
      </c>
      <c r="I6" s="16">
        <v>5.26464</v>
      </c>
      <c r="J6" s="39"/>
      <c r="K6" s="39"/>
      <c r="L6" s="39"/>
      <c r="M6" s="43"/>
      <c r="N6" s="45"/>
      <c r="O6" s="48"/>
      <c r="P6" s="45"/>
      <c r="Q6" s="39"/>
      <c r="R6" s="48"/>
      <c r="S6" s="10"/>
      <c r="T6" s="16">
        <f t="shared" si="0"/>
        <v>0.36560000000000004</v>
      </c>
      <c r="U6" s="16">
        <f t="shared" si="1"/>
        <v>9.1400000000000009E-2</v>
      </c>
      <c r="V6" s="16">
        <f t="shared" si="3"/>
        <v>0.45700000000000007</v>
      </c>
    </row>
    <row r="7" spans="1:22" ht="16.5" thickTop="1" x14ac:dyDescent="0.25">
      <c r="A7" s="1">
        <v>4</v>
      </c>
      <c r="B7" s="1">
        <v>521</v>
      </c>
      <c r="C7" s="1">
        <v>521</v>
      </c>
      <c r="D7" s="1">
        <f t="shared" si="2"/>
        <v>2084</v>
      </c>
      <c r="E7" s="14"/>
      <c r="F7" s="40">
        <v>2</v>
      </c>
      <c r="G7" s="17">
        <v>125</v>
      </c>
      <c r="H7" s="17">
        <v>30.009599999999999</v>
      </c>
      <c r="I7" s="17">
        <v>6.0019200000000001</v>
      </c>
      <c r="J7" s="40">
        <v>20.079360000000001</v>
      </c>
      <c r="K7" s="38">
        <f>SUM(J7*0.26)</f>
        <v>5.2206336000000002</v>
      </c>
      <c r="L7" s="40">
        <v>3</v>
      </c>
      <c r="M7" s="41">
        <v>17</v>
      </c>
      <c r="N7" s="46">
        <v>4</v>
      </c>
      <c r="O7" s="47">
        <f>SUM(M7-10) *37.4</f>
        <v>261.8</v>
      </c>
      <c r="P7" s="46">
        <v>1</v>
      </c>
      <c r="Q7" s="38">
        <f>SUM((M7-10)*9.35)</f>
        <v>65.45</v>
      </c>
      <c r="R7" s="47">
        <f>SUM(Q7*L7)</f>
        <v>196.35000000000002</v>
      </c>
      <c r="S7" s="10"/>
      <c r="T7" s="17">
        <f t="shared" si="0"/>
        <v>0.4168</v>
      </c>
      <c r="U7" s="17">
        <f t="shared" si="1"/>
        <v>0.1042</v>
      </c>
      <c r="V7" s="17">
        <f t="shared" si="3"/>
        <v>0.52100000000000002</v>
      </c>
    </row>
    <row r="8" spans="1:22" x14ac:dyDescent="0.25">
      <c r="A8" s="1">
        <v>5</v>
      </c>
      <c r="B8" s="1">
        <v>582</v>
      </c>
      <c r="C8" s="1">
        <v>582</v>
      </c>
      <c r="D8" s="1">
        <f t="shared" si="2"/>
        <v>2328</v>
      </c>
      <c r="E8" s="14"/>
      <c r="F8" s="38"/>
      <c r="G8" s="11">
        <v>140</v>
      </c>
      <c r="H8" s="11">
        <v>33.523200000000003</v>
      </c>
      <c r="I8" s="11">
        <v>6.7046400000000004</v>
      </c>
      <c r="J8" s="38"/>
      <c r="K8" s="38"/>
      <c r="L8" s="38"/>
      <c r="M8" s="42"/>
      <c r="N8" s="44"/>
      <c r="O8" s="47"/>
      <c r="P8" s="44"/>
      <c r="Q8" s="38"/>
      <c r="R8" s="47"/>
      <c r="S8" s="10"/>
      <c r="T8" s="11">
        <f t="shared" si="0"/>
        <v>0.46560000000000001</v>
      </c>
      <c r="U8" s="11">
        <f t="shared" si="1"/>
        <v>0.1164</v>
      </c>
      <c r="V8" s="11">
        <f t="shared" si="3"/>
        <v>0.58200000000000007</v>
      </c>
    </row>
    <row r="9" spans="1:22" ht="16.5" thickBot="1" x14ac:dyDescent="0.3">
      <c r="A9" s="1">
        <v>6</v>
      </c>
      <c r="B9" s="1">
        <v>640</v>
      </c>
      <c r="C9" s="1">
        <v>640</v>
      </c>
      <c r="D9" s="1">
        <f t="shared" si="2"/>
        <v>2560</v>
      </c>
      <c r="E9" s="14"/>
      <c r="F9" s="39"/>
      <c r="G9" s="16">
        <v>154</v>
      </c>
      <c r="H9" s="16">
        <v>36.863999999999997</v>
      </c>
      <c r="I9" s="16">
        <v>7.3727999999999998</v>
      </c>
      <c r="J9" s="39"/>
      <c r="K9" s="39"/>
      <c r="L9" s="39"/>
      <c r="M9" s="43"/>
      <c r="N9" s="45"/>
      <c r="O9" s="48"/>
      <c r="P9" s="45"/>
      <c r="Q9" s="39"/>
      <c r="R9" s="48"/>
      <c r="S9" s="10"/>
      <c r="T9" s="16">
        <f t="shared" si="0"/>
        <v>0.51200000000000001</v>
      </c>
      <c r="U9" s="16">
        <f t="shared" si="1"/>
        <v>0.128</v>
      </c>
      <c r="V9" s="16">
        <f t="shared" si="3"/>
        <v>0.64</v>
      </c>
    </row>
    <row r="10" spans="1:22" ht="16.5" thickTop="1" x14ac:dyDescent="0.25">
      <c r="A10" s="1">
        <v>7</v>
      </c>
      <c r="B10" s="1">
        <v>695</v>
      </c>
      <c r="C10" s="1">
        <v>695</v>
      </c>
      <c r="D10" s="1">
        <f t="shared" si="2"/>
        <v>2780</v>
      </c>
      <c r="E10" s="14"/>
      <c r="F10" s="40">
        <v>3</v>
      </c>
      <c r="G10" s="17">
        <v>167</v>
      </c>
      <c r="H10" s="17">
        <v>40.031999999999996</v>
      </c>
      <c r="I10" s="17">
        <v>8.0063999999999993</v>
      </c>
      <c r="J10" s="40">
        <v>25.724160000000001</v>
      </c>
      <c r="K10" s="38">
        <f>SUM(J10*0.26)</f>
        <v>6.6882816000000007</v>
      </c>
      <c r="L10" s="40">
        <v>3</v>
      </c>
      <c r="M10" s="41">
        <v>18.2</v>
      </c>
      <c r="N10" s="46">
        <v>6</v>
      </c>
      <c r="O10" s="47">
        <f>SUM(M10-10) *56.1</f>
        <v>460.02</v>
      </c>
      <c r="P10" s="46">
        <v>1.5</v>
      </c>
      <c r="Q10" s="38">
        <f>SUM((M10-10)*14.02)</f>
        <v>114.96399999999998</v>
      </c>
      <c r="R10" s="47">
        <f>SUM(Q10*L10)</f>
        <v>344.89199999999994</v>
      </c>
      <c r="S10" s="10"/>
      <c r="T10" s="17">
        <f t="shared" si="0"/>
        <v>0.55600000000000005</v>
      </c>
      <c r="U10" s="17">
        <f t="shared" si="1"/>
        <v>0.13900000000000001</v>
      </c>
      <c r="V10" s="17">
        <f t="shared" si="3"/>
        <v>0.69500000000000006</v>
      </c>
    </row>
    <row r="11" spans="1:22" x14ac:dyDescent="0.25">
      <c r="A11" s="1">
        <v>8</v>
      </c>
      <c r="B11" s="1">
        <v>746</v>
      </c>
      <c r="C11" s="1">
        <v>746</v>
      </c>
      <c r="D11" s="1">
        <f t="shared" si="2"/>
        <v>2984</v>
      </c>
      <c r="E11" s="14"/>
      <c r="F11" s="38"/>
      <c r="G11" s="11">
        <v>179</v>
      </c>
      <c r="H11" s="11">
        <v>42.9696</v>
      </c>
      <c r="I11" s="11">
        <v>8.5939200000000007</v>
      </c>
      <c r="J11" s="38"/>
      <c r="K11" s="38"/>
      <c r="L11" s="38"/>
      <c r="M11" s="42"/>
      <c r="N11" s="44"/>
      <c r="O11" s="47"/>
      <c r="P11" s="44"/>
      <c r="Q11" s="38"/>
      <c r="R11" s="47"/>
      <c r="S11" s="10"/>
      <c r="T11" s="11">
        <f t="shared" si="0"/>
        <v>0.5968</v>
      </c>
      <c r="U11" s="11">
        <f t="shared" si="1"/>
        <v>0.1492</v>
      </c>
      <c r="V11" s="11">
        <f t="shared" si="3"/>
        <v>0.746</v>
      </c>
    </row>
    <row r="12" spans="1:22" ht="16.5" thickBot="1" x14ac:dyDescent="0.3">
      <c r="A12" s="1">
        <v>9</v>
      </c>
      <c r="B12" s="1">
        <v>792</v>
      </c>
      <c r="C12" s="1">
        <v>792</v>
      </c>
      <c r="D12" s="1">
        <f t="shared" si="2"/>
        <v>3168</v>
      </c>
      <c r="E12" s="14"/>
      <c r="F12" s="39"/>
      <c r="G12" s="16">
        <v>190</v>
      </c>
      <c r="H12" s="16">
        <v>45.619199999999999</v>
      </c>
      <c r="I12" s="16">
        <v>9.1238399999999995</v>
      </c>
      <c r="J12" s="39"/>
      <c r="K12" s="39"/>
      <c r="L12" s="39"/>
      <c r="M12" s="43"/>
      <c r="N12" s="45"/>
      <c r="O12" s="48"/>
      <c r="P12" s="45"/>
      <c r="Q12" s="39"/>
      <c r="R12" s="48"/>
      <c r="S12" s="10"/>
      <c r="T12" s="16">
        <f t="shared" si="0"/>
        <v>0.63360000000000005</v>
      </c>
      <c r="U12" s="16">
        <f t="shared" si="1"/>
        <v>0.15840000000000001</v>
      </c>
      <c r="V12" s="16">
        <f t="shared" si="3"/>
        <v>0.79200000000000004</v>
      </c>
    </row>
    <row r="13" spans="1:22" ht="16.5" thickTop="1" x14ac:dyDescent="0.25">
      <c r="A13" s="1">
        <v>10</v>
      </c>
      <c r="B13" s="1">
        <v>832</v>
      </c>
      <c r="C13" s="1">
        <v>832</v>
      </c>
      <c r="D13" s="1">
        <f t="shared" si="2"/>
        <v>3328</v>
      </c>
      <c r="E13" s="14"/>
      <c r="F13" s="40">
        <v>4</v>
      </c>
      <c r="G13" s="17">
        <v>200</v>
      </c>
      <c r="H13" s="17">
        <v>47.923200000000001</v>
      </c>
      <c r="I13" s="17">
        <v>9.5846400000000003</v>
      </c>
      <c r="J13" s="40">
        <v>29.68704</v>
      </c>
      <c r="K13" s="38">
        <f>SUM(J13*0.26)</f>
        <v>7.7186304000000003</v>
      </c>
      <c r="L13" s="40">
        <v>4</v>
      </c>
      <c r="M13" s="41">
        <v>19.399999999999999</v>
      </c>
      <c r="N13" s="46">
        <v>6</v>
      </c>
      <c r="O13" s="47">
        <f>SUM(M13-10) *56.1</f>
        <v>527.33999999999992</v>
      </c>
      <c r="P13" s="46">
        <v>1.5</v>
      </c>
      <c r="Q13" s="38">
        <f>SUM((M13-10)*14.02)</f>
        <v>131.78799999999998</v>
      </c>
      <c r="R13" s="47">
        <f>SUM(Q13*L13)</f>
        <v>527.15199999999993</v>
      </c>
      <c r="S13" s="10"/>
      <c r="T13" s="17">
        <f t="shared" si="0"/>
        <v>0.66560000000000008</v>
      </c>
      <c r="U13" s="17">
        <f t="shared" si="1"/>
        <v>0.16640000000000002</v>
      </c>
      <c r="V13" s="17">
        <f t="shared" si="3"/>
        <v>0.83200000000000007</v>
      </c>
    </row>
    <row r="14" spans="1:22" x14ac:dyDescent="0.25">
      <c r="A14" s="1">
        <v>11</v>
      </c>
      <c r="B14" s="1">
        <v>864</v>
      </c>
      <c r="C14" s="1">
        <v>864</v>
      </c>
      <c r="D14" s="1">
        <f t="shared" si="2"/>
        <v>3456</v>
      </c>
      <c r="E14" s="14"/>
      <c r="F14" s="38"/>
      <c r="G14" s="11">
        <v>207</v>
      </c>
      <c r="H14" s="11">
        <v>49.766399999999997</v>
      </c>
      <c r="I14" s="11">
        <v>9.9532799999999995</v>
      </c>
      <c r="J14" s="38"/>
      <c r="K14" s="38"/>
      <c r="L14" s="38"/>
      <c r="M14" s="42"/>
      <c r="N14" s="44"/>
      <c r="O14" s="47"/>
      <c r="P14" s="44"/>
      <c r="Q14" s="38"/>
      <c r="R14" s="47"/>
      <c r="S14" s="10"/>
      <c r="T14" s="11">
        <f t="shared" si="0"/>
        <v>0.69120000000000004</v>
      </c>
      <c r="U14" s="11">
        <f t="shared" si="1"/>
        <v>0.17280000000000001</v>
      </c>
      <c r="V14" s="11">
        <f t="shared" si="3"/>
        <v>0.8640000000000001</v>
      </c>
    </row>
    <row r="15" spans="1:22" ht="16.5" thickBot="1" x14ac:dyDescent="0.3">
      <c r="A15" s="1">
        <v>12</v>
      </c>
      <c r="B15" s="1">
        <v>881</v>
      </c>
      <c r="C15" s="1">
        <v>881</v>
      </c>
      <c r="D15" s="1">
        <f t="shared" si="2"/>
        <v>3524</v>
      </c>
      <c r="E15" s="14"/>
      <c r="F15" s="39"/>
      <c r="G15" s="16">
        <v>211</v>
      </c>
      <c r="H15" s="16">
        <v>50.745600000000003</v>
      </c>
      <c r="I15" s="16">
        <v>10.14912</v>
      </c>
      <c r="J15" s="39"/>
      <c r="K15" s="39"/>
      <c r="L15" s="39"/>
      <c r="M15" s="43"/>
      <c r="N15" s="45"/>
      <c r="O15" s="48"/>
      <c r="P15" s="45"/>
      <c r="Q15" s="39"/>
      <c r="R15" s="48"/>
      <c r="S15" s="10"/>
      <c r="T15" s="16">
        <f t="shared" si="0"/>
        <v>0.70479999999999998</v>
      </c>
      <c r="U15" s="16">
        <f t="shared" si="1"/>
        <v>0.1762</v>
      </c>
      <c r="V15" s="16">
        <f t="shared" si="3"/>
        <v>0.88100000000000001</v>
      </c>
    </row>
    <row r="16" spans="1:22" ht="16.5" thickTop="1" x14ac:dyDescent="0.25">
      <c r="A16" s="1">
        <v>13</v>
      </c>
      <c r="B16" s="1">
        <v>876</v>
      </c>
      <c r="C16" s="1">
        <v>876</v>
      </c>
      <c r="D16" s="1">
        <f t="shared" si="2"/>
        <v>3504</v>
      </c>
      <c r="E16" s="14"/>
      <c r="F16" s="40">
        <v>5</v>
      </c>
      <c r="G16" s="17">
        <v>210</v>
      </c>
      <c r="H16" s="17">
        <v>50.457599999999999</v>
      </c>
      <c r="I16" s="17">
        <v>10.091519999999999</v>
      </c>
      <c r="J16" s="40">
        <v>29.698560000000001</v>
      </c>
      <c r="K16" s="38">
        <f>SUM(J16*0.26)</f>
        <v>7.7216256000000003</v>
      </c>
      <c r="L16" s="40">
        <v>4</v>
      </c>
      <c r="M16" s="41">
        <v>20.6</v>
      </c>
      <c r="N16" s="46">
        <v>6</v>
      </c>
      <c r="O16" s="47">
        <f>SUM(M16-10) *56.1</f>
        <v>594.66000000000008</v>
      </c>
      <c r="P16" s="46">
        <v>1.5</v>
      </c>
      <c r="Q16" s="38">
        <f>SUM((M16-10)*14.02)</f>
        <v>148.61200000000002</v>
      </c>
      <c r="R16" s="47">
        <f>SUM(Q16*L16)</f>
        <v>594.44800000000009</v>
      </c>
      <c r="S16" s="10"/>
      <c r="T16" s="17">
        <f t="shared" si="0"/>
        <v>0.70079999999999998</v>
      </c>
      <c r="U16" s="17">
        <f t="shared" si="1"/>
        <v>0.17519999999999999</v>
      </c>
      <c r="V16" s="17">
        <f t="shared" si="3"/>
        <v>0.876</v>
      </c>
    </row>
    <row r="17" spans="1:22" x14ac:dyDescent="0.25">
      <c r="A17" s="1">
        <v>14</v>
      </c>
      <c r="B17" s="1">
        <v>861</v>
      </c>
      <c r="C17" s="1">
        <v>861</v>
      </c>
      <c r="D17" s="1">
        <f t="shared" si="2"/>
        <v>3444</v>
      </c>
      <c r="E17" s="14"/>
      <c r="F17" s="38"/>
      <c r="G17" s="11">
        <v>207</v>
      </c>
      <c r="H17" s="11">
        <v>49.593600000000002</v>
      </c>
      <c r="I17" s="11">
        <v>9.9187200000000004</v>
      </c>
      <c r="J17" s="38"/>
      <c r="K17" s="38"/>
      <c r="L17" s="38"/>
      <c r="M17" s="42"/>
      <c r="N17" s="44"/>
      <c r="O17" s="47"/>
      <c r="P17" s="44"/>
      <c r="Q17" s="38"/>
      <c r="R17" s="47"/>
      <c r="S17" s="10"/>
      <c r="T17" s="11">
        <f t="shared" si="0"/>
        <v>0.68880000000000008</v>
      </c>
      <c r="U17" s="11">
        <f t="shared" si="1"/>
        <v>0.17220000000000002</v>
      </c>
      <c r="V17" s="11">
        <f t="shared" si="3"/>
        <v>0.8610000000000001</v>
      </c>
    </row>
    <row r="18" spans="1:22" ht="16.5" thickBot="1" x14ac:dyDescent="0.3">
      <c r="A18" s="1">
        <v>15</v>
      </c>
      <c r="B18" s="1">
        <v>841</v>
      </c>
      <c r="C18" s="1">
        <v>841</v>
      </c>
      <c r="D18" s="1">
        <f t="shared" si="2"/>
        <v>3364</v>
      </c>
      <c r="E18" s="14"/>
      <c r="F18" s="39"/>
      <c r="G18" s="16">
        <v>202</v>
      </c>
      <c r="H18" s="16">
        <v>48.441600000000001</v>
      </c>
      <c r="I18" s="16">
        <v>9.6883199999999992</v>
      </c>
      <c r="J18" s="39"/>
      <c r="K18" s="39"/>
      <c r="L18" s="39"/>
      <c r="M18" s="43"/>
      <c r="N18" s="45"/>
      <c r="O18" s="48"/>
      <c r="P18" s="45"/>
      <c r="Q18" s="39"/>
      <c r="R18" s="48"/>
      <c r="S18" s="10"/>
      <c r="T18" s="16">
        <f t="shared" si="0"/>
        <v>0.67280000000000006</v>
      </c>
      <c r="U18" s="16">
        <f t="shared" si="1"/>
        <v>0.16820000000000002</v>
      </c>
      <c r="V18" s="16">
        <f t="shared" si="3"/>
        <v>0.84100000000000008</v>
      </c>
    </row>
    <row r="19" spans="1:22" ht="16.5" thickTop="1" x14ac:dyDescent="0.25">
      <c r="A19" s="1">
        <v>16</v>
      </c>
      <c r="B19" s="1">
        <v>816</v>
      </c>
      <c r="C19" s="1">
        <v>816</v>
      </c>
      <c r="D19" s="1">
        <f t="shared" si="2"/>
        <v>3264</v>
      </c>
      <c r="E19" s="14"/>
      <c r="F19" s="40">
        <v>6</v>
      </c>
      <c r="G19" s="17">
        <v>196</v>
      </c>
      <c r="H19" s="17">
        <v>47.001600000000003</v>
      </c>
      <c r="I19" s="17">
        <v>9.4003200000000007</v>
      </c>
      <c r="J19" s="40">
        <v>27.164159999999999</v>
      </c>
      <c r="K19" s="38">
        <f>SUM(J19*0.26)</f>
        <v>7.0626816000000003</v>
      </c>
      <c r="L19" s="40">
        <v>3</v>
      </c>
      <c r="M19" s="41">
        <v>21.8</v>
      </c>
      <c r="N19" s="46">
        <v>6</v>
      </c>
      <c r="O19" s="47">
        <f>SUM(M19-10) *56.1</f>
        <v>661.98</v>
      </c>
      <c r="P19" s="46">
        <v>2.5</v>
      </c>
      <c r="Q19" s="38">
        <f>SUM((M19-10)*23.38)</f>
        <v>275.88400000000001</v>
      </c>
      <c r="R19" s="47">
        <f>SUM(Q19*L19)</f>
        <v>827.65200000000004</v>
      </c>
      <c r="S19" s="10"/>
      <c r="T19" s="17">
        <f t="shared" si="0"/>
        <v>0.65280000000000005</v>
      </c>
      <c r="U19" s="17">
        <f t="shared" si="1"/>
        <v>0.16320000000000001</v>
      </c>
      <c r="V19" s="17">
        <f t="shared" si="3"/>
        <v>0.81600000000000006</v>
      </c>
    </row>
    <row r="20" spans="1:22" x14ac:dyDescent="0.25">
      <c r="A20" s="1">
        <v>17</v>
      </c>
      <c r="B20" s="1">
        <v>787</v>
      </c>
      <c r="C20" s="1">
        <v>787</v>
      </c>
      <c r="D20" s="1">
        <f t="shared" si="2"/>
        <v>3148</v>
      </c>
      <c r="E20" s="14"/>
      <c r="F20" s="38"/>
      <c r="G20" s="11">
        <v>189</v>
      </c>
      <c r="H20" s="11">
        <v>45.331200000000003</v>
      </c>
      <c r="I20" s="11">
        <v>9.0662400000000005</v>
      </c>
      <c r="J20" s="38"/>
      <c r="K20" s="38"/>
      <c r="L20" s="38"/>
      <c r="M20" s="42"/>
      <c r="N20" s="44"/>
      <c r="O20" s="47"/>
      <c r="P20" s="44"/>
      <c r="Q20" s="38"/>
      <c r="R20" s="47"/>
      <c r="S20" s="10"/>
      <c r="T20" s="11">
        <f t="shared" si="0"/>
        <v>0.62960000000000005</v>
      </c>
      <c r="U20" s="11">
        <f t="shared" si="1"/>
        <v>0.15740000000000001</v>
      </c>
      <c r="V20" s="11">
        <f t="shared" si="3"/>
        <v>0.78700000000000003</v>
      </c>
    </row>
    <row r="21" spans="1:22" ht="16.5" thickBot="1" x14ac:dyDescent="0.3">
      <c r="A21" s="1">
        <v>18</v>
      </c>
      <c r="B21" s="1">
        <v>755</v>
      </c>
      <c r="C21" s="1">
        <v>755</v>
      </c>
      <c r="D21" s="1">
        <f t="shared" si="2"/>
        <v>3020</v>
      </c>
      <c r="E21" s="14"/>
      <c r="F21" s="39"/>
      <c r="G21" s="16">
        <v>181</v>
      </c>
      <c r="H21" s="16">
        <v>43.488</v>
      </c>
      <c r="I21" s="16">
        <v>8.6975999999999996</v>
      </c>
      <c r="J21" s="39"/>
      <c r="K21" s="39"/>
      <c r="L21" s="39"/>
      <c r="M21" s="43"/>
      <c r="N21" s="45"/>
      <c r="O21" s="48"/>
      <c r="P21" s="45"/>
      <c r="Q21" s="39"/>
      <c r="R21" s="48"/>
      <c r="S21" s="10"/>
      <c r="T21" s="16">
        <f t="shared" si="0"/>
        <v>0.60399999999999998</v>
      </c>
      <c r="U21" s="16">
        <f t="shared" si="1"/>
        <v>0.151</v>
      </c>
      <c r="V21" s="16">
        <f t="shared" si="3"/>
        <v>0.755</v>
      </c>
    </row>
    <row r="22" spans="1:22" ht="16.5" thickTop="1" x14ac:dyDescent="0.25">
      <c r="A22" s="1">
        <v>19</v>
      </c>
      <c r="B22" s="1">
        <v>721</v>
      </c>
      <c r="C22" s="1">
        <v>721</v>
      </c>
      <c r="D22" s="1">
        <f t="shared" si="2"/>
        <v>2884</v>
      </c>
      <c r="E22" s="14"/>
      <c r="F22" s="40">
        <v>7</v>
      </c>
      <c r="G22" s="17">
        <v>173</v>
      </c>
      <c r="H22" s="17">
        <v>41.529600000000002</v>
      </c>
      <c r="I22" s="17">
        <v>8.3059200000000004</v>
      </c>
      <c r="J22" s="40">
        <v>23.650559999999999</v>
      </c>
      <c r="K22" s="38">
        <f>SUM(J22*0.26)</f>
        <v>6.1491455999999998</v>
      </c>
      <c r="L22" s="40">
        <v>3</v>
      </c>
      <c r="M22" s="41">
        <v>23</v>
      </c>
      <c r="N22" s="46">
        <v>6</v>
      </c>
      <c r="O22" s="47">
        <f>SUM(M22-10) *56.1</f>
        <v>729.30000000000007</v>
      </c>
      <c r="P22" s="46">
        <v>2.5</v>
      </c>
      <c r="Q22" s="38">
        <f>SUM((M22-10)*23.38)</f>
        <v>303.94</v>
      </c>
      <c r="R22" s="47">
        <f>SUM(Q22*L22)</f>
        <v>911.81999999999994</v>
      </c>
      <c r="S22" s="10"/>
      <c r="T22" s="17">
        <f t="shared" si="0"/>
        <v>0.57679999999999998</v>
      </c>
      <c r="U22" s="17">
        <f t="shared" si="1"/>
        <v>0.14419999999999999</v>
      </c>
      <c r="V22" s="17">
        <f t="shared" si="3"/>
        <v>0.72099999999999997</v>
      </c>
    </row>
    <row r="23" spans="1:22" x14ac:dyDescent="0.25">
      <c r="A23" s="1">
        <v>20</v>
      </c>
      <c r="B23" s="1">
        <v>685</v>
      </c>
      <c r="C23" s="1">
        <v>685</v>
      </c>
      <c r="D23" s="1">
        <f t="shared" si="2"/>
        <v>2740</v>
      </c>
      <c r="E23" s="14"/>
      <c r="F23" s="38"/>
      <c r="G23" s="11">
        <v>164</v>
      </c>
      <c r="H23" s="11">
        <v>39.456000000000003</v>
      </c>
      <c r="I23" s="11">
        <v>7.8912000000000004</v>
      </c>
      <c r="J23" s="38"/>
      <c r="K23" s="38"/>
      <c r="L23" s="38"/>
      <c r="M23" s="42"/>
      <c r="N23" s="44"/>
      <c r="O23" s="47"/>
      <c r="P23" s="44"/>
      <c r="Q23" s="38"/>
      <c r="R23" s="47"/>
      <c r="S23" s="10"/>
      <c r="T23" s="11">
        <f t="shared" si="0"/>
        <v>0.54800000000000004</v>
      </c>
      <c r="U23" s="11">
        <f t="shared" si="1"/>
        <v>0.13700000000000001</v>
      </c>
      <c r="V23" s="11">
        <f t="shared" si="3"/>
        <v>0.68500000000000005</v>
      </c>
    </row>
    <row r="24" spans="1:22" ht="16.5" thickBot="1" x14ac:dyDescent="0.3">
      <c r="A24" s="1">
        <v>21</v>
      </c>
      <c r="B24" s="1">
        <v>647</v>
      </c>
      <c r="C24" s="1">
        <v>647</v>
      </c>
      <c r="D24" s="1">
        <f t="shared" si="2"/>
        <v>2588</v>
      </c>
      <c r="E24" s="14"/>
      <c r="F24" s="39"/>
      <c r="G24" s="16">
        <v>155</v>
      </c>
      <c r="H24" s="16">
        <v>37.267200000000003</v>
      </c>
      <c r="I24" s="16">
        <v>7.4534399999999996</v>
      </c>
      <c r="J24" s="39"/>
      <c r="K24" s="39"/>
      <c r="L24" s="39"/>
      <c r="M24" s="43"/>
      <c r="N24" s="45"/>
      <c r="O24" s="48"/>
      <c r="P24" s="45"/>
      <c r="Q24" s="39"/>
      <c r="R24" s="48"/>
      <c r="S24" s="10"/>
      <c r="T24" s="16">
        <f t="shared" si="0"/>
        <v>0.51760000000000006</v>
      </c>
      <c r="U24" s="16">
        <f t="shared" si="1"/>
        <v>0.12940000000000002</v>
      </c>
      <c r="V24" s="16">
        <f t="shared" si="3"/>
        <v>0.64700000000000002</v>
      </c>
    </row>
    <row r="25" spans="1:22" ht="16.5" thickTop="1" x14ac:dyDescent="0.25">
      <c r="A25" s="1">
        <v>22</v>
      </c>
      <c r="B25" s="1">
        <v>608</v>
      </c>
      <c r="C25" s="1">
        <v>608</v>
      </c>
      <c r="D25" s="1">
        <f t="shared" si="2"/>
        <v>2432</v>
      </c>
      <c r="E25" s="14"/>
      <c r="F25" s="40">
        <v>8</v>
      </c>
      <c r="G25" s="17">
        <v>146</v>
      </c>
      <c r="H25" s="17">
        <v>35.020800000000001</v>
      </c>
      <c r="I25" s="17">
        <v>7.0041599999999997</v>
      </c>
      <c r="J25" s="40">
        <v>19.63008</v>
      </c>
      <c r="K25" s="38">
        <f>SUM(J25*0.26)</f>
        <v>5.1038208000000003</v>
      </c>
      <c r="L25" s="40">
        <v>3</v>
      </c>
      <c r="M25" s="41">
        <v>24.2</v>
      </c>
      <c r="N25" s="46">
        <v>6</v>
      </c>
      <c r="O25" s="47">
        <f>SUM(M25-10) *56.1</f>
        <v>796.62</v>
      </c>
      <c r="P25" s="46">
        <v>1.5</v>
      </c>
      <c r="Q25" s="38">
        <f>SUM((M25-10)*14.02)</f>
        <v>199.08399999999997</v>
      </c>
      <c r="R25" s="47">
        <f>SUM(Q25*L25)</f>
        <v>597.25199999999995</v>
      </c>
      <c r="S25" s="10"/>
      <c r="T25" s="17">
        <f t="shared" si="0"/>
        <v>0.4864</v>
      </c>
      <c r="U25" s="17">
        <f t="shared" si="1"/>
        <v>0.1216</v>
      </c>
      <c r="V25" s="17">
        <f t="shared" si="3"/>
        <v>0.60799999999999998</v>
      </c>
    </row>
    <row r="26" spans="1:22" x14ac:dyDescent="0.25">
      <c r="A26" s="1">
        <v>23</v>
      </c>
      <c r="B26" s="1">
        <v>568</v>
      </c>
      <c r="C26" s="1">
        <v>568</v>
      </c>
      <c r="D26" s="1">
        <f t="shared" si="2"/>
        <v>2272</v>
      </c>
      <c r="E26" s="14"/>
      <c r="F26" s="38"/>
      <c r="G26" s="11">
        <v>136</v>
      </c>
      <c r="H26" s="11">
        <v>32.716799999999999</v>
      </c>
      <c r="I26" s="11">
        <v>6.5433599999999998</v>
      </c>
      <c r="J26" s="38"/>
      <c r="K26" s="38"/>
      <c r="L26" s="38"/>
      <c r="M26" s="42"/>
      <c r="N26" s="44"/>
      <c r="O26" s="47"/>
      <c r="P26" s="44"/>
      <c r="Q26" s="38"/>
      <c r="R26" s="47"/>
      <c r="S26" s="10"/>
      <c r="T26" s="11">
        <f t="shared" si="0"/>
        <v>0.45440000000000003</v>
      </c>
      <c r="U26" s="11">
        <f t="shared" si="1"/>
        <v>0.11360000000000001</v>
      </c>
      <c r="V26" s="11">
        <f t="shared" si="3"/>
        <v>0.56800000000000006</v>
      </c>
    </row>
    <row r="27" spans="1:22" ht="16.5" thickBot="1" x14ac:dyDescent="0.3">
      <c r="A27" s="1">
        <v>24</v>
      </c>
      <c r="B27" s="1">
        <v>528</v>
      </c>
      <c r="C27" s="1">
        <v>528</v>
      </c>
      <c r="D27" s="1">
        <f t="shared" si="2"/>
        <v>2112</v>
      </c>
      <c r="E27" s="14"/>
      <c r="F27" s="39"/>
      <c r="G27" s="16">
        <v>127</v>
      </c>
      <c r="H27" s="16">
        <v>30.412800000000001</v>
      </c>
      <c r="I27" s="16">
        <v>6.08256</v>
      </c>
      <c r="J27" s="39"/>
      <c r="K27" s="39"/>
      <c r="L27" s="39"/>
      <c r="M27" s="43"/>
      <c r="N27" s="45"/>
      <c r="O27" s="48"/>
      <c r="P27" s="45"/>
      <c r="Q27" s="39"/>
      <c r="R27" s="48"/>
      <c r="S27" s="10"/>
      <c r="T27" s="16">
        <f t="shared" si="0"/>
        <v>0.4224</v>
      </c>
      <c r="U27" s="16">
        <f t="shared" si="1"/>
        <v>0.1056</v>
      </c>
      <c r="V27" s="16">
        <f t="shared" si="3"/>
        <v>0.52800000000000002</v>
      </c>
    </row>
    <row r="28" spans="1:22" ht="16.5" thickTop="1" x14ac:dyDescent="0.25">
      <c r="A28" s="1">
        <v>25</v>
      </c>
      <c r="B28" s="1">
        <v>487</v>
      </c>
      <c r="C28" s="1">
        <v>487</v>
      </c>
      <c r="D28" s="1">
        <f t="shared" si="2"/>
        <v>1948</v>
      </c>
      <c r="E28" s="14"/>
      <c r="F28" s="40">
        <v>9</v>
      </c>
      <c r="G28" s="17">
        <v>117</v>
      </c>
      <c r="H28" s="17">
        <v>28.051200000000001</v>
      </c>
      <c r="I28" s="17">
        <v>5.6102400000000001</v>
      </c>
      <c r="J28" s="40">
        <v>15.41376</v>
      </c>
      <c r="K28" s="38">
        <f>SUM(J28*0.26)</f>
        <v>4.0075776000000003</v>
      </c>
      <c r="L28" s="40">
        <v>2</v>
      </c>
      <c r="M28" s="41">
        <v>25.4</v>
      </c>
      <c r="N28" s="46">
        <v>4</v>
      </c>
      <c r="O28" s="47">
        <f>SUM(M28-10) *37.4</f>
        <v>575.95999999999992</v>
      </c>
      <c r="P28" s="46">
        <v>2.5</v>
      </c>
      <c r="Q28" s="38">
        <f>SUM((M28-10)*23.38)</f>
        <v>360.05199999999996</v>
      </c>
      <c r="R28" s="47">
        <f>SUM(Q28*L28)</f>
        <v>720.10399999999993</v>
      </c>
      <c r="S28" s="10"/>
      <c r="T28" s="17">
        <f t="shared" si="0"/>
        <v>0.3896</v>
      </c>
      <c r="U28" s="17">
        <f t="shared" si="1"/>
        <v>9.74E-2</v>
      </c>
      <c r="V28" s="17">
        <f t="shared" si="3"/>
        <v>0.48699999999999999</v>
      </c>
    </row>
    <row r="29" spans="1:22" x14ac:dyDescent="0.25">
      <c r="A29" s="1">
        <v>26</v>
      </c>
      <c r="B29" s="1">
        <v>446</v>
      </c>
      <c r="C29" s="1">
        <v>446</v>
      </c>
      <c r="D29" s="1">
        <f t="shared" si="2"/>
        <v>1784</v>
      </c>
      <c r="E29" s="14"/>
      <c r="F29" s="38"/>
      <c r="G29" s="11">
        <v>107</v>
      </c>
      <c r="H29" s="11">
        <v>25.689599999999999</v>
      </c>
      <c r="I29" s="11">
        <v>5.1379200000000003</v>
      </c>
      <c r="J29" s="38"/>
      <c r="K29" s="38"/>
      <c r="L29" s="38"/>
      <c r="M29" s="42"/>
      <c r="N29" s="44"/>
      <c r="O29" s="47"/>
      <c r="P29" s="44"/>
      <c r="Q29" s="38"/>
      <c r="R29" s="47"/>
      <c r="S29" s="10"/>
      <c r="T29" s="11">
        <f t="shared" si="0"/>
        <v>0.35680000000000001</v>
      </c>
      <c r="U29" s="11">
        <f t="shared" si="1"/>
        <v>8.9200000000000002E-2</v>
      </c>
      <c r="V29" s="11">
        <f t="shared" si="3"/>
        <v>0.44600000000000001</v>
      </c>
    </row>
    <row r="30" spans="1:22" ht="16.5" thickBot="1" x14ac:dyDescent="0.3">
      <c r="A30" s="1">
        <v>27</v>
      </c>
      <c r="B30" s="1">
        <v>405</v>
      </c>
      <c r="C30" s="1">
        <v>405</v>
      </c>
      <c r="D30" s="1">
        <f t="shared" si="2"/>
        <v>1620</v>
      </c>
      <c r="E30" s="14"/>
      <c r="F30" s="39"/>
      <c r="G30" s="16">
        <v>97</v>
      </c>
      <c r="H30" s="16">
        <v>23.327999999999999</v>
      </c>
      <c r="I30" s="16">
        <v>4.6656000000000004</v>
      </c>
      <c r="J30" s="39"/>
      <c r="K30" s="39"/>
      <c r="L30" s="39"/>
      <c r="M30" s="43"/>
      <c r="N30" s="45"/>
      <c r="O30" s="48"/>
      <c r="P30" s="45"/>
      <c r="Q30" s="39"/>
      <c r="R30" s="48"/>
      <c r="S30" s="10"/>
      <c r="T30" s="16">
        <f t="shared" si="0"/>
        <v>0.32400000000000001</v>
      </c>
      <c r="U30" s="16">
        <f t="shared" si="1"/>
        <v>8.1000000000000003E-2</v>
      </c>
      <c r="V30" s="16">
        <f t="shared" si="3"/>
        <v>0.40500000000000003</v>
      </c>
    </row>
    <row r="31" spans="1:22" ht="16.5" thickTop="1" x14ac:dyDescent="0.25">
      <c r="A31" s="1">
        <v>28</v>
      </c>
      <c r="B31" s="1">
        <v>365</v>
      </c>
      <c r="C31" s="1">
        <v>365</v>
      </c>
      <c r="D31" s="1">
        <f t="shared" si="2"/>
        <v>1460</v>
      </c>
      <c r="E31" s="14"/>
      <c r="F31" s="40">
        <v>10</v>
      </c>
      <c r="G31" s="17">
        <v>88</v>
      </c>
      <c r="H31" s="17">
        <v>21.024000000000001</v>
      </c>
      <c r="I31" s="17">
        <v>4.2047999999999996</v>
      </c>
      <c r="J31" s="40">
        <v>11.02464</v>
      </c>
      <c r="K31" s="38">
        <f>SUM(J31*0.26)</f>
        <v>2.8664064000000002</v>
      </c>
      <c r="L31" s="40">
        <v>2</v>
      </c>
      <c r="M31" s="41">
        <v>26.6</v>
      </c>
      <c r="N31" s="46">
        <v>4</v>
      </c>
      <c r="O31" s="47">
        <f>SUM(M31-10) *37.4</f>
        <v>620.84</v>
      </c>
      <c r="P31" s="46">
        <v>1.5</v>
      </c>
      <c r="Q31" s="38">
        <f>SUM((M31-10)*14.02)</f>
        <v>232.732</v>
      </c>
      <c r="R31" s="47">
        <f>SUM(Q31*L31)</f>
        <v>465.464</v>
      </c>
      <c r="S31" s="10"/>
      <c r="T31" s="17">
        <f t="shared" si="0"/>
        <v>0.29200000000000004</v>
      </c>
      <c r="U31" s="17">
        <f t="shared" si="1"/>
        <v>7.3000000000000009E-2</v>
      </c>
      <c r="V31" s="17">
        <f t="shared" si="3"/>
        <v>0.36500000000000005</v>
      </c>
    </row>
    <row r="32" spans="1:22" x14ac:dyDescent="0.25">
      <c r="A32" s="1">
        <v>29</v>
      </c>
      <c r="B32" s="1">
        <v>325</v>
      </c>
      <c r="C32" s="1">
        <v>325</v>
      </c>
      <c r="D32" s="1">
        <f t="shared" si="2"/>
        <v>1300</v>
      </c>
      <c r="E32" s="14"/>
      <c r="F32" s="38"/>
      <c r="G32" s="11">
        <v>78</v>
      </c>
      <c r="H32" s="11">
        <v>18.72</v>
      </c>
      <c r="I32" s="11">
        <v>3.7440000000000002</v>
      </c>
      <c r="J32" s="38"/>
      <c r="K32" s="38"/>
      <c r="L32" s="38"/>
      <c r="M32" s="42"/>
      <c r="N32" s="44"/>
      <c r="O32" s="47"/>
      <c r="P32" s="44"/>
      <c r="Q32" s="38"/>
      <c r="R32" s="47"/>
      <c r="S32" s="10"/>
      <c r="T32" s="11">
        <f t="shared" si="0"/>
        <v>0.26</v>
      </c>
      <c r="U32" s="11">
        <f t="shared" si="1"/>
        <v>6.5000000000000002E-2</v>
      </c>
      <c r="V32" s="11">
        <f t="shared" si="3"/>
        <v>0.32500000000000001</v>
      </c>
    </row>
    <row r="33" spans="1:23" ht="16.5" thickBot="1" x14ac:dyDescent="0.3">
      <c r="A33" s="1">
        <v>30</v>
      </c>
      <c r="B33" s="2">
        <v>534</v>
      </c>
      <c r="C33" s="4" t="s">
        <v>3</v>
      </c>
      <c r="D33" s="1">
        <f>B33*2</f>
        <v>1068</v>
      </c>
      <c r="E33" s="14"/>
      <c r="F33" s="39"/>
      <c r="G33" s="16">
        <v>64</v>
      </c>
      <c r="H33" s="16">
        <v>15.379200000000001</v>
      </c>
      <c r="I33" s="16">
        <v>3.0758399999999999</v>
      </c>
      <c r="J33" s="39"/>
      <c r="K33" s="39"/>
      <c r="L33" s="39"/>
      <c r="M33" s="43"/>
      <c r="N33" s="45"/>
      <c r="O33" s="48"/>
      <c r="P33" s="45"/>
      <c r="Q33" s="39"/>
      <c r="R33" s="48"/>
      <c r="S33" s="10"/>
      <c r="T33" s="16">
        <f t="shared" si="0"/>
        <v>0.21360000000000001</v>
      </c>
      <c r="U33" s="16">
        <f t="shared" si="1"/>
        <v>5.3400000000000003E-2</v>
      </c>
      <c r="V33" s="16">
        <f t="shared" si="3"/>
        <v>0.26700000000000002</v>
      </c>
    </row>
    <row r="34" spans="1:23" ht="16.5" thickTop="1" x14ac:dyDescent="0.25">
      <c r="A34" s="1">
        <v>31</v>
      </c>
      <c r="B34" s="2">
        <v>465</v>
      </c>
      <c r="C34" s="4" t="s">
        <v>3</v>
      </c>
      <c r="D34" s="1">
        <f t="shared" ref="D34:D40" si="4">B34*2</f>
        <v>930</v>
      </c>
      <c r="E34" s="14"/>
      <c r="F34" s="40">
        <v>11</v>
      </c>
      <c r="G34" s="17">
        <v>56</v>
      </c>
      <c r="H34" s="17">
        <v>13.391999999999999</v>
      </c>
      <c r="I34" s="17">
        <v>2.6783999999999999</v>
      </c>
      <c r="J34" s="40">
        <v>6.9004799999999999</v>
      </c>
      <c r="K34" s="38">
        <f>SUM(J34*0.26)</f>
        <v>1.7941248000000001</v>
      </c>
      <c r="L34" s="40">
        <v>1</v>
      </c>
      <c r="M34" s="41">
        <v>27.8</v>
      </c>
      <c r="N34" s="46">
        <v>2.5</v>
      </c>
      <c r="O34" s="47">
        <f>SUM(M34-10) *23.38</f>
        <v>416.16399999999999</v>
      </c>
      <c r="P34" s="46">
        <v>2.5</v>
      </c>
      <c r="Q34" s="38">
        <f>SUM((M34-10)*23.38)</f>
        <v>416.16399999999999</v>
      </c>
      <c r="R34" s="47">
        <f>SUM(Q34*L34)</f>
        <v>416.16399999999999</v>
      </c>
      <c r="S34" s="10"/>
      <c r="T34" s="17">
        <f t="shared" si="0"/>
        <v>0.186</v>
      </c>
      <c r="U34" s="17">
        <f t="shared" si="1"/>
        <v>4.65E-2</v>
      </c>
      <c r="V34" s="17">
        <f t="shared" si="3"/>
        <v>0.23249999999999998</v>
      </c>
    </row>
    <row r="35" spans="1:23" x14ac:dyDescent="0.25">
      <c r="A35" s="1">
        <v>32</v>
      </c>
      <c r="B35" s="2">
        <v>398</v>
      </c>
      <c r="C35" s="4" t="s">
        <v>3</v>
      </c>
      <c r="D35" s="1">
        <f t="shared" si="4"/>
        <v>796</v>
      </c>
      <c r="E35" s="14"/>
      <c r="F35" s="38"/>
      <c r="G35" s="11">
        <v>48</v>
      </c>
      <c r="H35" s="11">
        <v>11.462400000000001</v>
      </c>
      <c r="I35" s="11">
        <v>2.2924799999999999</v>
      </c>
      <c r="J35" s="38"/>
      <c r="K35" s="38"/>
      <c r="L35" s="38"/>
      <c r="M35" s="42"/>
      <c r="N35" s="44"/>
      <c r="O35" s="47"/>
      <c r="P35" s="44"/>
      <c r="Q35" s="38"/>
      <c r="R35" s="47"/>
      <c r="S35" s="10"/>
      <c r="T35" s="11">
        <f t="shared" si="0"/>
        <v>0.15920000000000001</v>
      </c>
      <c r="U35" s="11">
        <f t="shared" si="1"/>
        <v>3.9800000000000002E-2</v>
      </c>
      <c r="V35" s="11">
        <f t="shared" si="3"/>
        <v>0.19900000000000001</v>
      </c>
    </row>
    <row r="36" spans="1:23" ht="16.5" thickBot="1" x14ac:dyDescent="0.3">
      <c r="A36" s="1">
        <v>33</v>
      </c>
      <c r="B36" s="2">
        <v>335</v>
      </c>
      <c r="C36" s="4" t="s">
        <v>3</v>
      </c>
      <c r="D36" s="1">
        <f t="shared" si="4"/>
        <v>670</v>
      </c>
      <c r="E36" s="14"/>
      <c r="F36" s="39"/>
      <c r="G36" s="16">
        <v>40</v>
      </c>
      <c r="H36" s="16">
        <v>9.6479999999999997</v>
      </c>
      <c r="I36" s="16">
        <v>1.9296</v>
      </c>
      <c r="J36" s="39"/>
      <c r="K36" s="39"/>
      <c r="L36" s="39"/>
      <c r="M36" s="43"/>
      <c r="N36" s="45"/>
      <c r="O36" s="48"/>
      <c r="P36" s="45"/>
      <c r="Q36" s="39"/>
      <c r="R36" s="48"/>
      <c r="S36" s="10"/>
      <c r="T36" s="16">
        <f t="shared" si="0"/>
        <v>0.13400000000000001</v>
      </c>
      <c r="U36" s="16">
        <f t="shared" si="1"/>
        <v>3.3500000000000002E-2</v>
      </c>
      <c r="V36" s="16">
        <f t="shared" si="3"/>
        <v>0.16750000000000001</v>
      </c>
    </row>
    <row r="37" spans="1:23" ht="16.5" thickTop="1" x14ac:dyDescent="0.25">
      <c r="A37" s="1">
        <v>34</v>
      </c>
      <c r="B37" s="2">
        <v>277</v>
      </c>
      <c r="C37" s="4" t="s">
        <v>3</v>
      </c>
      <c r="D37" s="1">
        <f t="shared" si="4"/>
        <v>554</v>
      </c>
      <c r="E37" s="14"/>
      <c r="F37" s="40">
        <v>12</v>
      </c>
      <c r="G37" s="17">
        <v>33</v>
      </c>
      <c r="H37" s="17">
        <v>7.9775999999999998</v>
      </c>
      <c r="I37" s="17">
        <v>1.59552</v>
      </c>
      <c r="J37" s="40">
        <v>4.7174399999999999</v>
      </c>
      <c r="K37" s="40">
        <f>SUM(J37*0.26)</f>
        <v>1.2265344</v>
      </c>
      <c r="L37" s="40">
        <v>1</v>
      </c>
      <c r="M37" s="41">
        <v>30</v>
      </c>
      <c r="N37" s="46">
        <v>1.5</v>
      </c>
      <c r="O37" s="49">
        <f>SUM((M37-10)*14.02)</f>
        <v>280.39999999999998</v>
      </c>
      <c r="P37" s="46">
        <v>1.5</v>
      </c>
      <c r="Q37" s="40">
        <f>SUM((M37-10)*14.02)</f>
        <v>280.39999999999998</v>
      </c>
      <c r="R37" s="49">
        <f>SUM(Q37*L37)</f>
        <v>280.39999999999998</v>
      </c>
      <c r="S37" s="10"/>
      <c r="T37" s="17">
        <f t="shared" si="0"/>
        <v>0.11080000000000001</v>
      </c>
      <c r="U37" s="17">
        <f t="shared" si="1"/>
        <v>2.7700000000000002E-2</v>
      </c>
      <c r="V37" s="17">
        <f t="shared" si="3"/>
        <v>0.13850000000000001</v>
      </c>
    </row>
    <row r="38" spans="1:23" x14ac:dyDescent="0.25">
      <c r="A38" s="1">
        <v>35</v>
      </c>
      <c r="B38" s="2">
        <v>224</v>
      </c>
      <c r="C38" s="4" t="s">
        <v>3</v>
      </c>
      <c r="D38" s="1">
        <f t="shared" si="4"/>
        <v>448</v>
      </c>
      <c r="E38" s="14"/>
      <c r="F38" s="38"/>
      <c r="G38" s="11">
        <v>27</v>
      </c>
      <c r="H38" s="11">
        <v>6.4512</v>
      </c>
      <c r="I38" s="11">
        <v>1.2902400000000001</v>
      </c>
      <c r="J38" s="38"/>
      <c r="K38" s="38"/>
      <c r="L38" s="38"/>
      <c r="M38" s="42"/>
      <c r="N38" s="44"/>
      <c r="O38" s="47"/>
      <c r="P38" s="44"/>
      <c r="Q38" s="38"/>
      <c r="R38" s="47"/>
      <c r="S38" s="10"/>
      <c r="T38" s="11">
        <f t="shared" si="0"/>
        <v>8.9599999999999999E-2</v>
      </c>
      <c r="U38" s="11">
        <f t="shared" si="1"/>
        <v>2.24E-2</v>
      </c>
      <c r="V38" s="11">
        <f t="shared" si="3"/>
        <v>0.112</v>
      </c>
    </row>
    <row r="39" spans="1:23" x14ac:dyDescent="0.25">
      <c r="A39" s="1">
        <v>36</v>
      </c>
      <c r="B39" s="2">
        <v>178</v>
      </c>
      <c r="C39" s="4" t="s">
        <v>3</v>
      </c>
      <c r="D39" s="1">
        <f t="shared" si="4"/>
        <v>356</v>
      </c>
      <c r="E39" s="14"/>
      <c r="F39" s="38"/>
      <c r="G39" s="11">
        <v>21</v>
      </c>
      <c r="H39" s="11">
        <v>5.1264000000000003</v>
      </c>
      <c r="I39" s="11">
        <v>1.02528</v>
      </c>
      <c r="J39" s="38"/>
      <c r="K39" s="38"/>
      <c r="L39" s="38"/>
      <c r="M39" s="42"/>
      <c r="N39" s="44"/>
      <c r="O39" s="47"/>
      <c r="P39" s="44"/>
      <c r="Q39" s="38"/>
      <c r="R39" s="47"/>
      <c r="S39" s="10"/>
      <c r="T39" s="11">
        <f t="shared" si="0"/>
        <v>7.1199999999999999E-2</v>
      </c>
      <c r="U39" s="11">
        <f t="shared" si="1"/>
        <v>1.78E-2</v>
      </c>
      <c r="V39" s="11">
        <f t="shared" si="3"/>
        <v>8.8999999999999996E-2</v>
      </c>
    </row>
    <row r="40" spans="1:23" ht="16.5" thickBot="1" x14ac:dyDescent="0.3">
      <c r="A40" s="1">
        <v>37</v>
      </c>
      <c r="B40" s="2">
        <v>140</v>
      </c>
      <c r="C40" s="4" t="s">
        <v>3</v>
      </c>
      <c r="D40" s="1">
        <f t="shared" si="4"/>
        <v>280</v>
      </c>
      <c r="E40" s="14"/>
      <c r="F40" s="39"/>
      <c r="G40" s="16">
        <v>17</v>
      </c>
      <c r="H40" s="16">
        <v>4.032</v>
      </c>
      <c r="I40" s="16">
        <v>0.80640000000000001</v>
      </c>
      <c r="J40" s="39"/>
      <c r="K40" s="39"/>
      <c r="L40" s="39"/>
      <c r="M40" s="43"/>
      <c r="N40" s="45"/>
      <c r="O40" s="48"/>
      <c r="P40" s="45"/>
      <c r="Q40" s="39"/>
      <c r="R40" s="48"/>
      <c r="S40" s="10"/>
      <c r="T40" s="16">
        <f t="shared" si="0"/>
        <v>5.6000000000000001E-2</v>
      </c>
      <c r="U40" s="16">
        <f t="shared" si="1"/>
        <v>1.4E-2</v>
      </c>
      <c r="V40" s="16">
        <f t="shared" si="3"/>
        <v>7.0000000000000007E-2</v>
      </c>
    </row>
    <row r="41" spans="1:23" ht="17.25" thickTop="1" thickBot="1" x14ac:dyDescent="0.3">
      <c r="A41" s="36" t="s">
        <v>5</v>
      </c>
      <c r="B41" s="36"/>
      <c r="C41" s="36"/>
      <c r="D41" s="3">
        <f>SUM(D4:D40)</f>
        <v>78854</v>
      </c>
      <c r="E41" s="13"/>
      <c r="F41" s="9"/>
      <c r="G41" s="18">
        <v>4731</v>
      </c>
      <c r="H41" s="18">
        <v>1135.4975999999999</v>
      </c>
      <c r="I41" s="18">
        <v>227.09952000000001</v>
      </c>
      <c r="J41" s="18">
        <f>SUM(J4:J40)</f>
        <v>227.09951999999998</v>
      </c>
      <c r="K41" s="18">
        <f>SUM(K4:K40)</f>
        <v>59.045875199999998</v>
      </c>
      <c r="L41" s="20">
        <f>SUM(L4:L40)</f>
        <v>31</v>
      </c>
      <c r="M41" s="31">
        <f>SUM(M4:M40)</f>
        <v>269.8</v>
      </c>
      <c r="N41" s="32"/>
      <c r="O41" s="33">
        <f>SUM(O4:O40)</f>
        <v>6060.6880000000001</v>
      </c>
      <c r="P41" s="28"/>
      <c r="Q41" s="30"/>
      <c r="R41" s="29">
        <f>SUM(R4:R40)</f>
        <v>5990.1579999999994</v>
      </c>
      <c r="S41" s="10"/>
      <c r="T41" s="19">
        <f>SUM(T4:T40)</f>
        <v>15.770799999999996</v>
      </c>
      <c r="U41" s="19">
        <f>SUM(U4:U40)</f>
        <v>3.942699999999999</v>
      </c>
      <c r="V41" s="18">
        <f t="shared" si="3"/>
        <v>19.713499999999996</v>
      </c>
    </row>
    <row r="42" spans="1:23" x14ac:dyDescent="0.25">
      <c r="M42" s="38" t="s">
        <v>39</v>
      </c>
      <c r="N42" s="38"/>
      <c r="O42" s="23">
        <f>SUM(O41/1000)</f>
        <v>6.0606879999999999</v>
      </c>
      <c r="P42" s="38" t="s">
        <v>39</v>
      </c>
      <c r="Q42" s="38"/>
      <c r="R42" s="23">
        <f>SUM(R41/1000)</f>
        <v>5.9901579999999992</v>
      </c>
      <c r="T42" s="37" t="s">
        <v>9</v>
      </c>
      <c r="U42" s="37"/>
      <c r="V42">
        <v>2.4</v>
      </c>
    </row>
    <row r="43" spans="1:23" x14ac:dyDescent="0.25">
      <c r="M43" s="38" t="s">
        <v>38</v>
      </c>
      <c r="N43" s="38"/>
      <c r="O43" s="23">
        <f>SUM(O42*2)</f>
        <v>12.121376</v>
      </c>
      <c r="P43" s="38" t="s">
        <v>38</v>
      </c>
      <c r="Q43" s="38"/>
      <c r="R43" s="23">
        <f>SUM(R42*2)</f>
        <v>11.980315999999998</v>
      </c>
      <c r="T43" t="s">
        <v>10</v>
      </c>
      <c r="U43" t="s">
        <v>11</v>
      </c>
      <c r="V43">
        <v>3.7</v>
      </c>
    </row>
    <row r="44" spans="1:23" x14ac:dyDescent="0.25">
      <c r="T44" t="s">
        <v>12</v>
      </c>
    </row>
    <row r="45" spans="1:23" x14ac:dyDescent="0.25">
      <c r="T45" t="s">
        <v>14</v>
      </c>
      <c r="U45" t="s">
        <v>20</v>
      </c>
      <c r="V45">
        <f>SUM(L41*0.07)</f>
        <v>2.1700000000000004</v>
      </c>
      <c r="W45" s="10" t="s">
        <v>19</v>
      </c>
    </row>
    <row r="46" spans="1:23" x14ac:dyDescent="0.25">
      <c r="H46" s="22">
        <v>1</v>
      </c>
      <c r="I46" s="53" t="s">
        <v>37</v>
      </c>
      <c r="J46" s="53"/>
      <c r="T46" t="s">
        <v>13</v>
      </c>
      <c r="U46" t="s">
        <v>21</v>
      </c>
      <c r="V46">
        <v>0.36</v>
      </c>
    </row>
    <row r="47" spans="1:23" x14ac:dyDescent="0.25">
      <c r="H47" s="22">
        <v>1.5</v>
      </c>
      <c r="I47" s="53" t="s">
        <v>33</v>
      </c>
      <c r="J47" s="53"/>
      <c r="T47" s="5" t="s">
        <v>15</v>
      </c>
      <c r="V47" s="6">
        <f>SUM(V41:V46)</f>
        <v>28.343499999999995</v>
      </c>
    </row>
    <row r="48" spans="1:23" x14ac:dyDescent="0.25">
      <c r="H48" s="22">
        <v>2.5</v>
      </c>
      <c r="I48" s="53" t="s">
        <v>34</v>
      </c>
      <c r="J48" s="53"/>
      <c r="M48" s="22">
        <f>60/0.75</f>
        <v>80</v>
      </c>
    </row>
    <row r="49" spans="8:11" x14ac:dyDescent="0.25">
      <c r="H49" s="22">
        <v>4</v>
      </c>
      <c r="I49" s="53" t="s">
        <v>35</v>
      </c>
      <c r="J49" s="53"/>
      <c r="K49" s="10">
        <f>37.4*60</f>
        <v>2244</v>
      </c>
    </row>
    <row r="50" spans="8:11" x14ac:dyDescent="0.25">
      <c r="H50" s="22">
        <v>6</v>
      </c>
      <c r="I50" s="53" t="s">
        <v>36</v>
      </c>
      <c r="J50" s="53"/>
    </row>
  </sheetData>
  <mergeCells count="133">
    <mergeCell ref="I50:J50"/>
    <mergeCell ref="I49:J49"/>
    <mergeCell ref="I48:J48"/>
    <mergeCell ref="I47:J47"/>
    <mergeCell ref="P34:P36"/>
    <mergeCell ref="Q34:Q36"/>
    <mergeCell ref="P19:P21"/>
    <mergeCell ref="Q19:Q21"/>
    <mergeCell ref="P22:P24"/>
    <mergeCell ref="Q22:Q24"/>
    <mergeCell ref="P42:Q42"/>
    <mergeCell ref="P43:Q43"/>
    <mergeCell ref="I46:J46"/>
    <mergeCell ref="M42:N42"/>
    <mergeCell ref="M43:N43"/>
    <mergeCell ref="N2:O2"/>
    <mergeCell ref="P4:P6"/>
    <mergeCell ref="Q4:Q6"/>
    <mergeCell ref="P7:P9"/>
    <mergeCell ref="Q7:Q9"/>
    <mergeCell ref="P2:R2"/>
    <mergeCell ref="P37:P40"/>
    <mergeCell ref="Q37:Q40"/>
    <mergeCell ref="R4:R6"/>
    <mergeCell ref="R7:R9"/>
    <mergeCell ref="R10:R12"/>
    <mergeCell ref="R13:R15"/>
    <mergeCell ref="R16:R18"/>
    <mergeCell ref="R19:R21"/>
    <mergeCell ref="R22:R24"/>
    <mergeCell ref="R25:R27"/>
    <mergeCell ref="R28:R30"/>
    <mergeCell ref="R31:R33"/>
    <mergeCell ref="R34:R36"/>
    <mergeCell ref="R37:R40"/>
    <mergeCell ref="P28:P30"/>
    <mergeCell ref="Q28:Q30"/>
    <mergeCell ref="P31:P33"/>
    <mergeCell ref="Q31:Q33"/>
    <mergeCell ref="O4:O6"/>
    <mergeCell ref="O7:O9"/>
    <mergeCell ref="O10:O12"/>
    <mergeCell ref="O13:O15"/>
    <mergeCell ref="O16:O18"/>
    <mergeCell ref="P25:P27"/>
    <mergeCell ref="Q25:Q27"/>
    <mergeCell ref="P10:P12"/>
    <mergeCell ref="Q10:Q12"/>
    <mergeCell ref="P13:P15"/>
    <mergeCell ref="Q13:Q15"/>
    <mergeCell ref="P16:P18"/>
    <mergeCell ref="Q16:Q18"/>
    <mergeCell ref="M4:M6"/>
    <mergeCell ref="M7:M9"/>
    <mergeCell ref="M10:M12"/>
    <mergeCell ref="M13:M15"/>
    <mergeCell ref="M16:M18"/>
    <mergeCell ref="O34:O36"/>
    <mergeCell ref="O37:O40"/>
    <mergeCell ref="K4:K6"/>
    <mergeCell ref="K7:K9"/>
    <mergeCell ref="K10:K12"/>
    <mergeCell ref="K13:K15"/>
    <mergeCell ref="K16:K18"/>
    <mergeCell ref="K19:K21"/>
    <mergeCell ref="K22:K24"/>
    <mergeCell ref="K25:K27"/>
    <mergeCell ref="K28:K30"/>
    <mergeCell ref="K31:K33"/>
    <mergeCell ref="K34:K36"/>
    <mergeCell ref="K37:K40"/>
    <mergeCell ref="O19:O21"/>
    <mergeCell ref="O22:O24"/>
    <mergeCell ref="O25:O27"/>
    <mergeCell ref="O28:O30"/>
    <mergeCell ref="O31:O33"/>
    <mergeCell ref="F37:F40"/>
    <mergeCell ref="L37:L40"/>
    <mergeCell ref="J31:J33"/>
    <mergeCell ref="J34:J36"/>
    <mergeCell ref="J37:J40"/>
    <mergeCell ref="M34:M36"/>
    <mergeCell ref="M37:M40"/>
    <mergeCell ref="N4:N6"/>
    <mergeCell ref="N7:N9"/>
    <mergeCell ref="N10:N12"/>
    <mergeCell ref="N13:N15"/>
    <mergeCell ref="N16:N18"/>
    <mergeCell ref="N19:N21"/>
    <mergeCell ref="N22:N24"/>
    <mergeCell ref="N25:N27"/>
    <mergeCell ref="N28:N30"/>
    <mergeCell ref="N31:N33"/>
    <mergeCell ref="N34:N36"/>
    <mergeCell ref="N37:N40"/>
    <mergeCell ref="M19:M21"/>
    <mergeCell ref="M22:M24"/>
    <mergeCell ref="M25:M27"/>
    <mergeCell ref="M28:M30"/>
    <mergeCell ref="M31:M33"/>
    <mergeCell ref="F28:F30"/>
    <mergeCell ref="L28:L30"/>
    <mergeCell ref="J22:J24"/>
    <mergeCell ref="J25:J27"/>
    <mergeCell ref="J28:J30"/>
    <mergeCell ref="L31:L33"/>
    <mergeCell ref="F31:F33"/>
    <mergeCell ref="F34:F36"/>
    <mergeCell ref="L34:L36"/>
    <mergeCell ref="A41:C41"/>
    <mergeCell ref="T42:U42"/>
    <mergeCell ref="F4:F6"/>
    <mergeCell ref="F7:F9"/>
    <mergeCell ref="L4:L6"/>
    <mergeCell ref="L7:L9"/>
    <mergeCell ref="L10:L12"/>
    <mergeCell ref="F10:F12"/>
    <mergeCell ref="J4:J6"/>
    <mergeCell ref="J7:J9"/>
    <mergeCell ref="J10:J12"/>
    <mergeCell ref="L13:L15"/>
    <mergeCell ref="F13:F15"/>
    <mergeCell ref="L16:L18"/>
    <mergeCell ref="F16:F18"/>
    <mergeCell ref="F19:F21"/>
    <mergeCell ref="L19:L21"/>
    <mergeCell ref="J13:J15"/>
    <mergeCell ref="J16:J18"/>
    <mergeCell ref="J19:J21"/>
    <mergeCell ref="F22:F24"/>
    <mergeCell ref="L22:L24"/>
    <mergeCell ref="F25:F27"/>
    <mergeCell ref="L25:L27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3A5F-A610-4A93-9AEC-88433C0D335B}">
  <dimension ref="A1:W51"/>
  <sheetViews>
    <sheetView tabSelected="1" topLeftCell="A2" zoomScale="80" zoomScaleNormal="80" workbookViewId="0">
      <selection activeCell="K46" sqref="K46"/>
    </sheetView>
  </sheetViews>
  <sheetFormatPr baseColWidth="10" defaultRowHeight="15.75" x14ac:dyDescent="0.25"/>
  <cols>
    <col min="4" max="4" width="16.875" bestFit="1" customWidth="1"/>
    <col min="8" max="8" width="9.125" style="10" customWidth="1"/>
    <col min="12" max="12" width="16.25" customWidth="1"/>
    <col min="19" max="19" width="25.875" bestFit="1" customWidth="1"/>
    <col min="20" max="20" width="16.125" bestFit="1" customWidth="1"/>
    <col min="21" max="21" width="12.375" bestFit="1" customWidth="1"/>
  </cols>
  <sheetData>
    <row r="1" spans="1:23" ht="16.5" thickBot="1" x14ac:dyDescent="0.3">
      <c r="A1" s="10"/>
      <c r="B1" s="10"/>
      <c r="C1" s="10"/>
      <c r="D1" s="10"/>
      <c r="E1" s="10"/>
      <c r="F1" s="10"/>
      <c r="G1" s="10"/>
      <c r="I1" s="10"/>
      <c r="J1" s="10"/>
      <c r="K1" s="10"/>
      <c r="L1" s="10"/>
      <c r="M1" s="10"/>
      <c r="N1" s="24"/>
      <c r="O1" s="24"/>
      <c r="P1" s="24"/>
      <c r="Q1" s="24"/>
      <c r="R1" s="10"/>
      <c r="S1" s="10"/>
      <c r="T1" s="10"/>
      <c r="U1" s="10"/>
      <c r="V1" s="10"/>
      <c r="W1" s="10"/>
    </row>
    <row r="2" spans="1:23" x14ac:dyDescent="0.25">
      <c r="A2" s="10"/>
      <c r="B2" s="10"/>
      <c r="C2" s="10"/>
      <c r="D2" s="10"/>
      <c r="E2" s="10"/>
      <c r="F2" s="10"/>
      <c r="G2" s="10"/>
      <c r="I2" s="10"/>
      <c r="J2" s="10"/>
      <c r="K2" s="10"/>
      <c r="L2" s="10"/>
      <c r="M2" s="10"/>
      <c r="N2" s="24" t="s">
        <v>29</v>
      </c>
      <c r="O2" s="50"/>
      <c r="P2" s="52"/>
      <c r="Q2" s="51"/>
      <c r="R2" s="10"/>
      <c r="S2" s="10"/>
      <c r="T2" s="10"/>
      <c r="U2" s="10"/>
      <c r="V2" s="10"/>
      <c r="W2" s="10"/>
    </row>
    <row r="3" spans="1:23" x14ac:dyDescent="0.25">
      <c r="A3" s="12" t="s">
        <v>2</v>
      </c>
      <c r="B3" s="12" t="s">
        <v>0</v>
      </c>
      <c r="C3" s="12" t="s">
        <v>1</v>
      </c>
      <c r="D3" s="12" t="s">
        <v>4</v>
      </c>
      <c r="E3" s="13"/>
      <c r="F3" s="12" t="s">
        <v>22</v>
      </c>
      <c r="G3" s="15" t="s">
        <v>40</v>
      </c>
      <c r="H3" s="15" t="s">
        <v>41</v>
      </c>
      <c r="I3" s="15" t="s">
        <v>17</v>
      </c>
      <c r="J3" s="15" t="s">
        <v>18</v>
      </c>
      <c r="K3" s="15" t="s">
        <v>27</v>
      </c>
      <c r="L3" s="15" t="s">
        <v>28</v>
      </c>
      <c r="M3" s="15" t="s">
        <v>23</v>
      </c>
      <c r="N3" s="25" t="s">
        <v>24</v>
      </c>
      <c r="O3" s="26" t="s">
        <v>25</v>
      </c>
      <c r="P3" s="21" t="s">
        <v>26</v>
      </c>
      <c r="Q3" s="27" t="s">
        <v>32</v>
      </c>
      <c r="R3" s="10"/>
      <c r="S3" s="12" t="s">
        <v>6</v>
      </c>
      <c r="T3" s="12" t="s">
        <v>7</v>
      </c>
      <c r="U3" s="12" t="s">
        <v>8</v>
      </c>
      <c r="V3" s="10"/>
      <c r="W3" s="10"/>
    </row>
    <row r="4" spans="1:23" x14ac:dyDescent="0.25">
      <c r="A4" s="11">
        <v>1</v>
      </c>
      <c r="B4" s="11">
        <v>318</v>
      </c>
      <c r="C4" s="11">
        <v>318</v>
      </c>
      <c r="D4" s="11">
        <f>B4*4</f>
        <v>1272</v>
      </c>
      <c r="E4" s="14"/>
      <c r="F4" s="57">
        <v>1</v>
      </c>
      <c r="G4" s="34">
        <f>SUM(D4/30)</f>
        <v>42.4</v>
      </c>
      <c r="H4" s="34">
        <f>_xlfn.FLOOR.MATH(G4,2)</f>
        <v>42</v>
      </c>
      <c r="I4" s="11">
        <f>H4*0.24</f>
        <v>10.08</v>
      </c>
      <c r="J4" s="11">
        <f>I4/5</f>
        <v>2.016</v>
      </c>
      <c r="K4" s="38">
        <f>SUM(J4:J6)</f>
        <v>7.2960000000000003</v>
      </c>
      <c r="L4" s="38">
        <f>SUM(K4*0.26)</f>
        <v>1.8969600000000002</v>
      </c>
      <c r="M4" s="38">
        <v>1</v>
      </c>
      <c r="N4" s="42">
        <v>15.8</v>
      </c>
      <c r="O4" s="44"/>
      <c r="P4" s="38"/>
      <c r="Q4" s="47"/>
      <c r="R4" s="10"/>
      <c r="S4" s="11">
        <f t="shared" ref="S4:S40" si="0">D4*0.0002</f>
        <v>0.25440000000000002</v>
      </c>
      <c r="T4" s="11">
        <f t="shared" ref="T4:T40" si="1">D4*0.00005</f>
        <v>6.3600000000000004E-2</v>
      </c>
      <c r="U4" s="11">
        <f>T4+S4</f>
        <v>0.318</v>
      </c>
      <c r="V4" s="10"/>
      <c r="W4" s="10"/>
    </row>
    <row r="5" spans="1:23" x14ac:dyDescent="0.25">
      <c r="A5" s="11">
        <v>2</v>
      </c>
      <c r="B5" s="11">
        <v>389</v>
      </c>
      <c r="C5" s="11">
        <v>389</v>
      </c>
      <c r="D5" s="11">
        <f t="shared" ref="D5:D32" si="2">B5*4</f>
        <v>1556</v>
      </c>
      <c r="E5" s="14"/>
      <c r="F5" s="55"/>
      <c r="G5" s="34">
        <f t="shared" ref="G5:G40" si="3">SUM(D5/30)</f>
        <v>51.866666666666667</v>
      </c>
      <c r="H5" s="34">
        <f t="shared" ref="H5:H40" si="4">_xlfn.FLOOR.MATH(G5,2)</f>
        <v>50</v>
      </c>
      <c r="I5" s="11">
        <f t="shared" ref="I5:I40" si="5">H5*0.24</f>
        <v>12</v>
      </c>
      <c r="J5" s="11">
        <f t="shared" ref="J5:J40" si="6">I5/5</f>
        <v>2.4</v>
      </c>
      <c r="K5" s="38"/>
      <c r="L5" s="38"/>
      <c r="M5" s="38"/>
      <c r="N5" s="42"/>
      <c r="O5" s="44"/>
      <c r="P5" s="38"/>
      <c r="Q5" s="47"/>
      <c r="R5" s="10"/>
      <c r="S5" s="11">
        <f t="shared" si="0"/>
        <v>0.31120000000000003</v>
      </c>
      <c r="T5" s="11">
        <f t="shared" si="1"/>
        <v>7.7800000000000008E-2</v>
      </c>
      <c r="U5" s="11">
        <f t="shared" ref="U5:U41" si="7">T5+S5</f>
        <v>0.38900000000000001</v>
      </c>
      <c r="V5" s="10"/>
      <c r="W5" s="10"/>
    </row>
    <row r="6" spans="1:23" ht="16.5" thickBot="1" x14ac:dyDescent="0.3">
      <c r="A6" s="11">
        <v>3</v>
      </c>
      <c r="B6" s="11">
        <v>457</v>
      </c>
      <c r="C6" s="11">
        <v>457</v>
      </c>
      <c r="D6" s="11">
        <f t="shared" si="2"/>
        <v>1828</v>
      </c>
      <c r="E6" s="14"/>
      <c r="F6" s="56"/>
      <c r="G6" s="34">
        <f t="shared" si="3"/>
        <v>60.93333333333333</v>
      </c>
      <c r="H6" s="34">
        <f t="shared" si="4"/>
        <v>60</v>
      </c>
      <c r="I6" s="11">
        <f t="shared" si="5"/>
        <v>14.399999999999999</v>
      </c>
      <c r="J6" s="11">
        <f t="shared" si="6"/>
        <v>2.88</v>
      </c>
      <c r="K6" s="39"/>
      <c r="L6" s="39"/>
      <c r="M6" s="39"/>
      <c r="N6" s="43"/>
      <c r="O6" s="45"/>
      <c r="P6" s="39"/>
      <c r="Q6" s="48"/>
      <c r="R6" s="10"/>
      <c r="S6" s="11">
        <f t="shared" si="0"/>
        <v>0.36560000000000004</v>
      </c>
      <c r="T6" s="11">
        <f t="shared" si="1"/>
        <v>9.1400000000000009E-2</v>
      </c>
      <c r="U6" s="16">
        <f t="shared" si="7"/>
        <v>0.45700000000000007</v>
      </c>
      <c r="V6" s="10"/>
      <c r="W6" s="10"/>
    </row>
    <row r="7" spans="1:23" ht="16.5" thickTop="1" x14ac:dyDescent="0.25">
      <c r="A7" s="11">
        <v>4</v>
      </c>
      <c r="B7" s="11">
        <v>521</v>
      </c>
      <c r="C7" s="11">
        <v>521</v>
      </c>
      <c r="D7" s="11">
        <f t="shared" si="2"/>
        <v>2084</v>
      </c>
      <c r="E7" s="14"/>
      <c r="F7" s="54">
        <v>2</v>
      </c>
      <c r="G7" s="34">
        <f t="shared" si="3"/>
        <v>69.466666666666669</v>
      </c>
      <c r="H7" s="34">
        <f t="shared" si="4"/>
        <v>68</v>
      </c>
      <c r="I7" s="11">
        <f t="shared" si="5"/>
        <v>16.32</v>
      </c>
      <c r="J7" s="11">
        <f t="shared" si="6"/>
        <v>3.2640000000000002</v>
      </c>
      <c r="K7" s="38">
        <f t="shared" ref="K7" si="8">SUM(J7:J9)</f>
        <v>10.943999999999999</v>
      </c>
      <c r="L7" s="38">
        <f>SUM(K7*0.26)</f>
        <v>2.84544</v>
      </c>
      <c r="M7" s="40">
        <v>2</v>
      </c>
      <c r="N7" s="41">
        <v>17</v>
      </c>
      <c r="O7" s="46"/>
      <c r="P7" s="38"/>
      <c r="Q7" s="47"/>
      <c r="R7" s="10"/>
      <c r="S7" s="11">
        <f t="shared" si="0"/>
        <v>0.4168</v>
      </c>
      <c r="T7" s="11">
        <f t="shared" si="1"/>
        <v>0.1042</v>
      </c>
      <c r="U7" s="17">
        <f t="shared" si="7"/>
        <v>0.52100000000000002</v>
      </c>
      <c r="V7" s="10"/>
      <c r="W7" s="10"/>
    </row>
    <row r="8" spans="1:23" x14ac:dyDescent="0.25">
      <c r="A8" s="11">
        <v>5</v>
      </c>
      <c r="B8" s="11">
        <v>582</v>
      </c>
      <c r="C8" s="11">
        <v>582</v>
      </c>
      <c r="D8" s="11">
        <f t="shared" si="2"/>
        <v>2328</v>
      </c>
      <c r="E8" s="14"/>
      <c r="F8" s="55"/>
      <c r="G8" s="34">
        <f t="shared" si="3"/>
        <v>77.599999999999994</v>
      </c>
      <c r="H8" s="34">
        <f t="shared" si="4"/>
        <v>76</v>
      </c>
      <c r="I8" s="11">
        <f t="shared" si="5"/>
        <v>18.239999999999998</v>
      </c>
      <c r="J8" s="11">
        <f t="shared" si="6"/>
        <v>3.6479999999999997</v>
      </c>
      <c r="K8" s="38"/>
      <c r="L8" s="38"/>
      <c r="M8" s="38"/>
      <c r="N8" s="42"/>
      <c r="O8" s="44"/>
      <c r="P8" s="38"/>
      <c r="Q8" s="47"/>
      <c r="R8" s="10"/>
      <c r="S8" s="11">
        <f t="shared" si="0"/>
        <v>0.46560000000000001</v>
      </c>
      <c r="T8" s="11">
        <f t="shared" si="1"/>
        <v>0.1164</v>
      </c>
      <c r="U8" s="11">
        <f t="shared" si="7"/>
        <v>0.58200000000000007</v>
      </c>
      <c r="V8" s="10"/>
      <c r="W8" s="10"/>
    </row>
    <row r="9" spans="1:23" ht="16.5" thickBot="1" x14ac:dyDescent="0.3">
      <c r="A9" s="11">
        <v>6</v>
      </c>
      <c r="B9" s="11">
        <v>640</v>
      </c>
      <c r="C9" s="11">
        <v>640</v>
      </c>
      <c r="D9" s="11">
        <f t="shared" si="2"/>
        <v>2560</v>
      </c>
      <c r="E9" s="14"/>
      <c r="F9" s="56"/>
      <c r="G9" s="34">
        <f t="shared" si="3"/>
        <v>85.333333333333329</v>
      </c>
      <c r="H9" s="34">
        <f t="shared" si="4"/>
        <v>84</v>
      </c>
      <c r="I9" s="11">
        <f t="shared" si="5"/>
        <v>20.16</v>
      </c>
      <c r="J9" s="11">
        <f t="shared" si="6"/>
        <v>4.032</v>
      </c>
      <c r="K9" s="39"/>
      <c r="L9" s="39"/>
      <c r="M9" s="39"/>
      <c r="N9" s="43"/>
      <c r="O9" s="45"/>
      <c r="P9" s="39"/>
      <c r="Q9" s="48"/>
      <c r="R9" s="10"/>
      <c r="S9" s="11">
        <f t="shared" si="0"/>
        <v>0.51200000000000001</v>
      </c>
      <c r="T9" s="11">
        <f t="shared" si="1"/>
        <v>0.128</v>
      </c>
      <c r="U9" s="16">
        <f t="shared" si="7"/>
        <v>0.64</v>
      </c>
      <c r="V9" s="10"/>
      <c r="W9" s="10"/>
    </row>
    <row r="10" spans="1:23" ht="16.5" thickTop="1" x14ac:dyDescent="0.25">
      <c r="A10" s="11">
        <v>7</v>
      </c>
      <c r="B10" s="11">
        <v>695</v>
      </c>
      <c r="C10" s="11">
        <v>695</v>
      </c>
      <c r="D10" s="11">
        <f t="shared" si="2"/>
        <v>2780</v>
      </c>
      <c r="E10" s="14"/>
      <c r="F10" s="54">
        <v>3</v>
      </c>
      <c r="G10" s="34">
        <f t="shared" si="3"/>
        <v>92.666666666666671</v>
      </c>
      <c r="H10" s="34">
        <f t="shared" si="4"/>
        <v>92</v>
      </c>
      <c r="I10" s="11">
        <f t="shared" si="5"/>
        <v>22.08</v>
      </c>
      <c r="J10" s="11">
        <f t="shared" si="6"/>
        <v>4.4159999999999995</v>
      </c>
      <c r="K10" s="38">
        <f t="shared" ref="K10" si="9">SUM(J10:J12)</f>
        <v>14.111999999999998</v>
      </c>
      <c r="L10" s="38">
        <f>SUM(K10*0.26)</f>
        <v>3.6691199999999995</v>
      </c>
      <c r="M10" s="40">
        <v>2</v>
      </c>
      <c r="N10" s="41">
        <v>18.2</v>
      </c>
      <c r="O10" s="46"/>
      <c r="P10" s="38"/>
      <c r="Q10" s="47"/>
      <c r="R10" s="10"/>
      <c r="S10" s="11">
        <f t="shared" si="0"/>
        <v>0.55600000000000005</v>
      </c>
      <c r="T10" s="11">
        <f t="shared" si="1"/>
        <v>0.13900000000000001</v>
      </c>
      <c r="U10" s="17">
        <f t="shared" si="7"/>
        <v>0.69500000000000006</v>
      </c>
      <c r="V10" s="10"/>
      <c r="W10" s="10"/>
    </row>
    <row r="11" spans="1:23" x14ac:dyDescent="0.25">
      <c r="A11" s="11">
        <v>8</v>
      </c>
      <c r="B11" s="11">
        <v>746</v>
      </c>
      <c r="C11" s="11">
        <v>746</v>
      </c>
      <c r="D11" s="11">
        <f t="shared" si="2"/>
        <v>2984</v>
      </c>
      <c r="E11" s="14"/>
      <c r="F11" s="55"/>
      <c r="G11" s="34">
        <f t="shared" si="3"/>
        <v>99.466666666666669</v>
      </c>
      <c r="H11" s="34">
        <f t="shared" si="4"/>
        <v>98</v>
      </c>
      <c r="I11" s="11">
        <f t="shared" si="5"/>
        <v>23.52</v>
      </c>
      <c r="J11" s="11">
        <f t="shared" si="6"/>
        <v>4.7039999999999997</v>
      </c>
      <c r="K11" s="38"/>
      <c r="L11" s="38"/>
      <c r="M11" s="38"/>
      <c r="N11" s="42"/>
      <c r="O11" s="44"/>
      <c r="P11" s="38"/>
      <c r="Q11" s="47"/>
      <c r="R11" s="10"/>
      <c r="S11" s="11">
        <f t="shared" si="0"/>
        <v>0.5968</v>
      </c>
      <c r="T11" s="11">
        <f t="shared" si="1"/>
        <v>0.1492</v>
      </c>
      <c r="U11" s="11">
        <f t="shared" si="7"/>
        <v>0.746</v>
      </c>
      <c r="V11" s="10"/>
      <c r="W11" s="10"/>
    </row>
    <row r="12" spans="1:23" ht="16.5" thickBot="1" x14ac:dyDescent="0.3">
      <c r="A12" s="11">
        <v>9</v>
      </c>
      <c r="B12" s="11">
        <v>792</v>
      </c>
      <c r="C12" s="11">
        <v>792</v>
      </c>
      <c r="D12" s="11">
        <f t="shared" si="2"/>
        <v>3168</v>
      </c>
      <c r="E12" s="14"/>
      <c r="F12" s="56"/>
      <c r="G12" s="34">
        <f t="shared" si="3"/>
        <v>105.6</v>
      </c>
      <c r="H12" s="34">
        <f t="shared" si="4"/>
        <v>104</v>
      </c>
      <c r="I12" s="11">
        <f t="shared" si="5"/>
        <v>24.96</v>
      </c>
      <c r="J12" s="11">
        <f t="shared" si="6"/>
        <v>4.992</v>
      </c>
      <c r="K12" s="39"/>
      <c r="L12" s="39"/>
      <c r="M12" s="39"/>
      <c r="N12" s="43"/>
      <c r="O12" s="45"/>
      <c r="P12" s="39"/>
      <c r="Q12" s="48"/>
      <c r="R12" s="10"/>
      <c r="S12" s="11">
        <f t="shared" si="0"/>
        <v>0.63360000000000005</v>
      </c>
      <c r="T12" s="11">
        <f t="shared" si="1"/>
        <v>0.15840000000000001</v>
      </c>
      <c r="U12" s="16">
        <f t="shared" si="7"/>
        <v>0.79200000000000004</v>
      </c>
      <c r="V12" s="10"/>
      <c r="W12" s="10"/>
    </row>
    <row r="13" spans="1:23" ht="16.5" thickTop="1" x14ac:dyDescent="0.25">
      <c r="A13" s="11">
        <v>10</v>
      </c>
      <c r="B13" s="11">
        <v>832</v>
      </c>
      <c r="C13" s="11">
        <v>832</v>
      </c>
      <c r="D13" s="11">
        <f t="shared" si="2"/>
        <v>3328</v>
      </c>
      <c r="E13" s="14"/>
      <c r="F13" s="54">
        <v>4</v>
      </c>
      <c r="G13" s="34">
        <f t="shared" si="3"/>
        <v>110.93333333333334</v>
      </c>
      <c r="H13" s="34">
        <f t="shared" si="4"/>
        <v>110</v>
      </c>
      <c r="I13" s="11">
        <f t="shared" si="5"/>
        <v>26.4</v>
      </c>
      <c r="J13" s="11">
        <f t="shared" si="6"/>
        <v>5.2799999999999994</v>
      </c>
      <c r="K13" s="38">
        <f t="shared" ref="K13" si="10">SUM(J13:J15)</f>
        <v>16.32</v>
      </c>
      <c r="L13" s="38">
        <f>SUM(K13*0.26)</f>
        <v>4.2431999999999999</v>
      </c>
      <c r="M13" s="40">
        <v>3</v>
      </c>
      <c r="N13" s="41">
        <v>19.399999999999999</v>
      </c>
      <c r="O13" s="46"/>
      <c r="P13" s="38"/>
      <c r="Q13" s="47"/>
      <c r="R13" s="10"/>
      <c r="S13" s="11">
        <f t="shared" si="0"/>
        <v>0.66560000000000008</v>
      </c>
      <c r="T13" s="11">
        <f t="shared" si="1"/>
        <v>0.16640000000000002</v>
      </c>
      <c r="U13" s="17">
        <f t="shared" si="7"/>
        <v>0.83200000000000007</v>
      </c>
      <c r="V13" s="10"/>
      <c r="W13" s="10"/>
    </row>
    <row r="14" spans="1:23" x14ac:dyDescent="0.25">
      <c r="A14" s="11">
        <v>11</v>
      </c>
      <c r="B14" s="11">
        <v>864</v>
      </c>
      <c r="C14" s="11">
        <v>864</v>
      </c>
      <c r="D14" s="11">
        <f t="shared" si="2"/>
        <v>3456</v>
      </c>
      <c r="E14" s="14"/>
      <c r="F14" s="55"/>
      <c r="G14" s="34">
        <f t="shared" si="3"/>
        <v>115.2</v>
      </c>
      <c r="H14" s="34">
        <f t="shared" si="4"/>
        <v>114</v>
      </c>
      <c r="I14" s="11">
        <f t="shared" si="5"/>
        <v>27.36</v>
      </c>
      <c r="J14" s="11">
        <f t="shared" si="6"/>
        <v>5.4719999999999995</v>
      </c>
      <c r="K14" s="38"/>
      <c r="L14" s="38"/>
      <c r="M14" s="38"/>
      <c r="N14" s="42"/>
      <c r="O14" s="44"/>
      <c r="P14" s="38"/>
      <c r="Q14" s="47"/>
      <c r="R14" s="10"/>
      <c r="S14" s="11">
        <f t="shared" si="0"/>
        <v>0.69120000000000004</v>
      </c>
      <c r="T14" s="11">
        <f t="shared" si="1"/>
        <v>0.17280000000000001</v>
      </c>
      <c r="U14" s="11">
        <f t="shared" si="7"/>
        <v>0.8640000000000001</v>
      </c>
      <c r="V14" s="10"/>
      <c r="W14" s="10"/>
    </row>
    <row r="15" spans="1:23" ht="16.5" thickBot="1" x14ac:dyDescent="0.3">
      <c r="A15" s="11">
        <v>12</v>
      </c>
      <c r="B15" s="11">
        <v>881</v>
      </c>
      <c r="C15" s="11">
        <v>881</v>
      </c>
      <c r="D15" s="11">
        <f t="shared" si="2"/>
        <v>3524</v>
      </c>
      <c r="E15" s="14"/>
      <c r="F15" s="56"/>
      <c r="G15" s="34">
        <f t="shared" si="3"/>
        <v>117.46666666666667</v>
      </c>
      <c r="H15" s="34">
        <f t="shared" si="4"/>
        <v>116</v>
      </c>
      <c r="I15" s="11">
        <f t="shared" si="5"/>
        <v>27.84</v>
      </c>
      <c r="J15" s="11">
        <f t="shared" si="6"/>
        <v>5.5679999999999996</v>
      </c>
      <c r="K15" s="39"/>
      <c r="L15" s="39"/>
      <c r="M15" s="39"/>
      <c r="N15" s="43"/>
      <c r="O15" s="45"/>
      <c r="P15" s="39"/>
      <c r="Q15" s="48"/>
      <c r="R15" s="10"/>
      <c r="S15" s="11">
        <f t="shared" si="0"/>
        <v>0.70479999999999998</v>
      </c>
      <c r="T15" s="11">
        <f t="shared" si="1"/>
        <v>0.1762</v>
      </c>
      <c r="U15" s="16">
        <f t="shared" si="7"/>
        <v>0.88100000000000001</v>
      </c>
      <c r="V15" s="10"/>
      <c r="W15" s="10"/>
    </row>
    <row r="16" spans="1:23" ht="16.5" thickTop="1" x14ac:dyDescent="0.25">
      <c r="A16" s="11">
        <v>13</v>
      </c>
      <c r="B16" s="11">
        <v>876</v>
      </c>
      <c r="C16" s="11">
        <v>876</v>
      </c>
      <c r="D16" s="11">
        <f t="shared" si="2"/>
        <v>3504</v>
      </c>
      <c r="E16" s="14"/>
      <c r="F16" s="54">
        <v>5</v>
      </c>
      <c r="G16" s="34">
        <f t="shared" si="3"/>
        <v>116.8</v>
      </c>
      <c r="H16" s="34">
        <f t="shared" si="4"/>
        <v>116</v>
      </c>
      <c r="I16" s="11">
        <f t="shared" si="5"/>
        <v>27.84</v>
      </c>
      <c r="J16" s="11">
        <f t="shared" si="6"/>
        <v>5.5679999999999996</v>
      </c>
      <c r="K16" s="38">
        <f t="shared" ref="K16" si="11">SUM(J16:J18)</f>
        <v>16.415999999999997</v>
      </c>
      <c r="L16" s="38">
        <f>SUM(K16*0.26)</f>
        <v>4.2681599999999991</v>
      </c>
      <c r="M16" s="40">
        <v>3</v>
      </c>
      <c r="N16" s="41">
        <v>20.6</v>
      </c>
      <c r="O16" s="46"/>
      <c r="P16" s="38"/>
      <c r="Q16" s="47"/>
      <c r="R16" s="10"/>
      <c r="S16" s="11">
        <f t="shared" si="0"/>
        <v>0.70079999999999998</v>
      </c>
      <c r="T16" s="11">
        <f t="shared" si="1"/>
        <v>0.17519999999999999</v>
      </c>
      <c r="U16" s="17">
        <f t="shared" si="7"/>
        <v>0.876</v>
      </c>
      <c r="V16" s="10"/>
      <c r="W16" s="10"/>
    </row>
    <row r="17" spans="1:23" x14ac:dyDescent="0.25">
      <c r="A17" s="11">
        <v>14</v>
      </c>
      <c r="B17" s="11">
        <v>861</v>
      </c>
      <c r="C17" s="11">
        <v>861</v>
      </c>
      <c r="D17" s="11">
        <f t="shared" si="2"/>
        <v>3444</v>
      </c>
      <c r="E17" s="14"/>
      <c r="F17" s="55"/>
      <c r="G17" s="34">
        <f t="shared" si="3"/>
        <v>114.8</v>
      </c>
      <c r="H17" s="34">
        <f t="shared" si="4"/>
        <v>114</v>
      </c>
      <c r="I17" s="11">
        <f t="shared" si="5"/>
        <v>27.36</v>
      </c>
      <c r="J17" s="11">
        <f t="shared" si="6"/>
        <v>5.4719999999999995</v>
      </c>
      <c r="K17" s="38"/>
      <c r="L17" s="38"/>
      <c r="M17" s="38"/>
      <c r="N17" s="42"/>
      <c r="O17" s="44"/>
      <c r="P17" s="38"/>
      <c r="Q17" s="47"/>
      <c r="R17" s="10"/>
      <c r="S17" s="11">
        <f t="shared" si="0"/>
        <v>0.68880000000000008</v>
      </c>
      <c r="T17" s="11">
        <f t="shared" si="1"/>
        <v>0.17220000000000002</v>
      </c>
      <c r="U17" s="11">
        <f t="shared" si="7"/>
        <v>0.8610000000000001</v>
      </c>
      <c r="V17" s="10"/>
      <c r="W17" s="10"/>
    </row>
    <row r="18" spans="1:23" ht="16.5" thickBot="1" x14ac:dyDescent="0.3">
      <c r="A18" s="11">
        <v>15</v>
      </c>
      <c r="B18" s="11">
        <v>841</v>
      </c>
      <c r="C18" s="11">
        <v>841</v>
      </c>
      <c r="D18" s="11">
        <f t="shared" si="2"/>
        <v>3364</v>
      </c>
      <c r="E18" s="14"/>
      <c r="F18" s="56"/>
      <c r="G18" s="34">
        <f t="shared" si="3"/>
        <v>112.13333333333334</v>
      </c>
      <c r="H18" s="34">
        <f t="shared" si="4"/>
        <v>112</v>
      </c>
      <c r="I18" s="11">
        <f t="shared" si="5"/>
        <v>26.88</v>
      </c>
      <c r="J18" s="11">
        <f t="shared" si="6"/>
        <v>5.3759999999999994</v>
      </c>
      <c r="K18" s="39"/>
      <c r="L18" s="39"/>
      <c r="M18" s="39"/>
      <c r="N18" s="43"/>
      <c r="O18" s="45"/>
      <c r="P18" s="39"/>
      <c r="Q18" s="48"/>
      <c r="R18" s="10"/>
      <c r="S18" s="11">
        <f t="shared" si="0"/>
        <v>0.67280000000000006</v>
      </c>
      <c r="T18" s="11">
        <f t="shared" si="1"/>
        <v>0.16820000000000002</v>
      </c>
      <c r="U18" s="16">
        <f t="shared" si="7"/>
        <v>0.84100000000000008</v>
      </c>
      <c r="V18" s="10"/>
      <c r="W18" s="10"/>
    </row>
    <row r="19" spans="1:23" ht="16.5" thickTop="1" x14ac:dyDescent="0.25">
      <c r="A19" s="11">
        <v>16</v>
      </c>
      <c r="B19" s="11">
        <v>816</v>
      </c>
      <c r="C19" s="11">
        <v>816</v>
      </c>
      <c r="D19" s="11">
        <f t="shared" si="2"/>
        <v>3264</v>
      </c>
      <c r="E19" s="14"/>
      <c r="F19" s="54">
        <v>6</v>
      </c>
      <c r="G19" s="34">
        <f t="shared" si="3"/>
        <v>108.8</v>
      </c>
      <c r="H19" s="34">
        <f t="shared" si="4"/>
        <v>108</v>
      </c>
      <c r="I19" s="11">
        <f t="shared" si="5"/>
        <v>25.919999999999998</v>
      </c>
      <c r="J19" s="11">
        <f t="shared" si="6"/>
        <v>5.1839999999999993</v>
      </c>
      <c r="K19" s="38">
        <f t="shared" ref="K19" si="12">SUM(J19:J21)</f>
        <v>14.975999999999999</v>
      </c>
      <c r="L19" s="38">
        <f>SUM(K19*0.26)</f>
        <v>3.8937599999999999</v>
      </c>
      <c r="M19" s="40">
        <v>2</v>
      </c>
      <c r="N19" s="41">
        <v>21.8</v>
      </c>
      <c r="O19" s="46"/>
      <c r="P19" s="38"/>
      <c r="Q19" s="47"/>
      <c r="R19" s="10"/>
      <c r="S19" s="11">
        <f t="shared" si="0"/>
        <v>0.65280000000000005</v>
      </c>
      <c r="T19" s="11">
        <f t="shared" si="1"/>
        <v>0.16320000000000001</v>
      </c>
      <c r="U19" s="17">
        <f t="shared" si="7"/>
        <v>0.81600000000000006</v>
      </c>
      <c r="V19" s="10"/>
      <c r="W19" s="10"/>
    </row>
    <row r="20" spans="1:23" x14ac:dyDescent="0.25">
      <c r="A20" s="11">
        <v>17</v>
      </c>
      <c r="B20" s="11">
        <v>787</v>
      </c>
      <c r="C20" s="11">
        <v>787</v>
      </c>
      <c r="D20" s="11">
        <f t="shared" si="2"/>
        <v>3148</v>
      </c>
      <c r="E20" s="14"/>
      <c r="F20" s="55"/>
      <c r="G20" s="34">
        <f t="shared" si="3"/>
        <v>104.93333333333334</v>
      </c>
      <c r="H20" s="34">
        <f t="shared" si="4"/>
        <v>104</v>
      </c>
      <c r="I20" s="11">
        <f t="shared" si="5"/>
        <v>24.96</v>
      </c>
      <c r="J20" s="11">
        <f t="shared" si="6"/>
        <v>4.992</v>
      </c>
      <c r="K20" s="38"/>
      <c r="L20" s="38"/>
      <c r="M20" s="38"/>
      <c r="N20" s="42"/>
      <c r="O20" s="44"/>
      <c r="P20" s="38"/>
      <c r="Q20" s="47"/>
      <c r="R20" s="10"/>
      <c r="S20" s="11">
        <f t="shared" si="0"/>
        <v>0.62960000000000005</v>
      </c>
      <c r="T20" s="11">
        <f t="shared" si="1"/>
        <v>0.15740000000000001</v>
      </c>
      <c r="U20" s="11">
        <f t="shared" si="7"/>
        <v>0.78700000000000003</v>
      </c>
      <c r="V20" s="10"/>
      <c r="W20" s="10"/>
    </row>
    <row r="21" spans="1:23" ht="16.5" thickBot="1" x14ac:dyDescent="0.3">
      <c r="A21" s="11">
        <v>18</v>
      </c>
      <c r="B21" s="11">
        <v>755</v>
      </c>
      <c r="C21" s="11">
        <v>755</v>
      </c>
      <c r="D21" s="11">
        <f t="shared" si="2"/>
        <v>3020</v>
      </c>
      <c r="E21" s="14"/>
      <c r="F21" s="56"/>
      <c r="G21" s="34">
        <f t="shared" si="3"/>
        <v>100.66666666666667</v>
      </c>
      <c r="H21" s="34">
        <f t="shared" si="4"/>
        <v>100</v>
      </c>
      <c r="I21" s="11">
        <f t="shared" si="5"/>
        <v>24</v>
      </c>
      <c r="J21" s="11">
        <f t="shared" si="6"/>
        <v>4.8</v>
      </c>
      <c r="K21" s="39"/>
      <c r="L21" s="39"/>
      <c r="M21" s="39"/>
      <c r="N21" s="43"/>
      <c r="O21" s="45"/>
      <c r="P21" s="39"/>
      <c r="Q21" s="48"/>
      <c r="R21" s="10"/>
      <c r="S21" s="11">
        <f t="shared" si="0"/>
        <v>0.60399999999999998</v>
      </c>
      <c r="T21" s="11">
        <f t="shared" si="1"/>
        <v>0.151</v>
      </c>
      <c r="U21" s="16">
        <f t="shared" si="7"/>
        <v>0.755</v>
      </c>
      <c r="V21" s="10"/>
      <c r="W21" s="10"/>
    </row>
    <row r="22" spans="1:23" ht="16.5" thickTop="1" x14ac:dyDescent="0.25">
      <c r="A22" s="11">
        <v>19</v>
      </c>
      <c r="B22" s="11">
        <v>721</v>
      </c>
      <c r="C22" s="11">
        <v>721</v>
      </c>
      <c r="D22" s="11">
        <f t="shared" si="2"/>
        <v>2884</v>
      </c>
      <c r="E22" s="14"/>
      <c r="F22" s="54">
        <v>7</v>
      </c>
      <c r="G22" s="34">
        <f t="shared" si="3"/>
        <v>96.13333333333334</v>
      </c>
      <c r="H22" s="34">
        <f t="shared" si="4"/>
        <v>96</v>
      </c>
      <c r="I22" s="11">
        <f t="shared" si="5"/>
        <v>23.04</v>
      </c>
      <c r="J22" s="11">
        <f t="shared" si="6"/>
        <v>4.6079999999999997</v>
      </c>
      <c r="K22" s="38">
        <f t="shared" ref="K22" si="13">SUM(J22:J24)</f>
        <v>13.055999999999999</v>
      </c>
      <c r="L22" s="38">
        <f>SUM(K22*0.26)</f>
        <v>3.3945599999999998</v>
      </c>
      <c r="M22" s="40">
        <v>2</v>
      </c>
      <c r="N22" s="41">
        <v>23</v>
      </c>
      <c r="O22" s="46"/>
      <c r="P22" s="38"/>
      <c r="Q22" s="47"/>
      <c r="R22" s="10"/>
      <c r="S22" s="11">
        <f t="shared" si="0"/>
        <v>0.57679999999999998</v>
      </c>
      <c r="T22" s="11">
        <f t="shared" si="1"/>
        <v>0.14419999999999999</v>
      </c>
      <c r="U22" s="17">
        <f t="shared" si="7"/>
        <v>0.72099999999999997</v>
      </c>
      <c r="V22" s="10"/>
      <c r="W22" s="10"/>
    </row>
    <row r="23" spans="1:23" x14ac:dyDescent="0.25">
      <c r="A23" s="11">
        <v>20</v>
      </c>
      <c r="B23" s="11">
        <v>685</v>
      </c>
      <c r="C23" s="11">
        <v>685</v>
      </c>
      <c r="D23" s="11">
        <f t="shared" si="2"/>
        <v>2740</v>
      </c>
      <c r="E23" s="14"/>
      <c r="F23" s="55"/>
      <c r="G23" s="34">
        <f t="shared" si="3"/>
        <v>91.333333333333329</v>
      </c>
      <c r="H23" s="34">
        <f t="shared" si="4"/>
        <v>90</v>
      </c>
      <c r="I23" s="11">
        <f t="shared" si="5"/>
        <v>21.599999999999998</v>
      </c>
      <c r="J23" s="11">
        <f t="shared" si="6"/>
        <v>4.3199999999999994</v>
      </c>
      <c r="K23" s="38"/>
      <c r="L23" s="38"/>
      <c r="M23" s="38"/>
      <c r="N23" s="42"/>
      <c r="O23" s="44"/>
      <c r="P23" s="38"/>
      <c r="Q23" s="47"/>
      <c r="R23" s="10"/>
      <c r="S23" s="11">
        <f t="shared" si="0"/>
        <v>0.54800000000000004</v>
      </c>
      <c r="T23" s="11">
        <f t="shared" si="1"/>
        <v>0.13700000000000001</v>
      </c>
      <c r="U23" s="11">
        <f t="shared" si="7"/>
        <v>0.68500000000000005</v>
      </c>
      <c r="V23" s="10"/>
      <c r="W23" s="10"/>
    </row>
    <row r="24" spans="1:23" ht="16.5" thickBot="1" x14ac:dyDescent="0.3">
      <c r="A24" s="11">
        <v>21</v>
      </c>
      <c r="B24" s="11">
        <v>647</v>
      </c>
      <c r="C24" s="11">
        <v>647</v>
      </c>
      <c r="D24" s="11">
        <f t="shared" si="2"/>
        <v>2588</v>
      </c>
      <c r="E24" s="14"/>
      <c r="F24" s="56"/>
      <c r="G24" s="34">
        <f t="shared" si="3"/>
        <v>86.266666666666666</v>
      </c>
      <c r="H24" s="34">
        <f t="shared" si="4"/>
        <v>86</v>
      </c>
      <c r="I24" s="11">
        <f t="shared" si="5"/>
        <v>20.64</v>
      </c>
      <c r="J24" s="11">
        <f t="shared" si="6"/>
        <v>4.1280000000000001</v>
      </c>
      <c r="K24" s="39"/>
      <c r="L24" s="39"/>
      <c r="M24" s="39"/>
      <c r="N24" s="43"/>
      <c r="O24" s="45"/>
      <c r="P24" s="39"/>
      <c r="Q24" s="48"/>
      <c r="R24" s="10"/>
      <c r="S24" s="11">
        <f t="shared" si="0"/>
        <v>0.51760000000000006</v>
      </c>
      <c r="T24" s="11">
        <f t="shared" si="1"/>
        <v>0.12940000000000002</v>
      </c>
      <c r="U24" s="16">
        <f t="shared" si="7"/>
        <v>0.64700000000000002</v>
      </c>
      <c r="V24" s="10"/>
      <c r="W24" s="10"/>
    </row>
    <row r="25" spans="1:23" ht="16.5" thickTop="1" x14ac:dyDescent="0.25">
      <c r="A25" s="11">
        <v>22</v>
      </c>
      <c r="B25" s="11">
        <v>608</v>
      </c>
      <c r="C25" s="11">
        <v>608</v>
      </c>
      <c r="D25" s="11">
        <f t="shared" si="2"/>
        <v>2432</v>
      </c>
      <c r="E25" s="14"/>
      <c r="F25" s="54">
        <v>8</v>
      </c>
      <c r="G25" s="34">
        <f t="shared" si="3"/>
        <v>81.066666666666663</v>
      </c>
      <c r="H25" s="34">
        <f t="shared" si="4"/>
        <v>80</v>
      </c>
      <c r="I25" s="11">
        <f t="shared" si="5"/>
        <v>19.2</v>
      </c>
      <c r="J25" s="11">
        <f t="shared" si="6"/>
        <v>3.84</v>
      </c>
      <c r="K25" s="38">
        <f t="shared" ref="K25" si="14">SUM(J25:J27)</f>
        <v>10.751999999999999</v>
      </c>
      <c r="L25" s="38">
        <f>SUM(K25*0.26)</f>
        <v>2.7955199999999998</v>
      </c>
      <c r="M25" s="40">
        <v>2</v>
      </c>
      <c r="N25" s="41">
        <v>24.2</v>
      </c>
      <c r="O25" s="46"/>
      <c r="P25" s="38"/>
      <c r="Q25" s="47"/>
      <c r="R25" s="10"/>
      <c r="S25" s="11">
        <f t="shared" si="0"/>
        <v>0.4864</v>
      </c>
      <c r="T25" s="11">
        <f t="shared" si="1"/>
        <v>0.1216</v>
      </c>
      <c r="U25" s="17">
        <f t="shared" si="7"/>
        <v>0.60799999999999998</v>
      </c>
      <c r="V25" s="10"/>
      <c r="W25" s="10"/>
    </row>
    <row r="26" spans="1:23" x14ac:dyDescent="0.25">
      <c r="A26" s="11">
        <v>23</v>
      </c>
      <c r="B26" s="11">
        <v>568</v>
      </c>
      <c r="C26" s="11">
        <v>568</v>
      </c>
      <c r="D26" s="11">
        <f t="shared" si="2"/>
        <v>2272</v>
      </c>
      <c r="E26" s="14"/>
      <c r="F26" s="55"/>
      <c r="G26" s="34">
        <f t="shared" si="3"/>
        <v>75.733333333333334</v>
      </c>
      <c r="H26" s="34">
        <f t="shared" si="4"/>
        <v>74</v>
      </c>
      <c r="I26" s="11">
        <f t="shared" si="5"/>
        <v>17.759999999999998</v>
      </c>
      <c r="J26" s="11">
        <f t="shared" si="6"/>
        <v>3.5519999999999996</v>
      </c>
      <c r="K26" s="38"/>
      <c r="L26" s="38"/>
      <c r="M26" s="38"/>
      <c r="N26" s="42"/>
      <c r="O26" s="44"/>
      <c r="P26" s="38"/>
      <c r="Q26" s="47"/>
      <c r="R26" s="10"/>
      <c r="S26" s="11">
        <f t="shared" si="0"/>
        <v>0.45440000000000003</v>
      </c>
      <c r="T26" s="11">
        <f t="shared" si="1"/>
        <v>0.11360000000000001</v>
      </c>
      <c r="U26" s="11">
        <f t="shared" si="7"/>
        <v>0.56800000000000006</v>
      </c>
      <c r="V26" s="10"/>
      <c r="W26" s="10"/>
    </row>
    <row r="27" spans="1:23" ht="16.5" thickBot="1" x14ac:dyDescent="0.3">
      <c r="A27" s="11">
        <v>24</v>
      </c>
      <c r="B27" s="11">
        <v>528</v>
      </c>
      <c r="C27" s="11">
        <v>528</v>
      </c>
      <c r="D27" s="11">
        <f t="shared" si="2"/>
        <v>2112</v>
      </c>
      <c r="E27" s="14"/>
      <c r="F27" s="56"/>
      <c r="G27" s="34">
        <f t="shared" si="3"/>
        <v>70.400000000000006</v>
      </c>
      <c r="H27" s="34">
        <f t="shared" si="4"/>
        <v>70</v>
      </c>
      <c r="I27" s="11">
        <f t="shared" si="5"/>
        <v>16.8</v>
      </c>
      <c r="J27" s="11">
        <f t="shared" si="6"/>
        <v>3.3600000000000003</v>
      </c>
      <c r="K27" s="39"/>
      <c r="L27" s="39"/>
      <c r="M27" s="39"/>
      <c r="N27" s="43"/>
      <c r="O27" s="45"/>
      <c r="P27" s="39"/>
      <c r="Q27" s="48"/>
      <c r="R27" s="10"/>
      <c r="S27" s="11">
        <f t="shared" si="0"/>
        <v>0.4224</v>
      </c>
      <c r="T27" s="11">
        <f t="shared" si="1"/>
        <v>0.1056</v>
      </c>
      <c r="U27" s="16">
        <f t="shared" si="7"/>
        <v>0.52800000000000002</v>
      </c>
      <c r="V27" s="10"/>
      <c r="W27" s="10"/>
    </row>
    <row r="28" spans="1:23" ht="16.5" thickTop="1" x14ac:dyDescent="0.25">
      <c r="A28" s="11">
        <v>25</v>
      </c>
      <c r="B28" s="11">
        <v>487</v>
      </c>
      <c r="C28" s="11">
        <v>487</v>
      </c>
      <c r="D28" s="11">
        <f t="shared" si="2"/>
        <v>1948</v>
      </c>
      <c r="E28" s="14"/>
      <c r="F28" s="54">
        <v>9</v>
      </c>
      <c r="G28" s="34">
        <f t="shared" si="3"/>
        <v>64.933333333333337</v>
      </c>
      <c r="H28" s="34">
        <f t="shared" si="4"/>
        <v>64</v>
      </c>
      <c r="I28" s="11">
        <f t="shared" si="5"/>
        <v>15.36</v>
      </c>
      <c r="J28" s="11">
        <f t="shared" si="6"/>
        <v>3.0720000000000001</v>
      </c>
      <c r="K28" s="38">
        <f t="shared" ref="K28" si="15">SUM(J28:J30)</f>
        <v>8.4480000000000004</v>
      </c>
      <c r="L28" s="38">
        <f>SUM(K28*0.26)</f>
        <v>2.1964800000000002</v>
      </c>
      <c r="M28" s="40">
        <v>2</v>
      </c>
      <c r="N28" s="41">
        <v>25.4</v>
      </c>
      <c r="O28" s="46"/>
      <c r="P28" s="38"/>
      <c r="Q28" s="47"/>
      <c r="R28" s="10"/>
      <c r="S28" s="11">
        <f t="shared" si="0"/>
        <v>0.3896</v>
      </c>
      <c r="T28" s="11">
        <f t="shared" si="1"/>
        <v>9.74E-2</v>
      </c>
      <c r="U28" s="17">
        <f t="shared" si="7"/>
        <v>0.48699999999999999</v>
      </c>
      <c r="V28" s="10"/>
      <c r="W28" s="10"/>
    </row>
    <row r="29" spans="1:23" x14ac:dyDescent="0.25">
      <c r="A29" s="11">
        <v>26</v>
      </c>
      <c r="B29" s="11">
        <v>446</v>
      </c>
      <c r="C29" s="11">
        <v>446</v>
      </c>
      <c r="D29" s="11">
        <f t="shared" si="2"/>
        <v>1784</v>
      </c>
      <c r="E29" s="14"/>
      <c r="F29" s="55"/>
      <c r="G29" s="34">
        <f t="shared" si="3"/>
        <v>59.466666666666669</v>
      </c>
      <c r="H29" s="34">
        <f t="shared" si="4"/>
        <v>58</v>
      </c>
      <c r="I29" s="11">
        <f t="shared" si="5"/>
        <v>13.92</v>
      </c>
      <c r="J29" s="11">
        <f t="shared" si="6"/>
        <v>2.7839999999999998</v>
      </c>
      <c r="K29" s="38"/>
      <c r="L29" s="38"/>
      <c r="M29" s="38"/>
      <c r="N29" s="42"/>
      <c r="O29" s="44"/>
      <c r="P29" s="38"/>
      <c r="Q29" s="47"/>
      <c r="R29" s="10"/>
      <c r="S29" s="11">
        <f t="shared" si="0"/>
        <v>0.35680000000000001</v>
      </c>
      <c r="T29" s="11">
        <f t="shared" si="1"/>
        <v>8.9200000000000002E-2</v>
      </c>
      <c r="U29" s="11">
        <f t="shared" si="7"/>
        <v>0.44600000000000001</v>
      </c>
      <c r="V29" s="10"/>
      <c r="W29" s="10"/>
    </row>
    <row r="30" spans="1:23" ht="16.5" thickBot="1" x14ac:dyDescent="0.3">
      <c r="A30" s="11">
        <v>27</v>
      </c>
      <c r="B30" s="11">
        <v>405</v>
      </c>
      <c r="C30" s="11">
        <v>405</v>
      </c>
      <c r="D30" s="11">
        <f t="shared" si="2"/>
        <v>1620</v>
      </c>
      <c r="E30" s="14"/>
      <c r="F30" s="56"/>
      <c r="G30" s="34">
        <f t="shared" si="3"/>
        <v>54</v>
      </c>
      <c r="H30" s="34">
        <f t="shared" si="4"/>
        <v>54</v>
      </c>
      <c r="I30" s="11">
        <f t="shared" si="5"/>
        <v>12.959999999999999</v>
      </c>
      <c r="J30" s="11">
        <f t="shared" si="6"/>
        <v>2.5919999999999996</v>
      </c>
      <c r="K30" s="39"/>
      <c r="L30" s="39"/>
      <c r="M30" s="39"/>
      <c r="N30" s="43"/>
      <c r="O30" s="45"/>
      <c r="P30" s="39"/>
      <c r="Q30" s="48"/>
      <c r="R30" s="10"/>
      <c r="S30" s="11">
        <f t="shared" si="0"/>
        <v>0.32400000000000001</v>
      </c>
      <c r="T30" s="11">
        <f t="shared" si="1"/>
        <v>8.1000000000000003E-2</v>
      </c>
      <c r="U30" s="16">
        <f t="shared" si="7"/>
        <v>0.40500000000000003</v>
      </c>
      <c r="V30" s="10"/>
      <c r="W30" s="10"/>
    </row>
    <row r="31" spans="1:23" ht="16.5" thickTop="1" x14ac:dyDescent="0.25">
      <c r="A31" s="11">
        <v>28</v>
      </c>
      <c r="B31" s="11">
        <v>365</v>
      </c>
      <c r="C31" s="11">
        <v>365</v>
      </c>
      <c r="D31" s="11">
        <f t="shared" si="2"/>
        <v>1460</v>
      </c>
      <c r="E31" s="14"/>
      <c r="F31" s="54">
        <v>10</v>
      </c>
      <c r="G31" s="34">
        <f t="shared" si="3"/>
        <v>48.666666666666664</v>
      </c>
      <c r="H31" s="34">
        <f t="shared" si="4"/>
        <v>48</v>
      </c>
      <c r="I31" s="11">
        <f t="shared" si="5"/>
        <v>11.52</v>
      </c>
      <c r="J31" s="11">
        <f t="shared" si="6"/>
        <v>2.3039999999999998</v>
      </c>
      <c r="K31" s="38">
        <f t="shared" ref="K31" si="16">SUM(J31:J33)</f>
        <v>5.952</v>
      </c>
      <c r="L31" s="38">
        <f>SUM(K31*0.26)</f>
        <v>1.54752</v>
      </c>
      <c r="M31" s="40">
        <v>1</v>
      </c>
      <c r="N31" s="41">
        <v>26.6</v>
      </c>
      <c r="O31" s="46"/>
      <c r="P31" s="38"/>
      <c r="Q31" s="47"/>
      <c r="R31" s="10"/>
      <c r="S31" s="11">
        <f t="shared" si="0"/>
        <v>0.29200000000000004</v>
      </c>
      <c r="T31" s="11">
        <f t="shared" si="1"/>
        <v>7.3000000000000009E-2</v>
      </c>
      <c r="U31" s="17">
        <f t="shared" si="7"/>
        <v>0.36500000000000005</v>
      </c>
      <c r="V31" s="10"/>
      <c r="W31" s="10"/>
    </row>
    <row r="32" spans="1:23" x14ac:dyDescent="0.25">
      <c r="A32" s="11">
        <v>29</v>
      </c>
      <c r="B32" s="11">
        <v>325</v>
      </c>
      <c r="C32" s="11">
        <v>325</v>
      </c>
      <c r="D32" s="11">
        <f t="shared" si="2"/>
        <v>1300</v>
      </c>
      <c r="E32" s="14"/>
      <c r="F32" s="55"/>
      <c r="G32" s="34">
        <f t="shared" si="3"/>
        <v>43.333333333333336</v>
      </c>
      <c r="H32" s="34">
        <f t="shared" si="4"/>
        <v>42</v>
      </c>
      <c r="I32" s="11">
        <f t="shared" si="5"/>
        <v>10.08</v>
      </c>
      <c r="J32" s="11">
        <f t="shared" si="6"/>
        <v>2.016</v>
      </c>
      <c r="K32" s="38"/>
      <c r="L32" s="38"/>
      <c r="M32" s="38"/>
      <c r="N32" s="42"/>
      <c r="O32" s="44"/>
      <c r="P32" s="38"/>
      <c r="Q32" s="47"/>
      <c r="R32" s="10"/>
      <c r="S32" s="11">
        <f t="shared" si="0"/>
        <v>0.26</v>
      </c>
      <c r="T32" s="11">
        <f t="shared" si="1"/>
        <v>6.5000000000000002E-2</v>
      </c>
      <c r="U32" s="11">
        <f t="shared" si="7"/>
        <v>0.32500000000000001</v>
      </c>
      <c r="V32" s="10"/>
      <c r="W32" s="10"/>
    </row>
    <row r="33" spans="1:23" ht="16.5" thickBot="1" x14ac:dyDescent="0.3">
      <c r="A33" s="11">
        <v>30</v>
      </c>
      <c r="B33" s="2">
        <v>534</v>
      </c>
      <c r="C33" s="4" t="s">
        <v>3</v>
      </c>
      <c r="D33" s="11">
        <f>B33*2</f>
        <v>1068</v>
      </c>
      <c r="E33" s="14"/>
      <c r="F33" s="56"/>
      <c r="G33" s="34">
        <f t="shared" si="3"/>
        <v>35.6</v>
      </c>
      <c r="H33" s="34">
        <f t="shared" si="4"/>
        <v>34</v>
      </c>
      <c r="I33" s="11">
        <f t="shared" si="5"/>
        <v>8.16</v>
      </c>
      <c r="J33" s="11">
        <f t="shared" si="6"/>
        <v>1.6320000000000001</v>
      </c>
      <c r="K33" s="39"/>
      <c r="L33" s="39"/>
      <c r="M33" s="39"/>
      <c r="N33" s="43"/>
      <c r="O33" s="45"/>
      <c r="P33" s="39"/>
      <c r="Q33" s="48"/>
      <c r="R33" s="10"/>
      <c r="S33" s="11">
        <f t="shared" si="0"/>
        <v>0.21360000000000001</v>
      </c>
      <c r="T33" s="11">
        <f t="shared" si="1"/>
        <v>5.3400000000000003E-2</v>
      </c>
      <c r="U33" s="16">
        <f t="shared" si="7"/>
        <v>0.26700000000000002</v>
      </c>
      <c r="V33" s="10"/>
      <c r="W33" s="10"/>
    </row>
    <row r="34" spans="1:23" ht="16.5" thickTop="1" x14ac:dyDescent="0.25">
      <c r="A34" s="11">
        <v>31</v>
      </c>
      <c r="B34" s="2">
        <v>465</v>
      </c>
      <c r="C34" s="4" t="s">
        <v>3</v>
      </c>
      <c r="D34" s="11">
        <f t="shared" ref="D34:D40" si="17">B34*2</f>
        <v>930</v>
      </c>
      <c r="E34" s="14"/>
      <c r="F34" s="54">
        <v>11</v>
      </c>
      <c r="G34" s="34">
        <f t="shared" si="3"/>
        <v>31</v>
      </c>
      <c r="H34" s="34">
        <f t="shared" si="4"/>
        <v>30</v>
      </c>
      <c r="I34" s="11">
        <f t="shared" si="5"/>
        <v>7.1999999999999993</v>
      </c>
      <c r="J34" s="11">
        <f t="shared" si="6"/>
        <v>1.44</v>
      </c>
      <c r="K34" s="38">
        <f t="shared" ref="K34" si="18">SUM(J34:J36)</f>
        <v>3.7439999999999998</v>
      </c>
      <c r="L34" s="38">
        <f>SUM(K34*0.26)</f>
        <v>0.97343999999999997</v>
      </c>
      <c r="M34" s="40">
        <v>1</v>
      </c>
      <c r="N34" s="41">
        <v>27.8</v>
      </c>
      <c r="O34" s="46"/>
      <c r="P34" s="38"/>
      <c r="Q34" s="47"/>
      <c r="R34" s="10"/>
      <c r="S34" s="11">
        <f t="shared" si="0"/>
        <v>0.186</v>
      </c>
      <c r="T34" s="11">
        <f t="shared" si="1"/>
        <v>4.65E-2</v>
      </c>
      <c r="U34" s="17">
        <f t="shared" si="7"/>
        <v>0.23249999999999998</v>
      </c>
      <c r="V34" s="10"/>
      <c r="W34" s="10"/>
    </row>
    <row r="35" spans="1:23" x14ac:dyDescent="0.25">
      <c r="A35" s="11">
        <v>32</v>
      </c>
      <c r="B35" s="2">
        <v>398</v>
      </c>
      <c r="C35" s="4" t="s">
        <v>3</v>
      </c>
      <c r="D35" s="11">
        <f t="shared" si="17"/>
        <v>796</v>
      </c>
      <c r="E35" s="14"/>
      <c r="F35" s="55"/>
      <c r="G35" s="34">
        <f t="shared" si="3"/>
        <v>26.533333333333335</v>
      </c>
      <c r="H35" s="34">
        <f t="shared" si="4"/>
        <v>26</v>
      </c>
      <c r="I35" s="11">
        <f t="shared" si="5"/>
        <v>6.24</v>
      </c>
      <c r="J35" s="11">
        <f t="shared" si="6"/>
        <v>1.248</v>
      </c>
      <c r="K35" s="38"/>
      <c r="L35" s="38"/>
      <c r="M35" s="38"/>
      <c r="N35" s="42"/>
      <c r="O35" s="44"/>
      <c r="P35" s="38"/>
      <c r="Q35" s="47"/>
      <c r="R35" s="10"/>
      <c r="S35" s="11">
        <f t="shared" si="0"/>
        <v>0.15920000000000001</v>
      </c>
      <c r="T35" s="11">
        <f t="shared" si="1"/>
        <v>3.9800000000000002E-2</v>
      </c>
      <c r="U35" s="11">
        <f t="shared" si="7"/>
        <v>0.19900000000000001</v>
      </c>
      <c r="V35" s="10"/>
      <c r="W35" s="10"/>
    </row>
    <row r="36" spans="1:23" ht="16.5" thickBot="1" x14ac:dyDescent="0.3">
      <c r="A36" s="11">
        <v>33</v>
      </c>
      <c r="B36" s="2">
        <v>335</v>
      </c>
      <c r="C36" s="4" t="s">
        <v>3</v>
      </c>
      <c r="D36" s="11">
        <f t="shared" si="17"/>
        <v>670</v>
      </c>
      <c r="E36" s="14"/>
      <c r="F36" s="56"/>
      <c r="G36" s="34">
        <f t="shared" si="3"/>
        <v>22.333333333333332</v>
      </c>
      <c r="H36" s="34">
        <f t="shared" si="4"/>
        <v>22</v>
      </c>
      <c r="I36" s="11">
        <f t="shared" si="5"/>
        <v>5.2799999999999994</v>
      </c>
      <c r="J36" s="11">
        <f t="shared" si="6"/>
        <v>1.0559999999999998</v>
      </c>
      <c r="K36" s="39"/>
      <c r="L36" s="39"/>
      <c r="M36" s="39"/>
      <c r="N36" s="43"/>
      <c r="O36" s="45"/>
      <c r="P36" s="39"/>
      <c r="Q36" s="48"/>
      <c r="R36" s="10"/>
      <c r="S36" s="11">
        <f t="shared" si="0"/>
        <v>0.13400000000000001</v>
      </c>
      <c r="T36" s="11">
        <f t="shared" si="1"/>
        <v>3.3500000000000002E-2</v>
      </c>
      <c r="U36" s="16">
        <f t="shared" si="7"/>
        <v>0.16750000000000001</v>
      </c>
      <c r="V36" s="10"/>
      <c r="W36" s="10"/>
    </row>
    <row r="37" spans="1:23" ht="16.5" thickTop="1" x14ac:dyDescent="0.25">
      <c r="A37" s="11">
        <v>34</v>
      </c>
      <c r="B37" s="2">
        <v>277</v>
      </c>
      <c r="C37" s="4" t="s">
        <v>3</v>
      </c>
      <c r="D37" s="11">
        <f t="shared" si="17"/>
        <v>554</v>
      </c>
      <c r="E37" s="14"/>
      <c r="F37" s="54">
        <v>12</v>
      </c>
      <c r="G37" s="34">
        <f t="shared" si="3"/>
        <v>18.466666666666665</v>
      </c>
      <c r="H37" s="34">
        <f t="shared" si="4"/>
        <v>18</v>
      </c>
      <c r="I37" s="11">
        <f t="shared" si="5"/>
        <v>4.32</v>
      </c>
      <c r="J37" s="11">
        <f t="shared" si="6"/>
        <v>0.8640000000000001</v>
      </c>
      <c r="K37" s="40">
        <f>SUM(J37:J40)</f>
        <v>2.4</v>
      </c>
      <c r="L37" s="40">
        <f>SUM(K37*0.26)</f>
        <v>0.624</v>
      </c>
      <c r="M37" s="40">
        <v>1</v>
      </c>
      <c r="N37" s="41">
        <v>30</v>
      </c>
      <c r="O37" s="46">
        <v>4</v>
      </c>
      <c r="P37" s="40">
        <f>SUM((N37-10)*37.4)</f>
        <v>748</v>
      </c>
      <c r="Q37" s="49">
        <f>SUM(P37*M37)</f>
        <v>748</v>
      </c>
      <c r="R37" s="10"/>
      <c r="S37" s="11">
        <f t="shared" si="0"/>
        <v>0.11080000000000001</v>
      </c>
      <c r="T37" s="11">
        <f t="shared" si="1"/>
        <v>2.7700000000000002E-2</v>
      </c>
      <c r="U37" s="17">
        <f t="shared" si="7"/>
        <v>0.13850000000000001</v>
      </c>
      <c r="V37" s="10"/>
      <c r="W37" s="10"/>
    </row>
    <row r="38" spans="1:23" x14ac:dyDescent="0.25">
      <c r="A38" s="11">
        <v>35</v>
      </c>
      <c r="B38" s="2">
        <v>224</v>
      </c>
      <c r="C38" s="4" t="s">
        <v>3</v>
      </c>
      <c r="D38" s="11">
        <f t="shared" si="17"/>
        <v>448</v>
      </c>
      <c r="E38" s="14"/>
      <c r="F38" s="55"/>
      <c r="G38" s="34">
        <f t="shared" si="3"/>
        <v>14.933333333333334</v>
      </c>
      <c r="H38" s="34">
        <f t="shared" si="4"/>
        <v>14</v>
      </c>
      <c r="I38" s="11">
        <f t="shared" si="5"/>
        <v>3.36</v>
      </c>
      <c r="J38" s="11">
        <f t="shared" si="6"/>
        <v>0.67199999999999993</v>
      </c>
      <c r="K38" s="38"/>
      <c r="L38" s="38"/>
      <c r="M38" s="38"/>
      <c r="N38" s="42"/>
      <c r="O38" s="44"/>
      <c r="P38" s="38"/>
      <c r="Q38" s="47"/>
      <c r="R38" s="10"/>
      <c r="S38" s="11">
        <f t="shared" si="0"/>
        <v>8.9599999999999999E-2</v>
      </c>
      <c r="T38" s="11">
        <f t="shared" si="1"/>
        <v>2.24E-2</v>
      </c>
      <c r="U38" s="11">
        <f t="shared" si="7"/>
        <v>0.112</v>
      </c>
      <c r="V38" s="10"/>
      <c r="W38" s="10"/>
    </row>
    <row r="39" spans="1:23" x14ac:dyDescent="0.25">
      <c r="A39" s="11">
        <v>36</v>
      </c>
      <c r="B39" s="2">
        <v>178</v>
      </c>
      <c r="C39" s="4" t="s">
        <v>3</v>
      </c>
      <c r="D39" s="11">
        <f t="shared" si="17"/>
        <v>356</v>
      </c>
      <c r="E39" s="14"/>
      <c r="F39" s="55"/>
      <c r="G39" s="34">
        <f t="shared" si="3"/>
        <v>11.866666666666667</v>
      </c>
      <c r="H39" s="34">
        <f t="shared" si="4"/>
        <v>10</v>
      </c>
      <c r="I39" s="11">
        <f t="shared" si="5"/>
        <v>2.4</v>
      </c>
      <c r="J39" s="11">
        <f t="shared" si="6"/>
        <v>0.48</v>
      </c>
      <c r="K39" s="38"/>
      <c r="L39" s="38"/>
      <c r="M39" s="38"/>
      <c r="N39" s="42"/>
      <c r="O39" s="44"/>
      <c r="P39" s="38"/>
      <c r="Q39" s="47"/>
      <c r="R39" s="10"/>
      <c r="S39" s="11">
        <f t="shared" si="0"/>
        <v>7.1199999999999999E-2</v>
      </c>
      <c r="T39" s="11">
        <f t="shared" si="1"/>
        <v>1.78E-2</v>
      </c>
      <c r="U39" s="11">
        <f t="shared" si="7"/>
        <v>8.8999999999999996E-2</v>
      </c>
      <c r="V39" s="10"/>
      <c r="W39" s="10"/>
    </row>
    <row r="40" spans="1:23" ht="16.5" thickBot="1" x14ac:dyDescent="0.3">
      <c r="A40" s="11">
        <v>37</v>
      </c>
      <c r="B40" s="2">
        <v>140</v>
      </c>
      <c r="C40" s="4" t="s">
        <v>3</v>
      </c>
      <c r="D40" s="11">
        <f t="shared" si="17"/>
        <v>280</v>
      </c>
      <c r="E40" s="14"/>
      <c r="F40" s="56"/>
      <c r="G40" s="34">
        <f t="shared" si="3"/>
        <v>9.3333333333333339</v>
      </c>
      <c r="H40" s="34">
        <f t="shared" si="4"/>
        <v>8</v>
      </c>
      <c r="I40" s="11">
        <f t="shared" si="5"/>
        <v>1.92</v>
      </c>
      <c r="J40" s="11">
        <f t="shared" si="6"/>
        <v>0.38400000000000001</v>
      </c>
      <c r="K40" s="39"/>
      <c r="L40" s="39"/>
      <c r="M40" s="39"/>
      <c r="N40" s="43"/>
      <c r="O40" s="45"/>
      <c r="P40" s="39"/>
      <c r="Q40" s="48"/>
      <c r="R40" s="10"/>
      <c r="S40" s="11">
        <f t="shared" si="0"/>
        <v>5.6000000000000001E-2</v>
      </c>
      <c r="T40" s="11">
        <f t="shared" si="1"/>
        <v>1.4E-2</v>
      </c>
      <c r="U40" s="16">
        <f t="shared" si="7"/>
        <v>7.0000000000000007E-2</v>
      </c>
      <c r="V40" s="10"/>
      <c r="W40" s="10"/>
    </row>
    <row r="41" spans="1:23" ht="17.25" thickTop="1" thickBot="1" x14ac:dyDescent="0.3">
      <c r="A41" s="36" t="s">
        <v>5</v>
      </c>
      <c r="B41" s="36"/>
      <c r="C41" s="36"/>
      <c r="D41" s="12">
        <f>SUM(D4:D40)</f>
        <v>78854</v>
      </c>
      <c r="E41" s="13"/>
      <c r="F41" s="9"/>
      <c r="G41" s="35">
        <f t="shared" ref="G41:N41" si="19">SUM(G4:G40)</f>
        <v>2628.4666666666672</v>
      </c>
      <c r="H41" s="35">
        <f t="shared" si="19"/>
        <v>2592</v>
      </c>
      <c r="I41" s="18">
        <f t="shared" si="19"/>
        <v>622.08000000000004</v>
      </c>
      <c r="J41" s="18">
        <f t="shared" si="19"/>
        <v>124.41600000000003</v>
      </c>
      <c r="K41" s="18">
        <f t="shared" si="19"/>
        <v>124.416</v>
      </c>
      <c r="L41" s="18">
        <f t="shared" si="19"/>
        <v>32.34816</v>
      </c>
      <c r="M41" s="20">
        <f t="shared" si="19"/>
        <v>22</v>
      </c>
      <c r="N41" s="31">
        <f t="shared" si="19"/>
        <v>269.8</v>
      </c>
      <c r="O41" s="28"/>
      <c r="P41" s="30"/>
      <c r="Q41" s="29">
        <f>SUM(Q4:Q40)</f>
        <v>748</v>
      </c>
      <c r="R41" s="10"/>
      <c r="S41" s="19">
        <f>SUM(S4:S40)</f>
        <v>15.770799999999996</v>
      </c>
      <c r="T41" s="19">
        <f>SUM(T4:T40)</f>
        <v>3.942699999999999</v>
      </c>
      <c r="U41" s="18">
        <f t="shared" si="7"/>
        <v>19.713499999999996</v>
      </c>
      <c r="V41" s="10"/>
      <c r="W41" s="10"/>
    </row>
    <row r="42" spans="1:23" x14ac:dyDescent="0.25">
      <c r="A42" s="10"/>
      <c r="B42" s="10"/>
      <c r="C42" s="10"/>
      <c r="D42" s="10"/>
      <c r="E42" s="10"/>
      <c r="F42" s="10"/>
      <c r="G42" s="10"/>
      <c r="I42" s="10"/>
      <c r="J42" s="10"/>
      <c r="K42" s="10"/>
      <c r="L42" s="10"/>
      <c r="M42" s="10"/>
      <c r="N42" s="23" t="s">
        <v>39</v>
      </c>
      <c r="O42" s="38" t="s">
        <v>39</v>
      </c>
      <c r="P42" s="38"/>
      <c r="Q42" s="23">
        <f>SUM(Q41/1000)</f>
        <v>0.748</v>
      </c>
      <c r="R42" s="10"/>
      <c r="S42" s="37" t="s">
        <v>9</v>
      </c>
      <c r="T42" s="37"/>
      <c r="U42" s="10">
        <v>2.4</v>
      </c>
      <c r="V42" s="10"/>
      <c r="W42" s="10"/>
    </row>
    <row r="43" spans="1:23" x14ac:dyDescent="0.25">
      <c r="A43" s="10"/>
      <c r="B43" s="10"/>
      <c r="C43" s="10"/>
      <c r="D43" s="10"/>
      <c r="E43" s="10"/>
      <c r="F43" s="10"/>
      <c r="G43" s="10"/>
      <c r="I43" s="10"/>
      <c r="J43" s="10"/>
      <c r="K43" s="10"/>
      <c r="L43" s="10"/>
      <c r="M43" s="10"/>
      <c r="N43" s="23" t="s">
        <v>38</v>
      </c>
      <c r="O43" s="38" t="s">
        <v>38</v>
      </c>
      <c r="P43" s="38"/>
      <c r="Q43" s="23">
        <f>SUM(Q42*2)</f>
        <v>1.496</v>
      </c>
      <c r="R43" s="10"/>
      <c r="S43" s="10" t="s">
        <v>10</v>
      </c>
      <c r="T43" s="10" t="s">
        <v>11</v>
      </c>
      <c r="U43" s="10">
        <v>3.7</v>
      </c>
      <c r="V43" s="10"/>
      <c r="W43" s="10"/>
    </row>
    <row r="44" spans="1:23" x14ac:dyDescent="0.25">
      <c r="A44" s="10"/>
      <c r="B44" s="10"/>
      <c r="C44" s="10"/>
      <c r="D44" s="10"/>
      <c r="E44" s="10"/>
      <c r="F44" s="10"/>
      <c r="G44" s="10"/>
      <c r="I44" s="10" t="s">
        <v>45</v>
      </c>
      <c r="J44" s="10" t="s">
        <v>46</v>
      </c>
      <c r="K44" s="10">
        <v>65.489999999999995</v>
      </c>
      <c r="L44" s="10" t="s">
        <v>49</v>
      </c>
      <c r="M44" s="10"/>
      <c r="N44" s="24"/>
      <c r="O44" s="37" t="s">
        <v>44</v>
      </c>
      <c r="P44" s="37"/>
      <c r="Q44" s="24">
        <v>5</v>
      </c>
      <c r="R44" s="10"/>
      <c r="S44" s="10" t="s">
        <v>42</v>
      </c>
      <c r="T44" s="10"/>
      <c r="U44" s="10">
        <f>SUM(Q47)</f>
        <v>6.9</v>
      </c>
      <c r="V44" s="10" t="s">
        <v>43</v>
      </c>
      <c r="W44" s="10"/>
    </row>
    <row r="45" spans="1:23" x14ac:dyDescent="0.25">
      <c r="A45" s="10"/>
      <c r="B45" s="10"/>
      <c r="C45" s="10"/>
      <c r="D45" s="10"/>
      <c r="E45" s="10"/>
      <c r="F45" s="10"/>
      <c r="G45" s="10"/>
      <c r="I45" s="10" t="s">
        <v>47</v>
      </c>
      <c r="J45" s="24" t="s">
        <v>48</v>
      </c>
      <c r="K45" s="24"/>
      <c r="L45" s="24"/>
      <c r="M45" s="24"/>
      <c r="N45" s="24"/>
      <c r="O45" s="10" t="s">
        <v>14</v>
      </c>
      <c r="P45" s="10" t="s">
        <v>20</v>
      </c>
      <c r="Q45" s="10">
        <f>SUM(M41*0.07)</f>
        <v>1.54</v>
      </c>
      <c r="R45" s="10"/>
      <c r="S45" s="10" t="s">
        <v>14</v>
      </c>
      <c r="T45" s="10" t="s">
        <v>20</v>
      </c>
      <c r="U45" s="10">
        <f>SUM(M41*0.07)</f>
        <v>1.54</v>
      </c>
    </row>
    <row r="46" spans="1:23" x14ac:dyDescent="0.25">
      <c r="A46" s="10"/>
      <c r="B46" s="10"/>
      <c r="C46" s="10"/>
      <c r="D46" s="24">
        <v>1</v>
      </c>
      <c r="E46" s="53" t="s">
        <v>37</v>
      </c>
      <c r="F46" s="53"/>
      <c r="G46" s="10"/>
      <c r="I46" s="10" t="s">
        <v>50</v>
      </c>
      <c r="J46" s="24" t="s">
        <v>51</v>
      </c>
      <c r="K46" s="24">
        <v>53.14</v>
      </c>
      <c r="L46" s="24" t="s">
        <v>49</v>
      </c>
      <c r="M46" s="24"/>
      <c r="N46" s="24"/>
      <c r="O46" s="10" t="s">
        <v>13</v>
      </c>
      <c r="P46" s="10" t="s">
        <v>21</v>
      </c>
      <c r="Q46" s="10">
        <v>0.36</v>
      </c>
      <c r="R46" s="10"/>
      <c r="S46" s="10" t="s">
        <v>13</v>
      </c>
      <c r="T46" s="10" t="s">
        <v>21</v>
      </c>
      <c r="U46" s="10">
        <v>0.36</v>
      </c>
    </row>
    <row r="47" spans="1:23" x14ac:dyDescent="0.25">
      <c r="A47" s="10"/>
      <c r="B47" s="10"/>
      <c r="C47" s="10"/>
      <c r="D47" s="24">
        <v>1.5</v>
      </c>
      <c r="E47" s="53" t="s">
        <v>33</v>
      </c>
      <c r="F47" s="53"/>
      <c r="G47" s="10"/>
      <c r="I47" s="10"/>
      <c r="J47" s="24"/>
      <c r="K47" s="24"/>
      <c r="L47" s="24"/>
      <c r="M47" s="24"/>
      <c r="N47" s="24"/>
      <c r="O47" s="5" t="s">
        <v>15</v>
      </c>
      <c r="P47" s="10"/>
      <c r="Q47" s="6">
        <f>SUM(Q44:Q46)</f>
        <v>6.9</v>
      </c>
      <c r="R47" s="10"/>
      <c r="S47" s="5" t="s">
        <v>15</v>
      </c>
      <c r="T47" s="10"/>
      <c r="U47" s="6">
        <f>SUM(U41:U46)</f>
        <v>34.613499999999995</v>
      </c>
    </row>
    <row r="48" spans="1:23" x14ac:dyDescent="0.25">
      <c r="A48" s="10"/>
      <c r="B48" s="10"/>
      <c r="C48" s="10"/>
      <c r="D48" s="24">
        <v>2.5</v>
      </c>
      <c r="E48" s="53" t="s">
        <v>34</v>
      </c>
      <c r="F48" s="53"/>
      <c r="G48" s="10"/>
      <c r="I48" s="10"/>
      <c r="J48" s="24">
        <f>60/0.75</f>
        <v>80</v>
      </c>
      <c r="K48" s="24"/>
      <c r="L48" s="24"/>
      <c r="M48" s="24"/>
      <c r="N48" s="24"/>
      <c r="O48" s="10"/>
      <c r="P48" s="10"/>
      <c r="Q48" s="10"/>
      <c r="R48" s="10"/>
      <c r="S48" s="10"/>
      <c r="T48" s="10"/>
      <c r="U48" s="10"/>
    </row>
    <row r="49" spans="1:21" x14ac:dyDescent="0.25">
      <c r="A49" s="10"/>
      <c r="B49" s="10"/>
      <c r="C49" s="10"/>
      <c r="D49" s="24">
        <v>4</v>
      </c>
      <c r="E49" s="53" t="s">
        <v>35</v>
      </c>
      <c r="F49" s="53"/>
      <c r="G49" s="10">
        <f>37.4*60</f>
        <v>2244</v>
      </c>
      <c r="I49" s="10"/>
      <c r="J49" s="24"/>
      <c r="K49" s="24"/>
      <c r="L49" s="24"/>
      <c r="M49" s="24"/>
      <c r="N49" s="24"/>
      <c r="O49" s="10"/>
      <c r="P49" s="10"/>
      <c r="Q49" s="10"/>
      <c r="R49" s="10"/>
      <c r="S49" s="10"/>
      <c r="T49" s="10"/>
      <c r="U49" s="10"/>
    </row>
    <row r="50" spans="1:21" x14ac:dyDescent="0.25">
      <c r="A50" s="10"/>
      <c r="B50" s="10"/>
      <c r="C50" s="10"/>
      <c r="D50" s="24">
        <v>6</v>
      </c>
      <c r="E50" s="53" t="s">
        <v>36</v>
      </c>
      <c r="F50" s="53"/>
      <c r="G50" s="10"/>
      <c r="I50" s="10"/>
      <c r="J50" s="24"/>
      <c r="K50" s="24"/>
      <c r="L50" s="24"/>
      <c r="M50" s="24"/>
      <c r="N50" s="24"/>
      <c r="O50" s="10"/>
      <c r="P50" s="10"/>
      <c r="Q50" s="10"/>
      <c r="R50" s="10"/>
      <c r="S50" s="10"/>
      <c r="T50" s="10"/>
      <c r="U50" s="10"/>
    </row>
    <row r="51" spans="1:21" x14ac:dyDescent="0.25">
      <c r="A51" s="10"/>
      <c r="B51" s="10"/>
      <c r="C51" s="10"/>
      <c r="D51" s="10"/>
      <c r="E51" s="10"/>
      <c r="F51" s="10"/>
      <c r="G51" s="10"/>
      <c r="I51" s="10"/>
      <c r="J51" s="24"/>
      <c r="K51" s="24"/>
      <c r="L51" s="24"/>
      <c r="M51" s="24"/>
      <c r="N51" s="24"/>
      <c r="O51" s="10"/>
      <c r="P51" s="10"/>
      <c r="Q51" s="10"/>
      <c r="R51" s="10"/>
      <c r="S51" s="10"/>
    </row>
  </sheetData>
  <mergeCells count="107">
    <mergeCell ref="S42:T42"/>
    <mergeCell ref="O2:Q2"/>
    <mergeCell ref="F4:F6"/>
    <mergeCell ref="K4:K6"/>
    <mergeCell ref="L4:L6"/>
    <mergeCell ref="M4:M6"/>
    <mergeCell ref="N4:N6"/>
    <mergeCell ref="O4:O6"/>
    <mergeCell ref="P4:P6"/>
    <mergeCell ref="Q37:Q40"/>
    <mergeCell ref="Q7:Q9"/>
    <mergeCell ref="F10:F12"/>
    <mergeCell ref="K10:K12"/>
    <mergeCell ref="L10:L12"/>
    <mergeCell ref="M10:M12"/>
    <mergeCell ref="N10:N12"/>
    <mergeCell ref="O10:O12"/>
    <mergeCell ref="P10:P12"/>
    <mergeCell ref="Q4:Q6"/>
    <mergeCell ref="F7:F9"/>
    <mergeCell ref="K7:K9"/>
    <mergeCell ref="L7:L9"/>
    <mergeCell ref="M7:M9"/>
    <mergeCell ref="N7:N9"/>
    <mergeCell ref="O7:O9"/>
    <mergeCell ref="P7:P9"/>
    <mergeCell ref="Q13:Q15"/>
    <mergeCell ref="F16:F18"/>
    <mergeCell ref="K16:K18"/>
    <mergeCell ref="L16:L18"/>
    <mergeCell ref="M16:M18"/>
    <mergeCell ref="N16:N18"/>
    <mergeCell ref="O16:O18"/>
    <mergeCell ref="P16:P18"/>
    <mergeCell ref="Q10:Q12"/>
    <mergeCell ref="F13:F15"/>
    <mergeCell ref="K13:K15"/>
    <mergeCell ref="L13:L15"/>
    <mergeCell ref="M13:M15"/>
    <mergeCell ref="N13:N15"/>
    <mergeCell ref="O13:O15"/>
    <mergeCell ref="P13:P15"/>
    <mergeCell ref="Q19:Q21"/>
    <mergeCell ref="F22:F24"/>
    <mergeCell ref="K22:K24"/>
    <mergeCell ref="L22:L24"/>
    <mergeCell ref="M22:M24"/>
    <mergeCell ref="N22:N24"/>
    <mergeCell ref="O22:O24"/>
    <mergeCell ref="P22:P24"/>
    <mergeCell ref="Q16:Q18"/>
    <mergeCell ref="F19:F21"/>
    <mergeCell ref="K19:K21"/>
    <mergeCell ref="L19:L21"/>
    <mergeCell ref="M19:M21"/>
    <mergeCell ref="N19:N21"/>
    <mergeCell ref="O19:O21"/>
    <mergeCell ref="P19:P21"/>
    <mergeCell ref="Q25:Q27"/>
    <mergeCell ref="F28:F30"/>
    <mergeCell ref="K28:K30"/>
    <mergeCell ref="L28:L30"/>
    <mergeCell ref="M28:M30"/>
    <mergeCell ref="N28:N30"/>
    <mergeCell ref="O28:O30"/>
    <mergeCell ref="P28:P30"/>
    <mergeCell ref="Q22:Q24"/>
    <mergeCell ref="F25:F27"/>
    <mergeCell ref="K25:K27"/>
    <mergeCell ref="L25:L27"/>
    <mergeCell ref="M25:M27"/>
    <mergeCell ref="N25:N27"/>
    <mergeCell ref="O25:O27"/>
    <mergeCell ref="P25:P27"/>
    <mergeCell ref="Q31:Q33"/>
    <mergeCell ref="F34:F36"/>
    <mergeCell ref="K34:K36"/>
    <mergeCell ref="L34:L36"/>
    <mergeCell ref="M34:M36"/>
    <mergeCell ref="N34:N36"/>
    <mergeCell ref="O34:O36"/>
    <mergeCell ref="P34:P36"/>
    <mergeCell ref="Q28:Q30"/>
    <mergeCell ref="F31:F33"/>
    <mergeCell ref="K31:K33"/>
    <mergeCell ref="L31:L33"/>
    <mergeCell ref="M31:M33"/>
    <mergeCell ref="N31:N33"/>
    <mergeCell ref="O31:O33"/>
    <mergeCell ref="P31:P33"/>
    <mergeCell ref="A41:C41"/>
    <mergeCell ref="O44:P44"/>
    <mergeCell ref="O43:P43"/>
    <mergeCell ref="E46:F46"/>
    <mergeCell ref="E47:F47"/>
    <mergeCell ref="E48:F48"/>
    <mergeCell ref="E49:F49"/>
    <mergeCell ref="E50:F50"/>
    <mergeCell ref="Q34:Q36"/>
    <mergeCell ref="F37:F40"/>
    <mergeCell ref="K37:K40"/>
    <mergeCell ref="L37:L40"/>
    <mergeCell ref="M37:M40"/>
    <mergeCell ref="N37:N40"/>
    <mergeCell ref="O37:O40"/>
    <mergeCell ref="P37:P40"/>
    <mergeCell ref="O42:P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60 led</vt:lpstr>
      <vt:lpstr>30 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trosel</dc:creator>
  <cp:lastModifiedBy>ririfonfon@free.fr</cp:lastModifiedBy>
  <dcterms:created xsi:type="dcterms:W3CDTF">2018-01-10T15:12:42Z</dcterms:created>
  <dcterms:modified xsi:type="dcterms:W3CDTF">2018-03-01T10:25:51Z</dcterms:modified>
</cp:coreProperties>
</file>