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\PleaseHold\"/>
    </mc:Choice>
  </mc:AlternateContent>
  <xr:revisionPtr revIDLastSave="0" documentId="13_ncr:1_{452FEB95-DB7D-4DAC-8CCF-9B1043A5F708}" xr6:coauthVersionLast="36" xr6:coauthVersionMax="36" xr10:uidLastSave="{00000000-0000-0000-0000-000000000000}"/>
  <bookViews>
    <workbookView xWindow="0" yWindow="0" windowWidth="28800" windowHeight="12105" tabRatio="869" activeTab="5" xr2:uid="{CBEB8FAB-31F6-424B-A567-FFE90715BD13}"/>
  </bookViews>
  <sheets>
    <sheet name="Lakosok" sheetId="5" r:id="rId1"/>
    <sheet name="Épületek" sheetId="3" r:id="rId2"/>
    <sheet name="Projektek" sheetId="16" r:id="rId3"/>
    <sheet name="Épület projekt kapcsolótábla" sheetId="15" r:id="rId4"/>
    <sheet name="Projekt költségek" sheetId="8" r:id="rId5"/>
    <sheet name="Épülettípusok aránya" sheetId="2" r:id="rId6"/>
    <sheet name="Életkorok aránya" sheetId="6" r:id="rId7"/>
  </sheets>
  <definedNames>
    <definedName name="_xlchart.v2.0" hidden="1">'Projekt költségek'!$G$2:$G$9</definedName>
    <definedName name="_xlchart.v2.1" hidden="1">'Projekt költségek'!$H$2:$H$9</definedName>
    <definedName name="KülsőAdatok_1" localSheetId="3" hidden="1">'Épület projekt kapcsolótábla'!$A$1:$C$13</definedName>
    <definedName name="KülsőAdatok_1" localSheetId="1" hidden="1">Épületek!$A$1:$E$26</definedName>
    <definedName name="KülsőAdatok_1" localSheetId="0" hidden="1">Lakosok!$A$1:$E$39</definedName>
    <definedName name="KülsőAdatok_2" localSheetId="2" hidden="1">Projektek!$A$1:$E$6</definedName>
    <definedName name="Szűrés">'Épülettípusok aránya'!$B$2:$B$26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8" l="1" a="1"/>
  <c r="G2" i="8" s="1"/>
  <c r="C3" i="2" l="1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" i="2" a="1"/>
  <c r="C2" i="2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3" i="8" a="1"/>
  <c r="G3" i="8" s="1"/>
  <c r="G4" i="8" a="1"/>
  <c r="G4" i="8" s="1"/>
  <c r="G5" i="8" a="1"/>
  <c r="G5" i="8" s="1"/>
  <c r="G6" i="8" a="1"/>
  <c r="G6" i="8" s="1"/>
  <c r="H3" i="8" l="1"/>
  <c r="H4" i="8"/>
  <c r="H5" i="8"/>
  <c r="H6" i="8"/>
  <c r="H7" i="8"/>
  <c r="H8" i="8"/>
  <c r="H9" i="8"/>
  <c r="H10" i="8"/>
  <c r="H11" i="8"/>
  <c r="H12" i="8"/>
  <c r="H13" i="8"/>
  <c r="H2" i="8"/>
  <c r="B3" i="8" l="1"/>
  <c r="D3" i="8" s="1"/>
  <c r="B4" i="8"/>
  <c r="D4" i="8" s="1"/>
  <c r="B5" i="8"/>
  <c r="D5" i="8" s="1"/>
  <c r="B6" i="8"/>
  <c r="D6" i="8" s="1"/>
  <c r="B7" i="8"/>
  <c r="D7" i="8" s="1"/>
  <c r="B8" i="8"/>
  <c r="D8" i="8" s="1"/>
  <c r="B9" i="8"/>
  <c r="D9" i="8" s="1"/>
  <c r="B10" i="8"/>
  <c r="D10" i="8" s="1"/>
  <c r="B11" i="8"/>
  <c r="D11" i="8" s="1"/>
  <c r="B12" i="8"/>
  <c r="D12" i="8" s="1"/>
  <c r="B13" i="8"/>
  <c r="D13" i="8" s="1"/>
  <c r="B2" i="8"/>
  <c r="D2" i="8" s="1"/>
  <c r="A11" i="8" l="1"/>
  <c r="C11" i="8" s="1"/>
  <c r="A12" i="8"/>
  <c r="C12" i="8" s="1"/>
  <c r="A13" i="8"/>
  <c r="C13" i="8" s="1"/>
  <c r="A3" i="8"/>
  <c r="C3" i="8" s="1"/>
  <c r="A4" i="8"/>
  <c r="C4" i="8" s="1"/>
  <c r="A5" i="8"/>
  <c r="C5" i="8" s="1"/>
  <c r="A6" i="8"/>
  <c r="C6" i="8" s="1"/>
  <c r="A7" i="8"/>
  <c r="C7" i="8" s="1"/>
  <c r="A8" i="8"/>
  <c r="C8" i="8" s="1"/>
  <c r="A9" i="8"/>
  <c r="C9" i="8" s="1"/>
  <c r="A10" i="8"/>
  <c r="C10" i="8" s="1"/>
  <c r="A2" i="8"/>
  <c r="C2" i="8" s="1"/>
  <c r="F9" i="8" l="1"/>
  <c r="E9" i="8"/>
  <c r="F7" i="8"/>
  <c r="E7" i="8"/>
  <c r="F5" i="8"/>
  <c r="E5" i="8"/>
  <c r="F3" i="8"/>
  <c r="E3" i="8"/>
  <c r="F13" i="8"/>
  <c r="E13" i="8"/>
  <c r="F12" i="8"/>
  <c r="E12" i="8"/>
  <c r="F10" i="8"/>
  <c r="E10" i="8"/>
  <c r="F8" i="8"/>
  <c r="E8" i="8"/>
  <c r="F6" i="8"/>
  <c r="E6" i="8"/>
  <c r="F4" i="8"/>
  <c r="E4" i="8"/>
  <c r="F2" i="8"/>
  <c r="E2" i="8"/>
  <c r="F11" i="8"/>
  <c r="E11" i="8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6" i="6" l="1"/>
  <c r="D7" i="6"/>
  <c r="A39" i="6" l="1"/>
  <c r="A17" i="6"/>
  <c r="A6" i="6"/>
  <c r="A4" i="6"/>
  <c r="A31" i="6"/>
  <c r="A22" i="6"/>
  <c r="A13" i="6"/>
  <c r="A8" i="6"/>
  <c r="A27" i="6"/>
  <c r="A24" i="6"/>
  <c r="A36" i="6"/>
  <c r="A30" i="6"/>
  <c r="A25" i="6"/>
  <c r="A18" i="6"/>
  <c r="A9" i="6"/>
  <c r="A2" i="6"/>
  <c r="A37" i="6"/>
  <c r="A12" i="6"/>
  <c r="A34" i="6"/>
  <c r="A28" i="6"/>
  <c r="A15" i="6"/>
  <c r="A5" i="6"/>
  <c r="A23" i="6"/>
  <c r="A21" i="6"/>
  <c r="A14" i="6"/>
  <c r="A11" i="6"/>
  <c r="A38" i="6"/>
  <c r="A33" i="6"/>
  <c r="A16" i="6"/>
  <c r="A20" i="6"/>
  <c r="A7" i="6"/>
  <c r="A3" i="6"/>
  <c r="A35" i="6"/>
  <c r="A26" i="6"/>
  <c r="A19" i="6"/>
  <c r="A10" i="6"/>
  <c r="A32" i="6"/>
  <c r="A29" i="6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B26" i="2" l="1"/>
  <c r="B2" i="2"/>
  <c r="B25" i="2"/>
  <c r="B23" i="2"/>
  <c r="B21" i="2"/>
  <c r="B19" i="2"/>
  <c r="B17" i="2"/>
  <c r="B15" i="2"/>
  <c r="B13" i="2"/>
  <c r="B11" i="2"/>
  <c r="B9" i="2"/>
  <c r="B7" i="2"/>
  <c r="B5" i="2"/>
  <c r="B3" i="2"/>
  <c r="B24" i="2"/>
  <c r="B22" i="2"/>
  <c r="B20" i="2"/>
  <c r="B18" i="2"/>
  <c r="B16" i="2"/>
  <c r="B14" i="2"/>
  <c r="B12" i="2"/>
  <c r="B10" i="2"/>
  <c r="B6" i="2"/>
  <c r="B4" i="2"/>
  <c r="D5" i="6"/>
  <c r="D11" i="6" s="1"/>
  <c r="D3" i="6"/>
  <c r="B8" i="2"/>
  <c r="D4" i="2" l="1"/>
  <c r="D5" i="2"/>
  <c r="D7" i="2"/>
  <c r="D9" i="2"/>
  <c r="D11" i="2"/>
  <c r="D13" i="2"/>
  <c r="D2" i="2"/>
  <c r="D3" i="2"/>
  <c r="D6" i="2"/>
  <c r="D8" i="2"/>
  <c r="D10" i="2"/>
  <c r="D12" i="2"/>
  <c r="D8" i="6"/>
  <c r="E11" i="6" s="1"/>
  <c r="F11" i="6" l="1"/>
  <c r="E12" i="6"/>
  <c r="D13" i="6" s="1"/>
  <c r="D12" i="6"/>
  <c r="E13" i="6" l="1"/>
  <c r="F13" i="6" s="1"/>
  <c r="F12" i="6"/>
  <c r="E14" i="6" l="1"/>
  <c r="D14" i="6"/>
  <c r="F14" i="6" l="1"/>
  <c r="D15" i="6"/>
  <c r="E15" i="6"/>
  <c r="F15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361E-2A25-42B5-973C-AD0FCAD0B026}" keepAlive="1" name="Lekérdezés - Épületek" description="A munkafüzetben levő „Épületek” lekérdezés kapcsolata" type="5" refreshedVersion="6" background="1" saveData="1">
    <dbPr connection="Provider=Microsoft.Mashup.OleDb.1;Data Source=$Workbook$;Location=Épületek;Extended Properties=&quot;&quot;" command="SELECT * FROM [Épületek]"/>
  </connection>
  <connection id="2" xr16:uid="{4E2DB49E-CAA7-4A39-8F22-433837B60410}" keepAlive="1" name="Lekérdezés - Lakosok" description="A munkafüzetben levő „Lakosok” lekérdezés kapcsolata" type="5" refreshedVersion="6" background="1" saveData="1">
    <dbPr connection="Provider=Microsoft.Mashup.OleDb.1;Data Source=$Workbook$;Location=Lakosok;Extended Properties=&quot;&quot;" command="SELECT * FROM [Lakosok]"/>
  </connection>
  <connection id="3" xr16:uid="{D597F38B-191D-4BD3-912F-83D7AEAC06C8}" keepAlive="1" name="Lekérdezés - Projektek_Épületek_Kapcsolótábl" description="A munkafüzetben levő „Projektek_Épületek_Kapcsolótábl” lekérdezés kapcsolata" type="5" refreshedVersion="6" background="1" saveData="1">
    <dbPr connection="Provider=Microsoft.Mashup.OleDb.1;Data Source=$Workbook$;Location=Projektek_Épületek_Kapcsolótábl;Extended Properties=&quot;&quot;" command="SELECT * FROM [Projektek_Épületek_Kapcsolótábl]"/>
  </connection>
  <connection id="4" xr16:uid="{6A60B1A0-05C6-4740-94C2-FB19ADC9BB7B}" keepAlive="1" name="Lekérdezés - Városfejlesztési_projektek" description="A munkafüzetben levő „Városfejlesztési_projektek” lekérdezés kapcsolata" type="5" refreshedVersion="6" background="1" saveData="1">
    <dbPr connection="Provider=Microsoft.Mashup.OleDb.1;Data Source=$Workbook$;Location=Városfejlesztési_projektek;Extended Properties=&quot;&quot;" command="SELECT * FROM [Városfejlesztési_projektek]"/>
  </connection>
</connections>
</file>

<file path=xl/sharedStrings.xml><?xml version="1.0" encoding="utf-8"?>
<sst xmlns="http://schemas.openxmlformats.org/spreadsheetml/2006/main" count="174" uniqueCount="108">
  <si>
    <t>Épület_azonosító</t>
  </si>
  <si>
    <t>Név</t>
  </si>
  <si>
    <t>Típus</t>
  </si>
  <si>
    <t>Építés_éve</t>
  </si>
  <si>
    <t>Hasznos_terület</t>
  </si>
  <si>
    <t>Napfény Lakópark</t>
  </si>
  <si>
    <t>lakóház</t>
  </si>
  <si>
    <t>Dombalja Apartmanház</t>
  </si>
  <si>
    <t>Béke Tér 12</t>
  </si>
  <si>
    <t>Tölgyfa Rezidencia</t>
  </si>
  <si>
    <t>Rózsakert Társasház</t>
  </si>
  <si>
    <t>Aranypart Villa</t>
  </si>
  <si>
    <t>Parkview Lakóház</t>
  </si>
  <si>
    <t>Harmónia Otthon</t>
  </si>
  <si>
    <t>Ady Endre Gimnázium</t>
  </si>
  <si>
    <t>iskola</t>
  </si>
  <si>
    <t>Városi Általános Iskola</t>
  </si>
  <si>
    <t>Központi Kórház</t>
  </si>
  <si>
    <t>kórház</t>
  </si>
  <si>
    <t>Rózsa Utcai Egészségház</t>
  </si>
  <si>
    <t>Pláza Bevásárlóközpont</t>
  </si>
  <si>
    <t>üzlet</t>
  </si>
  <si>
    <t>Belvárosi Szupermarket</t>
  </si>
  <si>
    <t>Acélgyár</t>
  </si>
  <si>
    <t>gyár</t>
  </si>
  <si>
    <t>Városi Autógyár</t>
  </si>
  <si>
    <t>Központi Buszpályaudvar</t>
  </si>
  <si>
    <t>közlekedési csomópont</t>
  </si>
  <si>
    <t>Fővárosi Rendőrkapitányság</t>
  </si>
  <si>
    <t>rendőrség</t>
  </si>
  <si>
    <t>Központi Tűzoltóság</t>
  </si>
  <si>
    <t>tűzoltóság</t>
  </si>
  <si>
    <t>Művelődési Központ</t>
  </si>
  <si>
    <t>kulturális</t>
  </si>
  <si>
    <t>Városháza</t>
  </si>
  <si>
    <t>adminisztráció</t>
  </si>
  <si>
    <t>Galaxy Bevásárlóközpont</t>
  </si>
  <si>
    <t>kereskedelem</t>
  </si>
  <si>
    <t>Napsugár Játszótér</t>
  </si>
  <si>
    <t>szórakozás</t>
  </si>
  <si>
    <t>Aréna Sportkomplexum</t>
  </si>
  <si>
    <t>Grand Cinema</t>
  </si>
  <si>
    <t>Lakos_azonosító</t>
  </si>
  <si>
    <t>Születési_év</t>
  </si>
  <si>
    <t>Foglalkozás</t>
  </si>
  <si>
    <t>Lakóhely</t>
  </si>
  <si>
    <t>Nagy Anna</t>
  </si>
  <si>
    <t>nincs</t>
  </si>
  <si>
    <t>Tóth László</t>
  </si>
  <si>
    <t>tanuló</t>
  </si>
  <si>
    <t>Szabó Eszter</t>
  </si>
  <si>
    <t>Varga Zoltán</t>
  </si>
  <si>
    <t>programozó</t>
  </si>
  <si>
    <t>Farkas Réka</t>
  </si>
  <si>
    <t>tanár</t>
  </si>
  <si>
    <t>Kiss Tamás</t>
  </si>
  <si>
    <t>építész</t>
  </si>
  <si>
    <t>Balogh Dóra</t>
  </si>
  <si>
    <t>orvos</t>
  </si>
  <si>
    <t>Oláh Bence</t>
  </si>
  <si>
    <t>Molnár Zsófia</t>
  </si>
  <si>
    <t>bolti eladó</t>
  </si>
  <si>
    <t>Kovács Péter</t>
  </si>
  <si>
    <t>sofőr</t>
  </si>
  <si>
    <t>mérnök</t>
  </si>
  <si>
    <t>ápoló</t>
  </si>
  <si>
    <t>szakács</t>
  </si>
  <si>
    <t>diák</t>
  </si>
  <si>
    <t>jogász</t>
  </si>
  <si>
    <t>pincér</t>
  </si>
  <si>
    <t>marketinges</t>
  </si>
  <si>
    <t>könyvelő</t>
  </si>
  <si>
    <t>üzletember</t>
  </si>
  <si>
    <t>Szűrés</t>
  </si>
  <si>
    <t>Legöregebb:</t>
  </si>
  <si>
    <t>Legfiatalabb:</t>
  </si>
  <si>
    <t>Különbség:</t>
  </si>
  <si>
    <t>Lakosok száma:</t>
  </si>
  <si>
    <t>Csoport 1</t>
  </si>
  <si>
    <t>Csoport 2</t>
  </si>
  <si>
    <t>Csoport 3</t>
  </si>
  <si>
    <t>Csoport 4</t>
  </si>
  <si>
    <t>Csoport 5</t>
  </si>
  <si>
    <t>Fő</t>
  </si>
  <si>
    <t>Mettől</t>
  </si>
  <si>
    <t>Meddig</t>
  </si>
  <si>
    <t>Csoportok:</t>
  </si>
  <si>
    <t>Érték a csoportok között:</t>
  </si>
  <si>
    <t>Születési évek</t>
  </si>
  <si>
    <t>Projekt_azonosító</t>
  </si>
  <si>
    <t>Költségvetés</t>
  </si>
  <si>
    <t>Kezdés_dátuma</t>
  </si>
  <si>
    <t>Tervezett_befejezés_dátuma</t>
  </si>
  <si>
    <t>Vízvezeték rendszer fejlesztés</t>
  </si>
  <si>
    <t>Iskola Felújítás program</t>
  </si>
  <si>
    <t>Városi faültető projekt</t>
  </si>
  <si>
    <t>Épületek</t>
  </si>
  <si>
    <t>Projekt</t>
  </si>
  <si>
    <t>Szükséges és megjelenítendő adatok</t>
  </si>
  <si>
    <t>Csatornahálózat korszerűsítése</t>
  </si>
  <si>
    <t>Tömegközlekedés fejlesztése</t>
  </si>
  <si>
    <t>Mennyiség</t>
  </si>
  <si>
    <t>Típusok</t>
  </si>
  <si>
    <t>Összes adat</t>
  </si>
  <si>
    <t>Azonosító</t>
  </si>
  <si>
    <t>Épületazonosító</t>
  </si>
  <si>
    <t>Épület típusok</t>
  </si>
  <si>
    <t>Költségek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</si>
</sst>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 applyProtection="1">
      <alignment vertical="top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4" borderId="0" xfId="0" applyFont="1" applyFill="1"/>
    <xf numFmtId="0" fontId="5" fillId="2" borderId="0" xfId="0" applyFont="1" applyFill="1"/>
    <xf numFmtId="0" fontId="1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ál" xfId="0" builtinId="0"/>
  </cellStyles>
  <dxfs count="7"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Költségek összesítve</a:t>
            </a:r>
            <a:r>
              <a:rPr lang="hu-HU" baseline="0"/>
              <a:t> épülettípusonként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E0E0E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E0E0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D-4897-8FE3-9B37E8041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303807"/>
        <c:axId val="1186866751"/>
      </c:barChart>
      <c:catAx>
        <c:axId val="101303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66751"/>
        <c:crosses val="autoZero"/>
        <c:auto val="1"/>
        <c:lblAlgn val="ctr"/>
        <c:lblOffset val="100"/>
        <c:noMultiLvlLbl val="0"/>
      </c:catAx>
      <c:valAx>
        <c:axId val="1186866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E0E0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E0E0E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852433601240256E-3"/>
          <c:y val="0.13030973482219779"/>
          <c:w val="0.67613806046264946"/>
          <c:h val="0.8677947416851797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1-40B2-8CDA-196F78EB3A1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1-40B2-8CDA-196F78EB3A1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1-40B2-8CDA-196F78EB3A1D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01-40B2-8CDA-196F78EB3A1D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501-40B2-8CDA-196F78EB3A1D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01-40B2-8CDA-196F78EB3A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501-40B2-8CDA-196F78EB3A1D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501-40B2-8CDA-196F78EB3A1D}"/>
              </c:ext>
            </c:extLst>
          </c:dPt>
          <c:dLbls>
            <c:spPr>
              <a:solidFill>
                <a:schemeClr val="accent3">
                  <a:lumMod val="20000"/>
                  <a:lumOff val="8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2-4463-B791-6C91F99E722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50633049107203"/>
          <c:y val="4.5708995602944001E-3"/>
          <c:w val="0.29119483769192062"/>
          <c:h val="0.99529156153434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Épülettípusok</a:t>
            </a:r>
            <a:r>
              <a:rPr lang="hu-HU" baseline="0"/>
              <a:t> arányai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6-42AC-A5FA-4265B2C1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816143"/>
        <c:axId val="80100703"/>
      </c:barChart>
      <c:catAx>
        <c:axId val="36181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0703"/>
        <c:crosses val="autoZero"/>
        <c:auto val="1"/>
        <c:lblAlgn val="ctr"/>
        <c:lblOffset val="100"/>
        <c:noMultiLvlLbl val="0"/>
      </c:catAx>
      <c:valAx>
        <c:axId val="801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1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702947845804991E-3"/>
          <c:y val="8.3323274290267688E-2"/>
          <c:w val="0.98941798941798953"/>
          <c:h val="0.8282345239863860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A9-4680-AD01-C0CC265055D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A9-4680-AD01-C0CC265055D7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A9-4680-AD01-C0CC265055D7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A9-4680-AD01-C0CC265055D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A9-4680-AD01-C0CC265055D7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0A9-4680-AD01-C0CC265055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0A9-4680-AD01-C0CC265055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0A9-4680-AD01-C0CC265055D7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0A9-4680-AD01-C0CC265055D7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0A9-4680-AD01-C0CC265055D7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0A9-4680-AD01-C0CC265055D7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0A9-4680-AD01-C0CC265055D7}"/>
              </c:ext>
            </c:extLst>
          </c:dPt>
          <c:dLbls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D-4DE8-8812-EF88D70FB7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20202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Korcsoportok megoszlása százalékban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6B-4B14-B379-5250E80CA45E}"/>
              </c:ext>
            </c:extLst>
          </c:dPt>
          <c:dPt>
            <c:idx val="1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E6B-4B14-B379-5250E80CA45E}"/>
              </c:ext>
            </c:extLst>
          </c:dPt>
          <c:dPt>
            <c:idx val="2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E6B-4B14-B379-5250E80CA45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E6B-4B14-B379-5250E80CA45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E6B-4B14-B379-5250E80CA45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E6B-4B14-B379-5250E80CA45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E6B-4B14-B379-5250E80CA45E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E6B-4B14-B379-5250E80CA45E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E6B-4B14-B379-5250E80CA45E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E6B-4B14-B379-5250E80CA45E}"/>
                </c:ext>
              </c:extLst>
            </c:dLbl>
            <c:spPr>
              <a:solidFill>
                <a:sysClr val="window" lastClr="202020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B-4B14-B379-5250E80CA45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501858095371453E-2"/>
          <c:y val="1.0356528581515452E-2"/>
          <c:w val="0.50174477848271692"/>
          <c:h val="0.9896434714184845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11-4216-8562-36EF693A0A5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11-4216-8562-36EF693A0A5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11-4216-8562-36EF693A0A5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11-4216-8562-36EF693A0A58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11-4216-8562-36EF693A0A58}"/>
              </c:ext>
            </c:extLst>
          </c:dPt>
          <c:dLbls>
            <c:spPr>
              <a:pattFill prst="pct75">
                <a:fgClr>
                  <a:sysClr val="windowText" lastClr="E0E0E0">
                    <a:lumMod val="75000"/>
                    <a:lumOff val="25000"/>
                  </a:sysClr>
                </a:fgClr>
                <a:bgClr>
                  <a:sysClr val="windowText" lastClr="E0E0E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0-4B1D-915F-22C76C988E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08765542474088"/>
          <c:y val="4.353127327409694E-3"/>
          <c:w val="0.24108835916714239"/>
          <c:h val="0.9912937453451805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BEA12165-4ECC-45DB-B867-CF8089A4D7F6}">
          <cx:dataLabels>
            <cx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>
                    <a:solidFill>
                      <a:schemeClr val="bg1"/>
                    </a:solidFill>
                  </a:defRPr>
                </a:pPr>
                <a:endParaRPr lang="hu-HU" sz="105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>
                <a:solidFill>
                  <a:sysClr val="windowText" lastClr="E0E0E0"/>
                </a:solidFill>
              </a:defRPr>
            </a:pPr>
            <a:endParaRPr lang="hu-HU" sz="1800" b="0" i="0" u="none" strike="noStrike" baseline="0">
              <a:solidFill>
                <a:sysClr val="windowText" lastClr="E0E0E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11</xdr:col>
      <xdr:colOff>0</xdr:colOff>
      <xdr:row>16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319EA44-6854-4A77-8DDA-6E4A049A1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9524</xdr:colOff>
      <xdr:row>16</xdr:row>
      <xdr:rowOff>14286</xdr:rowOff>
    </xdr:from>
    <xdr:to>
      <xdr:col>9</xdr:col>
      <xdr:colOff>4743449</xdr:colOff>
      <xdr:row>46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2D750C6B-897C-4334-8CFA-D959F5E4E5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6399" y="3062286"/>
              <a:ext cx="4733925" cy="5719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10</xdr:col>
      <xdr:colOff>9525</xdr:colOff>
      <xdr:row>16</xdr:row>
      <xdr:rowOff>14287</xdr:rowOff>
    </xdr:from>
    <xdr:to>
      <xdr:col>11</xdr:col>
      <xdr:colOff>0</xdr:colOff>
      <xdr:row>46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8D55F66-4C0B-4544-B545-79214F0A6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6</xdr:col>
      <xdr:colOff>9525</xdr:colOff>
      <xdr:row>18</xdr:row>
      <xdr:rowOff>180974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9A086D-E381-4F52-9F9C-A3C16CF9D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19</xdr:row>
      <xdr:rowOff>4762</xdr:rowOff>
    </xdr:from>
    <xdr:to>
      <xdr:col>6</xdr:col>
      <xdr:colOff>0</xdr:colOff>
      <xdr:row>43</xdr:row>
      <xdr:rowOff>171450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2CFDFC5-1367-47AD-8F81-9750A2F55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190344</xdr:rowOff>
    </xdr:from>
    <xdr:to>
      <xdr:col>8</xdr:col>
      <xdr:colOff>0</xdr:colOff>
      <xdr:row>20</xdr:row>
      <xdr:rowOff>95250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9D21FC9-F07D-4FED-A97A-C1E97977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20</xdr:row>
      <xdr:rowOff>104775</xdr:rowOff>
    </xdr:from>
    <xdr:to>
      <xdr:col>8</xdr:col>
      <xdr:colOff>0</xdr:colOff>
      <xdr:row>39</xdr:row>
      <xdr:rowOff>449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40066F1-6C43-44F7-A8EE-97120F786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45D109C7-E69D-47B1-84B6-B71EAFE0B130}" autoFormatId="16" applyNumberFormats="0" applyBorderFormats="0" applyFontFormats="0" applyPatternFormats="0" applyAlignmentFormats="0" applyWidthHeightFormats="0">
  <queryTableRefresh nextId="6">
    <queryTableFields count="5">
      <queryTableField id="1" name="Lakos_azonosító" tableColumnId="1"/>
      <queryTableField id="2" name="Név" tableColumnId="2"/>
      <queryTableField id="3" name="Születési_év" tableColumnId="3"/>
      <queryTableField id="4" name="Foglalkozás" tableColumnId="4"/>
      <queryTableField id="5" name="Lakóhel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0BDD1000-9279-4218-8DBB-14CB0CB44B5A}" autoFormatId="16" applyNumberFormats="0" applyBorderFormats="0" applyFontFormats="0" applyPatternFormats="0" applyAlignmentFormats="0" applyWidthHeightFormats="0">
  <queryTableRefresh nextId="6">
    <queryTableFields count="5">
      <queryTableField id="1" name="Épület_azonosító" tableColumnId="1"/>
      <queryTableField id="2" name="Név" tableColumnId="2"/>
      <queryTableField id="3" name="Típus" tableColumnId="3"/>
      <queryTableField id="4" name="Építés_éve" tableColumnId="4"/>
      <queryTableField id="5" name="Hasznos_terüle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2" connectionId="4" xr16:uid="{CF5C4F44-CF2A-4431-976A-448F2D968D0F}" autoFormatId="16" applyNumberFormats="0" applyBorderFormats="0" applyFontFormats="0" applyPatternFormats="0" applyAlignmentFormats="0" applyWidthHeightFormats="0">
  <queryTableRefresh nextId="6">
    <queryTableFields count="5">
      <queryTableField id="1" name="Projekt_azonosító" tableColumnId="1"/>
      <queryTableField id="2" name="Név" tableColumnId="2"/>
      <queryTableField id="3" name="Költségvetés" tableColumnId="3"/>
      <queryTableField id="4" name="Kezdés_dátuma" tableColumnId="4"/>
      <queryTableField id="5" name="Tervezett_befejezés_dátum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3" xr16:uid="{AA7EAC74-3C1D-424A-B90C-575DB72B4D38}" autoFormatId="16" applyNumberFormats="0" applyBorderFormats="0" applyFontFormats="0" applyPatternFormats="0" applyAlignmentFormats="0" applyWidthHeightFormats="0">
  <queryTableRefresh nextId="4">
    <queryTableFields count="3">
      <queryTableField id="1" name="Azonosító" tableColumnId="1"/>
      <queryTableField id="2" name="Projekt_azonosító" tableColumnId="2"/>
      <queryTableField id="3" name="Épületazonosító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8E05F-BEEA-4F33-BD2F-BE7BB978E17C}" name="Lakosok" displayName="Lakosok" ref="A1:E39" tableType="queryTable" totalsRowShown="0">
  <autoFilter ref="A1:E39" xr:uid="{E81783BD-0FC6-423D-8D99-BCF4BC710831}"/>
  <sortState ref="A2:E39">
    <sortCondition ref="C1:C39"/>
  </sortState>
  <tableColumns count="5">
    <tableColumn id="1" xr3:uid="{644CF5B6-9737-4616-A143-913F1483C4BF}" uniqueName="1" name="Lakos_azonosító" queryTableFieldId="1"/>
    <tableColumn id="2" xr3:uid="{AD8A41B2-B710-4DA0-9532-669215F70928}" uniqueName="2" name="Név" queryTableFieldId="2" dataDxfId="6"/>
    <tableColumn id="3" xr3:uid="{12046ED9-3D72-4B86-83FA-8685794E5A7A}" uniqueName="3" name="Születési_év" queryTableFieldId="3"/>
    <tableColumn id="4" xr3:uid="{F53CE987-2722-4D8C-9BB5-D96770E2DF3F}" uniqueName="4" name="Foglalkozás" queryTableFieldId="4" dataDxfId="5"/>
    <tableColumn id="5" xr3:uid="{DCAC9A7B-A0E7-4419-8B7C-941A4405C1B7}" uniqueName="5" name="Lakóhel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B1009-227C-4CDC-95F7-0CCBC766AD68}" name="Épületek" displayName="Épületek" ref="A1:E26" tableType="queryTable" totalsRowShown="0">
  <autoFilter ref="A1:E26" xr:uid="{B1A3DE0A-44EC-42F8-99FD-82851AD7354C}"/>
  <tableColumns count="5">
    <tableColumn id="1" xr3:uid="{41E51A1F-8C45-4744-9E8B-EB594D1D0555}" uniqueName="1" name="Épület_azonosító" queryTableFieldId="1"/>
    <tableColumn id="2" xr3:uid="{DEF16249-1895-4722-8405-49E9D361C22B}" uniqueName="2" name="Név" queryTableFieldId="2" dataDxfId="4"/>
    <tableColumn id="3" xr3:uid="{C02AAEA2-A03E-427E-AE2E-3B7FEB0D9D7B}" uniqueName="3" name="Típus" queryTableFieldId="3" dataDxfId="3"/>
    <tableColumn id="4" xr3:uid="{DC45E6AC-88E4-4A7E-A5E9-100DFB6A5B84}" uniqueName="4" name="Építés_éve" queryTableFieldId="4"/>
    <tableColumn id="5" xr3:uid="{AAE74CA4-4176-40B2-878C-22578C5F4FC4}" uniqueName="5" name="Hasznos_terüle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975E5D-0F35-450A-B193-EF7EC2708D5D}" name="Városfejlesztési_projektek" displayName="Városfejlesztési_projektek" ref="A1:E6" tableType="queryTable" totalsRowShown="0">
  <autoFilter ref="A1:E6" xr:uid="{7AA65CCE-9A26-43E0-B3AB-4C7E69D4CE98}"/>
  <tableColumns count="5">
    <tableColumn id="1" xr3:uid="{12EC74AD-A935-4B76-9244-59095944B137}" uniqueName="1" name="Projekt_azonosító" queryTableFieldId="1"/>
    <tableColumn id="2" xr3:uid="{BC1EEA10-E733-4E20-82AA-52B3A2891434}" uniqueName="2" name="Név" queryTableFieldId="2" dataDxfId="2"/>
    <tableColumn id="3" xr3:uid="{DA61A1F1-A82C-44D0-955D-7D388F89D23C}" uniqueName="3" name="Költségvetés" queryTableFieldId="3"/>
    <tableColumn id="4" xr3:uid="{760D32C1-9234-44C5-B2CB-041A977BE190}" uniqueName="4" name="Kezdés_dátuma" queryTableFieldId="4" dataDxfId="1"/>
    <tableColumn id="5" xr3:uid="{1C3CAA83-B119-4CDE-AE83-CFF4230187CC}" uniqueName="5" name="Tervezett_befejezés_dátuma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8ADE7-C1A9-4AAC-8901-70FF0DEB7EEE}" name="Projektek_Épületek_Kapcsolótábl" displayName="Projektek_Épületek_Kapcsolótábl" ref="A1:C13" tableType="queryTable" totalsRowShown="0">
  <autoFilter ref="A1:C13" xr:uid="{2F8647CD-095C-4EEF-92E4-E4CE1D4BB66F}"/>
  <tableColumns count="3">
    <tableColumn id="1" xr3:uid="{49875A4B-733D-4FEF-9B90-9791F33B007D}" uniqueName="1" name="Azonosító" queryTableFieldId="1"/>
    <tableColumn id="2" xr3:uid="{03B49CFA-842A-49DD-AF7F-8F42E207FDD8}" uniqueName="2" name="Projekt_azonosító" queryTableFieldId="2"/>
    <tableColumn id="3" xr3:uid="{96A8F1A2-BA03-413F-A900-E53FCA4B7A96}" uniqueName="3" name="Épületazonosító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E0E0E0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7CA0-0C7A-442A-A282-497B075A258D}">
  <dimension ref="A1:E39"/>
  <sheetViews>
    <sheetView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14.4257812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25">
      <c r="A2">
        <v>8</v>
      </c>
      <c r="B2" s="1" t="s">
        <v>57</v>
      </c>
      <c r="C2">
        <v>1972</v>
      </c>
      <c r="D2" s="1" t="s">
        <v>58</v>
      </c>
      <c r="E2">
        <v>8</v>
      </c>
    </row>
    <row r="3" spans="1:5" x14ac:dyDescent="0.25">
      <c r="A3">
        <v>24</v>
      </c>
      <c r="B3" s="1" t="s">
        <v>50</v>
      </c>
      <c r="C3">
        <v>1975</v>
      </c>
      <c r="D3" s="1" t="s">
        <v>58</v>
      </c>
      <c r="E3">
        <v>8</v>
      </c>
    </row>
    <row r="4" spans="1:5" x14ac:dyDescent="0.25">
      <c r="A4">
        <v>38</v>
      </c>
      <c r="B4" s="1" t="s">
        <v>57</v>
      </c>
      <c r="C4">
        <v>1979</v>
      </c>
      <c r="D4" s="1" t="s">
        <v>72</v>
      </c>
      <c r="E4">
        <v>6</v>
      </c>
    </row>
    <row r="5" spans="1:5" x14ac:dyDescent="0.25">
      <c r="A5">
        <v>14</v>
      </c>
      <c r="B5" s="1" t="s">
        <v>50</v>
      </c>
      <c r="C5">
        <v>1980</v>
      </c>
      <c r="D5" s="1" t="s">
        <v>64</v>
      </c>
      <c r="E5">
        <v>6</v>
      </c>
    </row>
    <row r="6" spans="1:5" x14ac:dyDescent="0.25">
      <c r="A6">
        <v>37</v>
      </c>
      <c r="B6" s="1" t="s">
        <v>55</v>
      </c>
      <c r="C6">
        <v>1981</v>
      </c>
      <c r="D6" s="1" t="s">
        <v>56</v>
      </c>
      <c r="E6">
        <v>5</v>
      </c>
    </row>
    <row r="7" spans="1:5" x14ac:dyDescent="0.25">
      <c r="A7">
        <v>23</v>
      </c>
      <c r="B7" s="1" t="s">
        <v>48</v>
      </c>
      <c r="C7">
        <v>1982</v>
      </c>
      <c r="D7" s="1" t="s">
        <v>68</v>
      </c>
      <c r="E7">
        <v>7</v>
      </c>
    </row>
    <row r="8" spans="1:5" x14ac:dyDescent="0.25">
      <c r="A8">
        <v>32</v>
      </c>
      <c r="B8" s="1" t="s">
        <v>62</v>
      </c>
      <c r="C8">
        <v>1984</v>
      </c>
      <c r="D8" s="1" t="s">
        <v>63</v>
      </c>
      <c r="E8">
        <v>8</v>
      </c>
    </row>
    <row r="9" spans="1:5" x14ac:dyDescent="0.25">
      <c r="A9">
        <v>7</v>
      </c>
      <c r="B9" s="1" t="s">
        <v>55</v>
      </c>
      <c r="C9">
        <v>1985</v>
      </c>
      <c r="D9" s="1" t="s">
        <v>56</v>
      </c>
      <c r="E9">
        <v>7</v>
      </c>
    </row>
    <row r="10" spans="1:5" x14ac:dyDescent="0.25">
      <c r="A10">
        <v>28</v>
      </c>
      <c r="B10" s="1" t="s">
        <v>57</v>
      </c>
      <c r="C10">
        <v>1988</v>
      </c>
      <c r="D10" s="1" t="s">
        <v>70</v>
      </c>
      <c r="E10">
        <v>4</v>
      </c>
    </row>
    <row r="11" spans="1:5" x14ac:dyDescent="0.25">
      <c r="A11">
        <v>18</v>
      </c>
      <c r="B11" s="1" t="s">
        <v>57</v>
      </c>
      <c r="C11">
        <v>1989</v>
      </c>
      <c r="D11" s="1" t="s">
        <v>65</v>
      </c>
      <c r="E11">
        <v>2</v>
      </c>
    </row>
    <row r="12" spans="1:5" x14ac:dyDescent="0.25">
      <c r="A12">
        <v>10</v>
      </c>
      <c r="B12" s="1" t="s">
        <v>60</v>
      </c>
      <c r="C12">
        <v>1990</v>
      </c>
      <c r="D12" s="1" t="s">
        <v>61</v>
      </c>
      <c r="E12">
        <v>2</v>
      </c>
    </row>
    <row r="13" spans="1:5" x14ac:dyDescent="0.25">
      <c r="A13">
        <v>31</v>
      </c>
      <c r="B13" s="1" t="s">
        <v>46</v>
      </c>
      <c r="C13">
        <v>1992</v>
      </c>
      <c r="D13" s="1" t="s">
        <v>61</v>
      </c>
      <c r="E13">
        <v>7</v>
      </c>
    </row>
    <row r="14" spans="1:5" x14ac:dyDescent="0.25">
      <c r="A14">
        <v>17</v>
      </c>
      <c r="B14" s="1" t="s">
        <v>55</v>
      </c>
      <c r="C14">
        <v>1993</v>
      </c>
      <c r="D14" s="1" t="s">
        <v>56</v>
      </c>
      <c r="E14">
        <v>1</v>
      </c>
    </row>
    <row r="15" spans="1:5" x14ac:dyDescent="0.25">
      <c r="A15">
        <v>13</v>
      </c>
      <c r="B15" s="1" t="s">
        <v>48</v>
      </c>
      <c r="C15">
        <v>1995</v>
      </c>
      <c r="D15" s="1" t="s">
        <v>63</v>
      </c>
      <c r="E15">
        <v>5</v>
      </c>
    </row>
    <row r="16" spans="1:5" x14ac:dyDescent="0.25">
      <c r="A16">
        <v>21</v>
      </c>
      <c r="B16" s="1" t="s">
        <v>46</v>
      </c>
      <c r="C16">
        <v>1996</v>
      </c>
      <c r="D16" s="1" t="s">
        <v>66</v>
      </c>
      <c r="E16">
        <v>5</v>
      </c>
    </row>
    <row r="17" spans="1:5" x14ac:dyDescent="0.25">
      <c r="A17">
        <v>36</v>
      </c>
      <c r="B17" s="1" t="s">
        <v>53</v>
      </c>
      <c r="C17">
        <v>1997</v>
      </c>
      <c r="D17" s="1" t="s">
        <v>71</v>
      </c>
      <c r="E17">
        <v>4</v>
      </c>
    </row>
    <row r="18" spans="1:5" x14ac:dyDescent="0.25">
      <c r="A18">
        <v>6</v>
      </c>
      <c r="B18" s="1" t="s">
        <v>53</v>
      </c>
      <c r="C18">
        <v>1998</v>
      </c>
      <c r="D18" s="1" t="s">
        <v>54</v>
      </c>
      <c r="E18">
        <v>6</v>
      </c>
    </row>
    <row r="19" spans="1:5" x14ac:dyDescent="0.25">
      <c r="A19">
        <v>27</v>
      </c>
      <c r="B19" s="1" t="s">
        <v>55</v>
      </c>
      <c r="C19">
        <v>1999</v>
      </c>
      <c r="D19" s="1" t="s">
        <v>69</v>
      </c>
      <c r="E19">
        <v>3</v>
      </c>
    </row>
    <row r="20" spans="1:5" x14ac:dyDescent="0.25">
      <c r="A20">
        <v>22</v>
      </c>
      <c r="B20" s="1" t="s">
        <v>62</v>
      </c>
      <c r="C20">
        <v>2000</v>
      </c>
      <c r="D20" s="1" t="s">
        <v>67</v>
      </c>
      <c r="E20">
        <v>6</v>
      </c>
    </row>
    <row r="21" spans="1:5" x14ac:dyDescent="0.25">
      <c r="A21">
        <v>16</v>
      </c>
      <c r="B21" s="1" t="s">
        <v>53</v>
      </c>
      <c r="C21">
        <v>2001</v>
      </c>
      <c r="D21" s="1" t="s">
        <v>49</v>
      </c>
      <c r="E21">
        <v>8</v>
      </c>
    </row>
    <row r="22" spans="1:5" x14ac:dyDescent="0.25">
      <c r="A22">
        <v>40</v>
      </c>
      <c r="B22" s="1" t="s">
        <v>60</v>
      </c>
      <c r="C22">
        <v>2002</v>
      </c>
      <c r="D22" s="1" t="s">
        <v>67</v>
      </c>
      <c r="E22">
        <v>8</v>
      </c>
    </row>
    <row r="23" spans="1:5" x14ac:dyDescent="0.25">
      <c r="A23">
        <v>15</v>
      </c>
      <c r="B23" s="1" t="s">
        <v>51</v>
      </c>
      <c r="C23">
        <v>2003</v>
      </c>
      <c r="D23" s="1" t="s">
        <v>49</v>
      </c>
      <c r="E23">
        <v>7</v>
      </c>
    </row>
    <row r="24" spans="1:5" x14ac:dyDescent="0.25">
      <c r="A24">
        <v>35</v>
      </c>
      <c r="B24" s="1" t="s">
        <v>51</v>
      </c>
      <c r="C24">
        <v>2004</v>
      </c>
      <c r="D24" s="1" t="s">
        <v>49</v>
      </c>
      <c r="E24">
        <v>3</v>
      </c>
    </row>
    <row r="25" spans="1:5" x14ac:dyDescent="0.25">
      <c r="A25">
        <v>5</v>
      </c>
      <c r="B25" s="1" t="s">
        <v>51</v>
      </c>
      <c r="C25">
        <v>2005</v>
      </c>
      <c r="D25" s="1" t="s">
        <v>52</v>
      </c>
      <c r="E25">
        <v>5</v>
      </c>
    </row>
    <row r="26" spans="1:5" x14ac:dyDescent="0.25">
      <c r="A26">
        <v>26</v>
      </c>
      <c r="B26" s="1" t="s">
        <v>53</v>
      </c>
      <c r="C26">
        <v>2006</v>
      </c>
      <c r="D26" s="1" t="s">
        <v>49</v>
      </c>
      <c r="E26">
        <v>2</v>
      </c>
    </row>
    <row r="27" spans="1:5" x14ac:dyDescent="0.25">
      <c r="A27">
        <v>33</v>
      </c>
      <c r="B27" s="1" t="s">
        <v>48</v>
      </c>
      <c r="C27">
        <v>2007</v>
      </c>
      <c r="D27" s="1" t="s">
        <v>49</v>
      </c>
      <c r="E27">
        <v>1</v>
      </c>
    </row>
    <row r="28" spans="1:5" x14ac:dyDescent="0.25">
      <c r="A28">
        <v>12</v>
      </c>
      <c r="B28" s="1" t="s">
        <v>62</v>
      </c>
      <c r="C28">
        <v>2008</v>
      </c>
      <c r="D28" s="1" t="s">
        <v>49</v>
      </c>
      <c r="E28">
        <v>4</v>
      </c>
    </row>
    <row r="29" spans="1:5" x14ac:dyDescent="0.25">
      <c r="A29">
        <v>30</v>
      </c>
      <c r="B29" s="1" t="s">
        <v>60</v>
      </c>
      <c r="C29">
        <v>2009</v>
      </c>
      <c r="D29" s="1" t="s">
        <v>49</v>
      </c>
      <c r="E29">
        <v>6</v>
      </c>
    </row>
    <row r="30" spans="1:5" x14ac:dyDescent="0.25">
      <c r="A30">
        <v>4</v>
      </c>
      <c r="B30" s="1" t="s">
        <v>50</v>
      </c>
      <c r="C30">
        <v>2010</v>
      </c>
      <c r="D30" s="1" t="s">
        <v>49</v>
      </c>
      <c r="E30">
        <v>4</v>
      </c>
    </row>
    <row r="31" spans="1:5" x14ac:dyDescent="0.25">
      <c r="A31">
        <v>39</v>
      </c>
      <c r="B31" s="1" t="s">
        <v>59</v>
      </c>
      <c r="C31">
        <v>2010</v>
      </c>
      <c r="D31" s="1" t="s">
        <v>49</v>
      </c>
      <c r="E31">
        <v>7</v>
      </c>
    </row>
    <row r="32" spans="1:5" x14ac:dyDescent="0.25">
      <c r="A32">
        <v>29</v>
      </c>
      <c r="B32" s="1" t="s">
        <v>59</v>
      </c>
      <c r="C32">
        <v>2011</v>
      </c>
      <c r="D32" s="1" t="s">
        <v>49</v>
      </c>
      <c r="E32">
        <v>5</v>
      </c>
    </row>
    <row r="33" spans="1:5" x14ac:dyDescent="0.25">
      <c r="A33">
        <v>20</v>
      </c>
      <c r="B33" s="1" t="s">
        <v>60</v>
      </c>
      <c r="C33">
        <v>2012</v>
      </c>
      <c r="D33" s="1" t="s">
        <v>49</v>
      </c>
      <c r="E33">
        <v>4</v>
      </c>
    </row>
    <row r="34" spans="1:5" x14ac:dyDescent="0.25">
      <c r="A34">
        <v>11</v>
      </c>
      <c r="B34" s="1" t="s">
        <v>46</v>
      </c>
      <c r="C34">
        <v>2013</v>
      </c>
      <c r="D34" s="1" t="s">
        <v>49</v>
      </c>
      <c r="E34">
        <v>3</v>
      </c>
    </row>
    <row r="35" spans="1:5" x14ac:dyDescent="0.25">
      <c r="A35">
        <v>25</v>
      </c>
      <c r="B35" s="1" t="s">
        <v>51</v>
      </c>
      <c r="C35">
        <v>2014</v>
      </c>
      <c r="D35" s="1" t="s">
        <v>49</v>
      </c>
      <c r="E35">
        <v>1</v>
      </c>
    </row>
    <row r="36" spans="1:5" x14ac:dyDescent="0.25">
      <c r="A36">
        <v>3</v>
      </c>
      <c r="B36" s="1" t="s">
        <v>48</v>
      </c>
      <c r="C36">
        <v>2015</v>
      </c>
      <c r="D36" s="1" t="s">
        <v>49</v>
      </c>
      <c r="E36">
        <v>3</v>
      </c>
    </row>
    <row r="37" spans="1:5" x14ac:dyDescent="0.25">
      <c r="A37">
        <v>9</v>
      </c>
      <c r="B37" s="1" t="s">
        <v>59</v>
      </c>
      <c r="C37">
        <v>2016</v>
      </c>
      <c r="D37" s="1" t="s">
        <v>49</v>
      </c>
      <c r="E37">
        <v>1</v>
      </c>
    </row>
    <row r="38" spans="1:5" x14ac:dyDescent="0.25">
      <c r="A38">
        <v>19</v>
      </c>
      <c r="B38" s="1" t="s">
        <v>59</v>
      </c>
      <c r="C38">
        <v>2017</v>
      </c>
      <c r="D38" s="1" t="s">
        <v>49</v>
      </c>
      <c r="E38">
        <v>3</v>
      </c>
    </row>
    <row r="39" spans="1:5" x14ac:dyDescent="0.25">
      <c r="A39">
        <v>1</v>
      </c>
      <c r="B39" s="1" t="s">
        <v>46</v>
      </c>
      <c r="C39">
        <v>2023</v>
      </c>
      <c r="D39" s="1" t="s">
        <v>47</v>
      </c>
      <c r="E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D73-A5D7-4B95-9395-C493217261EF}">
  <dimension ref="A1:E26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6.28515625" bestFit="1" customWidth="1"/>
    <col min="3" max="3" width="22.28515625" bestFit="1" customWidth="1"/>
    <col min="4" max="4" width="13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1990</v>
      </c>
      <c r="E2">
        <v>120</v>
      </c>
    </row>
    <row r="3" spans="1:5" x14ac:dyDescent="0.25">
      <c r="A3">
        <v>2</v>
      </c>
      <c r="B3" s="1" t="s">
        <v>7</v>
      </c>
      <c r="C3" s="1" t="s">
        <v>6</v>
      </c>
      <c r="D3">
        <v>1985</v>
      </c>
      <c r="E3">
        <v>150</v>
      </c>
    </row>
    <row r="4" spans="1:5" x14ac:dyDescent="0.25">
      <c r="A4">
        <v>3</v>
      </c>
      <c r="B4" s="1" t="s">
        <v>8</v>
      </c>
      <c r="C4" s="1" t="s">
        <v>6</v>
      </c>
      <c r="D4">
        <v>2000</v>
      </c>
      <c r="E4">
        <v>180</v>
      </c>
    </row>
    <row r="5" spans="1:5" x14ac:dyDescent="0.25">
      <c r="A5">
        <v>4</v>
      </c>
      <c r="B5" s="1" t="s">
        <v>9</v>
      </c>
      <c r="C5" s="1" t="s">
        <v>6</v>
      </c>
      <c r="D5">
        <v>2015</v>
      </c>
      <c r="E5">
        <v>130</v>
      </c>
    </row>
    <row r="6" spans="1:5" x14ac:dyDescent="0.25">
      <c r="A6">
        <v>5</v>
      </c>
      <c r="B6" s="1" t="s">
        <v>10</v>
      </c>
      <c r="C6" s="1" t="s">
        <v>6</v>
      </c>
      <c r="D6">
        <v>1998</v>
      </c>
      <c r="E6">
        <v>160</v>
      </c>
    </row>
    <row r="7" spans="1:5" x14ac:dyDescent="0.25">
      <c r="A7">
        <v>6</v>
      </c>
      <c r="B7" s="1" t="s">
        <v>11</v>
      </c>
      <c r="C7" s="1" t="s">
        <v>6</v>
      </c>
      <c r="D7">
        <v>1975</v>
      </c>
      <c r="E7">
        <v>140</v>
      </c>
    </row>
    <row r="8" spans="1:5" x14ac:dyDescent="0.25">
      <c r="A8">
        <v>7</v>
      </c>
      <c r="B8" s="1" t="s">
        <v>12</v>
      </c>
      <c r="C8" s="1" t="s">
        <v>6</v>
      </c>
      <c r="D8">
        <v>2005</v>
      </c>
      <c r="E8">
        <v>110</v>
      </c>
    </row>
    <row r="9" spans="1:5" x14ac:dyDescent="0.25">
      <c r="A9">
        <v>8</v>
      </c>
      <c r="B9" s="1" t="s">
        <v>13</v>
      </c>
      <c r="C9" s="1" t="s">
        <v>6</v>
      </c>
      <c r="D9">
        <v>2010</v>
      </c>
      <c r="E9">
        <v>170</v>
      </c>
    </row>
    <row r="10" spans="1:5" x14ac:dyDescent="0.25">
      <c r="A10">
        <v>9</v>
      </c>
      <c r="B10" s="1" t="s">
        <v>14</v>
      </c>
      <c r="C10" s="1" t="s">
        <v>15</v>
      </c>
      <c r="D10">
        <v>1980</v>
      </c>
      <c r="E10">
        <v>400</v>
      </c>
    </row>
    <row r="11" spans="1:5" x14ac:dyDescent="0.25">
      <c r="A11">
        <v>10</v>
      </c>
      <c r="B11" s="1" t="s">
        <v>16</v>
      </c>
      <c r="C11" s="1" t="s">
        <v>15</v>
      </c>
      <c r="D11">
        <v>1995</v>
      </c>
      <c r="E11">
        <v>420</v>
      </c>
    </row>
    <row r="12" spans="1:5" x14ac:dyDescent="0.25">
      <c r="A12">
        <v>11</v>
      </c>
      <c r="B12" s="1" t="s">
        <v>17</v>
      </c>
      <c r="C12" s="1" t="s">
        <v>18</v>
      </c>
      <c r="D12">
        <v>1970</v>
      </c>
      <c r="E12">
        <v>500</v>
      </c>
    </row>
    <row r="13" spans="1:5" x14ac:dyDescent="0.25">
      <c r="A13">
        <v>12</v>
      </c>
      <c r="B13" s="1" t="s">
        <v>19</v>
      </c>
      <c r="C13" s="1" t="s">
        <v>18</v>
      </c>
      <c r="D13">
        <v>2003</v>
      </c>
      <c r="E13">
        <v>480</v>
      </c>
    </row>
    <row r="14" spans="1:5" x14ac:dyDescent="0.25">
      <c r="A14">
        <v>13</v>
      </c>
      <c r="B14" s="1" t="s">
        <v>20</v>
      </c>
      <c r="C14" s="1" t="s">
        <v>21</v>
      </c>
      <c r="D14">
        <v>1992</v>
      </c>
      <c r="E14">
        <v>250</v>
      </c>
    </row>
    <row r="15" spans="1:5" x14ac:dyDescent="0.25">
      <c r="A15">
        <v>14</v>
      </c>
      <c r="B15" s="1" t="s">
        <v>22</v>
      </c>
      <c r="C15" s="1" t="s">
        <v>21</v>
      </c>
      <c r="D15">
        <v>2007</v>
      </c>
      <c r="E15">
        <v>230</v>
      </c>
    </row>
    <row r="16" spans="1:5" x14ac:dyDescent="0.25">
      <c r="A16">
        <v>15</v>
      </c>
      <c r="B16" s="1" t="s">
        <v>23</v>
      </c>
      <c r="C16" s="1" t="s">
        <v>24</v>
      </c>
      <c r="D16">
        <v>1965</v>
      </c>
      <c r="E16">
        <v>600</v>
      </c>
    </row>
    <row r="17" spans="1:5" x14ac:dyDescent="0.25">
      <c r="A17">
        <v>16</v>
      </c>
      <c r="B17" s="1" t="s">
        <v>25</v>
      </c>
      <c r="C17" s="1" t="s">
        <v>24</v>
      </c>
      <c r="D17">
        <v>1999</v>
      </c>
      <c r="E17">
        <v>550</v>
      </c>
    </row>
    <row r="18" spans="1:5" x14ac:dyDescent="0.25">
      <c r="A18">
        <v>17</v>
      </c>
      <c r="B18" s="1" t="s">
        <v>26</v>
      </c>
      <c r="C18" s="1" t="s">
        <v>27</v>
      </c>
      <c r="D18">
        <v>2012</v>
      </c>
      <c r="E18">
        <v>700</v>
      </c>
    </row>
    <row r="19" spans="1:5" x14ac:dyDescent="0.25">
      <c r="A19">
        <v>18</v>
      </c>
      <c r="B19" s="1" t="s">
        <v>28</v>
      </c>
      <c r="C19" s="1" t="s">
        <v>29</v>
      </c>
      <c r="D19">
        <v>1988</v>
      </c>
      <c r="E19">
        <v>300</v>
      </c>
    </row>
    <row r="20" spans="1:5" x14ac:dyDescent="0.25">
      <c r="A20">
        <v>19</v>
      </c>
      <c r="B20" s="1" t="s">
        <v>30</v>
      </c>
      <c r="C20" s="1" t="s">
        <v>31</v>
      </c>
      <c r="D20">
        <v>1993</v>
      </c>
      <c r="E20">
        <v>310</v>
      </c>
    </row>
    <row r="21" spans="1:5" x14ac:dyDescent="0.25">
      <c r="A21">
        <v>20</v>
      </c>
      <c r="B21" s="1" t="s">
        <v>32</v>
      </c>
      <c r="C21" s="1" t="s">
        <v>33</v>
      </c>
      <c r="D21">
        <v>2011</v>
      </c>
      <c r="E21">
        <v>450</v>
      </c>
    </row>
    <row r="22" spans="1:5" x14ac:dyDescent="0.25">
      <c r="A22">
        <v>21</v>
      </c>
      <c r="B22" s="1" t="s">
        <v>34</v>
      </c>
      <c r="C22" s="1" t="s">
        <v>35</v>
      </c>
      <c r="D22">
        <v>1955</v>
      </c>
      <c r="E22">
        <v>350</v>
      </c>
    </row>
    <row r="23" spans="1:5" x14ac:dyDescent="0.25">
      <c r="A23">
        <v>22</v>
      </c>
      <c r="B23" s="1" t="s">
        <v>36</v>
      </c>
      <c r="C23" s="1" t="s">
        <v>37</v>
      </c>
      <c r="D23">
        <v>2015</v>
      </c>
      <c r="E23">
        <v>500</v>
      </c>
    </row>
    <row r="24" spans="1:5" x14ac:dyDescent="0.25">
      <c r="A24">
        <v>23</v>
      </c>
      <c r="B24" s="1" t="s">
        <v>38</v>
      </c>
      <c r="C24" s="1" t="s">
        <v>39</v>
      </c>
      <c r="D24">
        <v>2008</v>
      </c>
      <c r="E24">
        <v>100</v>
      </c>
    </row>
    <row r="25" spans="1:5" x14ac:dyDescent="0.25">
      <c r="A25">
        <v>24</v>
      </c>
      <c r="B25" s="1" t="s">
        <v>40</v>
      </c>
      <c r="C25" s="1" t="s">
        <v>39</v>
      </c>
      <c r="D25">
        <v>2016</v>
      </c>
      <c r="E25">
        <v>450</v>
      </c>
    </row>
    <row r="26" spans="1:5" x14ac:dyDescent="0.25">
      <c r="A26">
        <v>25</v>
      </c>
      <c r="B26" s="1" t="s">
        <v>41</v>
      </c>
      <c r="C26" s="1" t="s">
        <v>39</v>
      </c>
      <c r="D26">
        <v>2000</v>
      </c>
      <c r="E26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C44-79D1-4058-B6F4-3503D1FC4F96}">
  <dimension ref="A1:E6"/>
  <sheetViews>
    <sheetView workbookViewId="0">
      <selection activeCell="B38" sqref="B38"/>
    </sheetView>
  </sheetViews>
  <sheetFormatPr defaultRowHeight="15" x14ac:dyDescent="0.25"/>
  <cols>
    <col min="1" max="1" width="19.5703125" bestFit="1" customWidth="1"/>
    <col min="2" max="2" width="28.85546875" bestFit="1" customWidth="1"/>
    <col min="3" max="3" width="14.7109375" bestFit="1" customWidth="1"/>
    <col min="4" max="4" width="17.42578125" bestFit="1" customWidth="1"/>
    <col min="5" max="5" width="29.7109375" bestFit="1" customWidth="1"/>
  </cols>
  <sheetData>
    <row r="1" spans="1:5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</row>
    <row r="2" spans="1:5" x14ac:dyDescent="0.25">
      <c r="A2">
        <v>3</v>
      </c>
      <c r="B2" s="1" t="s">
        <v>93</v>
      </c>
      <c r="C2">
        <v>1000000</v>
      </c>
      <c r="D2" s="7">
        <v>45735</v>
      </c>
      <c r="E2" s="7">
        <v>46100</v>
      </c>
    </row>
    <row r="3" spans="1:5" x14ac:dyDescent="0.25">
      <c r="A3">
        <v>4</v>
      </c>
      <c r="B3" s="1" t="s">
        <v>94</v>
      </c>
      <c r="C3">
        <v>2345670</v>
      </c>
      <c r="D3" s="7">
        <v>45931</v>
      </c>
      <c r="E3" s="7">
        <v>46296</v>
      </c>
    </row>
    <row r="4" spans="1:5" x14ac:dyDescent="0.25">
      <c r="A4">
        <v>5</v>
      </c>
      <c r="B4" s="1" t="s">
        <v>95</v>
      </c>
      <c r="C4">
        <v>576400</v>
      </c>
      <c r="D4" s="7">
        <v>45782</v>
      </c>
      <c r="E4" s="7">
        <v>45890</v>
      </c>
    </row>
    <row r="5" spans="1:5" x14ac:dyDescent="0.25">
      <c r="A5">
        <v>6</v>
      </c>
      <c r="B5" s="1" t="s">
        <v>99</v>
      </c>
      <c r="C5">
        <v>15000000</v>
      </c>
      <c r="D5" s="7">
        <v>45778</v>
      </c>
      <c r="E5" s="7">
        <v>45807</v>
      </c>
    </row>
    <row r="6" spans="1:5" x14ac:dyDescent="0.25">
      <c r="A6">
        <v>7</v>
      </c>
      <c r="B6" s="1" t="s">
        <v>100</v>
      </c>
      <c r="C6">
        <v>80000000</v>
      </c>
      <c r="D6" s="7">
        <v>45778</v>
      </c>
      <c r="E6" s="7">
        <v>45899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9F2-83D0-4296-B46B-DB85DE9A1294}">
  <dimension ref="A1:C13"/>
  <sheetViews>
    <sheetView workbookViewId="0"/>
  </sheetViews>
  <sheetFormatPr defaultRowHeight="15" x14ac:dyDescent="0.25"/>
  <cols>
    <col min="1" max="1" width="12.140625" bestFit="1" customWidth="1"/>
    <col min="2" max="2" width="19.5703125" bestFit="1" customWidth="1"/>
    <col min="3" max="3" width="17.7109375" bestFit="1" customWidth="1"/>
  </cols>
  <sheetData>
    <row r="1" spans="1:3" x14ac:dyDescent="0.25">
      <c r="A1" t="s">
        <v>104</v>
      </c>
      <c r="B1" t="s">
        <v>89</v>
      </c>
      <c r="C1" t="s">
        <v>105</v>
      </c>
    </row>
    <row r="2" spans="1:3" x14ac:dyDescent="0.25">
      <c r="A2">
        <v>1</v>
      </c>
      <c r="B2">
        <v>3</v>
      </c>
      <c r="C2">
        <v>9</v>
      </c>
    </row>
    <row r="3" spans="1:3" x14ac:dyDescent="0.25">
      <c r="A3">
        <v>2</v>
      </c>
      <c r="B3">
        <v>3</v>
      </c>
      <c r="C3">
        <v>10</v>
      </c>
    </row>
    <row r="4" spans="1:3" x14ac:dyDescent="0.25">
      <c r="A4">
        <v>3</v>
      </c>
      <c r="B4">
        <v>3</v>
      </c>
      <c r="C4">
        <v>24</v>
      </c>
    </row>
    <row r="5" spans="1:3" x14ac:dyDescent="0.25">
      <c r="A5">
        <v>4</v>
      </c>
      <c r="B5">
        <v>4</v>
      </c>
      <c r="C5">
        <v>9</v>
      </c>
    </row>
    <row r="6" spans="1:3" x14ac:dyDescent="0.25">
      <c r="A6">
        <v>5</v>
      </c>
      <c r="B6">
        <v>4</v>
      </c>
      <c r="C6">
        <v>10</v>
      </c>
    </row>
    <row r="7" spans="1:3" x14ac:dyDescent="0.25">
      <c r="A7">
        <v>6</v>
      </c>
      <c r="B7">
        <v>5</v>
      </c>
      <c r="C7">
        <v>23</v>
      </c>
    </row>
    <row r="8" spans="1:3" x14ac:dyDescent="0.25">
      <c r="A8">
        <v>7</v>
      </c>
      <c r="B8">
        <v>5</v>
      </c>
      <c r="C8">
        <v>24</v>
      </c>
    </row>
    <row r="9" spans="1:3" x14ac:dyDescent="0.25">
      <c r="A9">
        <v>8</v>
      </c>
      <c r="B9">
        <v>6</v>
      </c>
      <c r="C9">
        <v>20</v>
      </c>
    </row>
    <row r="10" spans="1:3" x14ac:dyDescent="0.25">
      <c r="A10">
        <v>9</v>
      </c>
      <c r="B10">
        <v>7</v>
      </c>
      <c r="C10">
        <v>12</v>
      </c>
    </row>
    <row r="11" spans="1:3" x14ac:dyDescent="0.25">
      <c r="A11">
        <v>10</v>
      </c>
      <c r="B11">
        <v>7</v>
      </c>
      <c r="C11">
        <v>13</v>
      </c>
    </row>
    <row r="12" spans="1:3" x14ac:dyDescent="0.25">
      <c r="A12">
        <v>11</v>
      </c>
      <c r="B12">
        <v>7</v>
      </c>
      <c r="C12">
        <v>14</v>
      </c>
    </row>
    <row r="13" spans="1:3" x14ac:dyDescent="0.25">
      <c r="A13">
        <v>12</v>
      </c>
      <c r="B13">
        <v>7</v>
      </c>
      <c r="C13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C3A-4BBC-489F-B53E-C40E949EC3CF}">
  <dimension ref="A1:I17"/>
  <sheetViews>
    <sheetView zoomScaleNormal="100" workbookViewId="0">
      <selection activeCell="G2" sqref="G2"/>
    </sheetView>
  </sheetViews>
  <sheetFormatPr defaultRowHeight="15" x14ac:dyDescent="0.25"/>
  <cols>
    <col min="2" max="2" width="8.28515625" customWidth="1"/>
    <col min="3" max="3" width="23.85546875" customWidth="1"/>
    <col min="4" max="4" width="12.140625" customWidth="1"/>
    <col min="5" max="5" width="23" customWidth="1"/>
    <col min="6" max="6" width="13" customWidth="1"/>
    <col min="7" max="7" width="26.28515625" customWidth="1"/>
    <col min="8" max="8" width="14.42578125" style="9" customWidth="1"/>
    <col min="9" max="9" width="9.140625" style="9"/>
    <col min="10" max="10" width="71.140625" customWidth="1"/>
    <col min="11" max="11" width="110.42578125" customWidth="1"/>
  </cols>
  <sheetData>
    <row r="1" spans="1:9" x14ac:dyDescent="0.25">
      <c r="A1" s="2" t="s">
        <v>96</v>
      </c>
      <c r="B1" s="21" t="s">
        <v>97</v>
      </c>
      <c r="C1" s="2" t="s">
        <v>106</v>
      </c>
      <c r="D1" s="21" t="s">
        <v>107</v>
      </c>
      <c r="E1" s="22" t="s">
        <v>73</v>
      </c>
      <c r="F1" s="22"/>
      <c r="G1" s="22"/>
      <c r="H1" s="22"/>
      <c r="I1" s="11"/>
    </row>
    <row r="2" spans="1:9" x14ac:dyDescent="0.25">
      <c r="A2" s="8">
        <f>Projektek_Épületek_Kapcsolótábl[Épületazonosító]</f>
        <v>9</v>
      </c>
      <c r="B2">
        <f>Projektek_Épületek_Kapcsolótábl[Projekt_azonosító]</f>
        <v>3</v>
      </c>
      <c r="C2" t="str">
        <f>INDEX(Épületek[Típus], MATCH('Projekt költségek'!A2, Épületek[Épület_azonosító], 0))</f>
        <v>iskola</v>
      </c>
      <c r="D2">
        <f>INDEX(Városfejlesztési_projektek[Költségvetés], MATCH('Projekt költségek'!B2,Városfejlesztési_projektek[Projekt_azonosító], 0))</f>
        <v>1000000</v>
      </c>
      <c r="E2" t="str">
        <f>IF(C3=C2,"",C2)</f>
        <v/>
      </c>
      <c r="F2" t="str">
        <f>IF(C3=C2,"",D2)</f>
        <v/>
      </c>
      <c r="G2" t="str">
        <f t="array" ref="G2">IFERROR(INDEX($E$2:$E$1048576, SMALL(IF($E$2:$E$1048576&lt;&gt;"", ROW($E$2:$E$1048576)-ROW($E$2)+1), ROW(A1))), "")</f>
        <v>iskola</v>
      </c>
      <c r="H2" s="10">
        <f>SUMIF($E$2:$E$1000, G2, $F$2:$F$1000)</f>
        <v>3345670</v>
      </c>
      <c r="I2" s="10"/>
    </row>
    <row r="3" spans="1:9" x14ac:dyDescent="0.25">
      <c r="A3" s="8">
        <f>Projektek_Épületek_Kapcsolótábl[Épületazonosító]</f>
        <v>10</v>
      </c>
      <c r="B3">
        <f>Projektek_Épületek_Kapcsolótábl[Projekt_azonosító]</f>
        <v>3</v>
      </c>
      <c r="C3" t="str">
        <f>INDEX(Épületek[Típus], MATCH('Projekt költségek'!A3, Épületek[Épület_azonosító], 0))</f>
        <v>iskola</v>
      </c>
      <c r="D3">
        <f>INDEX(Városfejlesztési_projektek[Költségvetés], MATCH('Projekt költségek'!B3,Városfejlesztési_projektek[Projekt_azonosító], 0))</f>
        <v>1000000</v>
      </c>
      <c r="E3" t="str">
        <f t="shared" ref="E3:E13" si="0">IF(C4=C3,"",C3)</f>
        <v>iskola</v>
      </c>
      <c r="F3">
        <f t="shared" ref="F3:F13" si="1">IF(C4=C3,"",D3)</f>
        <v>1000000</v>
      </c>
      <c r="G3" t="str">
        <f t="array" ref="G3">IFERROR(INDEX($E$2:$E$1048576, SMALL(IF($E$2:$E$1048576&lt;&gt;"", ROW($E$2:$E$1048576)-ROW($E$2)+1), ROW(A2))), "")</f>
        <v>szórakozás</v>
      </c>
      <c r="H3" s="10">
        <f t="shared" ref="H3:H13" si="2">SUMIF($E$2:$E$1000, G3, $F$2:$F$1000)</f>
        <v>1576400</v>
      </c>
      <c r="I3" s="10"/>
    </row>
    <row r="4" spans="1:9" x14ac:dyDescent="0.25">
      <c r="A4" s="8">
        <f>Projektek_Épületek_Kapcsolótábl[Épületazonosító]</f>
        <v>24</v>
      </c>
      <c r="B4">
        <f>Projektek_Épületek_Kapcsolótábl[Projekt_azonosító]</f>
        <v>3</v>
      </c>
      <c r="C4" t="str">
        <f>INDEX(Épületek[Típus], MATCH('Projekt költségek'!A4, Épületek[Épület_azonosító], 0))</f>
        <v>szórakozás</v>
      </c>
      <c r="D4">
        <f>INDEX(Városfejlesztési_projektek[Költségvetés], MATCH('Projekt költségek'!B4,Városfejlesztési_projektek[Projekt_azonosító], 0))</f>
        <v>1000000</v>
      </c>
      <c r="E4" t="str">
        <f t="shared" si="0"/>
        <v>szórakozás</v>
      </c>
      <c r="F4">
        <f t="shared" si="1"/>
        <v>1000000</v>
      </c>
      <c r="G4" t="str">
        <f t="array" ref="G4">IFERROR(INDEX($E$2:$E$1048576, SMALL(IF($E$2:$E$1048576&lt;&gt;"", ROW($E$2:$E$1048576)-ROW($E$2)+1), ROW(A3))), "")</f>
        <v>iskola</v>
      </c>
      <c r="H4" s="10">
        <f t="shared" si="2"/>
        <v>3345670</v>
      </c>
      <c r="I4" s="10"/>
    </row>
    <row r="5" spans="1:9" x14ac:dyDescent="0.25">
      <c r="A5" s="8">
        <f>Projektek_Épületek_Kapcsolótábl[Épületazonosító]</f>
        <v>9</v>
      </c>
      <c r="B5">
        <f>Projektek_Épületek_Kapcsolótábl[Projekt_azonosító]</f>
        <v>4</v>
      </c>
      <c r="C5" t="str">
        <f>INDEX(Épületek[Típus], MATCH('Projekt költségek'!A5, Épületek[Épület_azonosító], 0))</f>
        <v>iskola</v>
      </c>
      <c r="D5">
        <f>INDEX(Városfejlesztési_projektek[Költségvetés], MATCH('Projekt költségek'!B5,Városfejlesztési_projektek[Projekt_azonosító], 0))</f>
        <v>2345670</v>
      </c>
      <c r="E5" t="str">
        <f t="shared" si="0"/>
        <v/>
      </c>
      <c r="F5" t="str">
        <f t="shared" si="1"/>
        <v/>
      </c>
      <c r="G5" t="str">
        <f t="array" ref="G5">IFERROR(INDEX($E$2:$E$1048576, SMALL(IF($E$2:$E$1048576&lt;&gt;"", ROW($E$2:$E$1048576)-ROW($E$2)+1), ROW(A4))), "")</f>
        <v>szórakozás</v>
      </c>
      <c r="H5" s="10">
        <f t="shared" si="2"/>
        <v>1576400</v>
      </c>
      <c r="I5" s="10"/>
    </row>
    <row r="6" spans="1:9" x14ac:dyDescent="0.25">
      <c r="A6" s="8">
        <f>Projektek_Épületek_Kapcsolótábl[Épületazonosító]</f>
        <v>10</v>
      </c>
      <c r="B6">
        <f>Projektek_Épületek_Kapcsolótábl[Projekt_azonosító]</f>
        <v>4</v>
      </c>
      <c r="C6" t="str">
        <f>INDEX(Épületek[Típus], MATCH('Projekt költségek'!A6, Épületek[Épület_azonosító], 0))</f>
        <v>iskola</v>
      </c>
      <c r="D6">
        <f>INDEX(Városfejlesztési_projektek[Költségvetés], MATCH('Projekt költségek'!B6,Városfejlesztési_projektek[Projekt_azonosító], 0))</f>
        <v>2345670</v>
      </c>
      <c r="E6" t="str">
        <f t="shared" si="0"/>
        <v>iskola</v>
      </c>
      <c r="F6">
        <f t="shared" si="1"/>
        <v>2345670</v>
      </c>
      <c r="G6" t="str">
        <f t="array" ref="G6">IFERROR(INDEX($E$2:$E$1048576, SMALL(IF($E$2:$E$1048576&lt;&gt;"", ROW($E$2:$E$1048576)-ROW($E$2)+1), ROW(A5))), "")</f>
        <v>kulturális</v>
      </c>
      <c r="H6" s="10">
        <f t="shared" si="2"/>
        <v>15000000</v>
      </c>
      <c r="I6" s="10"/>
    </row>
    <row r="7" spans="1:9" x14ac:dyDescent="0.25">
      <c r="A7" s="8">
        <f>Projektek_Épületek_Kapcsolótábl[Épületazonosító]</f>
        <v>23</v>
      </c>
      <c r="B7">
        <f>Projektek_Épületek_Kapcsolótábl[Projekt_azonosító]</f>
        <v>5</v>
      </c>
      <c r="C7" t="str">
        <f>INDEX(Épületek[Típus], MATCH('Projekt költségek'!A7, Épületek[Épület_azonosító], 0))</f>
        <v>szórakozás</v>
      </c>
      <c r="D7">
        <f>INDEX(Városfejlesztési_projektek[Költségvetés], MATCH('Projekt költségek'!B7,Városfejlesztési_projektek[Projekt_azonosító], 0))</f>
        <v>576400</v>
      </c>
      <c r="E7" t="str">
        <f t="shared" si="0"/>
        <v/>
      </c>
      <c r="F7" t="str">
        <f t="shared" si="1"/>
        <v/>
      </c>
      <c r="G7" t="str">
        <f t="array" ref="G7">IFERROR(INDEX($E$2:$E$1048576, SMALL(IF($E$2:$E$1048576&lt;&gt;"", ROW($E$2:$E$1048576)-ROW($E$2)+1), ROW(A6))), "")</f>
        <v>kórház</v>
      </c>
      <c r="H7" s="10">
        <f t="shared" si="2"/>
        <v>80000000</v>
      </c>
    </row>
    <row r="8" spans="1:9" x14ac:dyDescent="0.25">
      <c r="A8" s="8">
        <f>Projektek_Épületek_Kapcsolótábl[Épületazonosító]</f>
        <v>24</v>
      </c>
      <c r="B8">
        <f>Projektek_Épületek_Kapcsolótábl[Projekt_azonosító]</f>
        <v>5</v>
      </c>
      <c r="C8" t="str">
        <f>INDEX(Épületek[Típus], MATCH('Projekt költségek'!A8, Épületek[Épület_azonosító], 0))</f>
        <v>szórakozás</v>
      </c>
      <c r="D8">
        <f>INDEX(Városfejlesztési_projektek[Költségvetés], MATCH('Projekt költségek'!B8,Városfejlesztési_projektek[Projekt_azonosító], 0))</f>
        <v>576400</v>
      </c>
      <c r="E8" t="str">
        <f t="shared" si="0"/>
        <v>szórakozás</v>
      </c>
      <c r="F8">
        <f t="shared" si="1"/>
        <v>576400</v>
      </c>
      <c r="G8" t="str">
        <f t="array" ref="G8">IFERROR(INDEX($E$2:$E$1048576, SMALL(IF($E$2:$E$1048576&lt;&gt;"", ROW($E$2:$E$1048576)-ROW($E$2)+1), ROW(A7))), "")</f>
        <v>üzlet</v>
      </c>
      <c r="H8" s="10">
        <f t="shared" si="2"/>
        <v>80000000</v>
      </c>
    </row>
    <row r="9" spans="1:9" x14ac:dyDescent="0.25">
      <c r="A9" s="8">
        <f>Projektek_Épületek_Kapcsolótábl[Épületazonosító]</f>
        <v>20</v>
      </c>
      <c r="B9">
        <f>Projektek_Épületek_Kapcsolótábl[Projekt_azonosító]</f>
        <v>6</v>
      </c>
      <c r="C9" t="str">
        <f>INDEX(Épületek[Típus], MATCH('Projekt költségek'!A9, Épületek[Épület_azonosító], 0))</f>
        <v>kulturális</v>
      </c>
      <c r="D9">
        <f>INDEX(Városfejlesztési_projektek[Költségvetés], MATCH('Projekt költségek'!B9,Városfejlesztési_projektek[Projekt_azonosító], 0))</f>
        <v>15000000</v>
      </c>
      <c r="E9" t="str">
        <f t="shared" si="0"/>
        <v>kulturális</v>
      </c>
      <c r="F9">
        <f t="shared" si="1"/>
        <v>15000000</v>
      </c>
      <c r="G9" t="str">
        <f t="array" ref="G9">IFERROR(INDEX($E$2:$E$1048576, SMALL(IF($E$2:$E$1048576&lt;&gt;"", ROW($E$2:$E$1048576)-ROW($E$2)+1), ROW(A8))), "")</f>
        <v>közlekedési csomópont</v>
      </c>
      <c r="H9" s="10">
        <f t="shared" si="2"/>
        <v>80000000</v>
      </c>
    </row>
    <row r="10" spans="1:9" x14ac:dyDescent="0.25">
      <c r="A10" s="8">
        <f>Projektek_Épületek_Kapcsolótábl[Épületazonosító]</f>
        <v>12</v>
      </c>
      <c r="B10">
        <f>Projektek_Épületek_Kapcsolótábl[Projekt_azonosító]</f>
        <v>7</v>
      </c>
      <c r="C10" t="str">
        <f>INDEX(Épületek[Típus], MATCH('Projekt költségek'!A10, Épületek[Épület_azonosító], 0))</f>
        <v>kórház</v>
      </c>
      <c r="D10">
        <f>INDEX(Városfejlesztési_projektek[Költségvetés], MATCH('Projekt költségek'!B10,Városfejlesztési_projektek[Projekt_azonosító], 0))</f>
        <v>80000000</v>
      </c>
      <c r="E10" t="str">
        <f t="shared" si="0"/>
        <v>kórház</v>
      </c>
      <c r="F10">
        <f t="shared" si="1"/>
        <v>80000000</v>
      </c>
      <c r="G10" t="str">
        <f t="array" ref="G10">IFERROR(INDEX($E$2:$E$1048576, SMALL(IF($E$2:$E$1048576&lt;&gt;"", ROW($E$2:$E$1048576)-ROW($E$2)+1), ROW(A9))), "")</f>
        <v/>
      </c>
      <c r="H10" s="10">
        <f t="shared" si="2"/>
        <v>0</v>
      </c>
    </row>
    <row r="11" spans="1:9" x14ac:dyDescent="0.25">
      <c r="A11" s="8">
        <f>Projektek_Épületek_Kapcsolótábl[Épületazonosító]</f>
        <v>13</v>
      </c>
      <c r="B11">
        <f>Projektek_Épületek_Kapcsolótábl[Projekt_azonosító]</f>
        <v>7</v>
      </c>
      <c r="C11" t="str">
        <f>INDEX(Épületek[Típus], MATCH('Projekt költségek'!A11, Épületek[Épület_azonosító], 0))</f>
        <v>üzlet</v>
      </c>
      <c r="D11">
        <f>INDEX(Városfejlesztési_projektek[Költségvetés], MATCH('Projekt költségek'!B11,Városfejlesztési_projektek[Projekt_azonosító], 0))</f>
        <v>80000000</v>
      </c>
      <c r="E11" t="str">
        <f t="shared" si="0"/>
        <v/>
      </c>
      <c r="F11" t="str">
        <f t="shared" si="1"/>
        <v/>
      </c>
      <c r="G11" t="str">
        <f t="array" ref="G11">IFERROR(INDEX($E$2:$E$1048576, SMALL(IF($E$2:$E$1048576&lt;&gt;"", ROW($E$2:$E$1048576)-ROW($E$2)+1), ROW(A10))), "")</f>
        <v/>
      </c>
      <c r="H11" s="10">
        <f t="shared" si="2"/>
        <v>0</v>
      </c>
    </row>
    <row r="12" spans="1:9" x14ac:dyDescent="0.25">
      <c r="A12" s="8">
        <f>Projektek_Épületek_Kapcsolótábl[Épületazonosító]</f>
        <v>14</v>
      </c>
      <c r="B12">
        <f>Projektek_Épületek_Kapcsolótábl[Projekt_azonosító]</f>
        <v>7</v>
      </c>
      <c r="C12" t="str">
        <f>INDEX(Épületek[Típus], MATCH('Projekt költségek'!A12, Épületek[Épület_azonosító], 0))</f>
        <v>üzlet</v>
      </c>
      <c r="D12">
        <f>INDEX(Városfejlesztési_projektek[Költségvetés], MATCH('Projekt költségek'!B12,Városfejlesztési_projektek[Projekt_azonosító], 0))</f>
        <v>80000000</v>
      </c>
      <c r="E12" t="str">
        <f t="shared" si="0"/>
        <v>üzlet</v>
      </c>
      <c r="F12">
        <f t="shared" si="1"/>
        <v>80000000</v>
      </c>
      <c r="G12" t="str">
        <f t="array" ref="G12">IFERROR(INDEX($E$2:$E$1048576, SMALL(IF($E$2:$E$1048576&lt;&gt;"", ROW($E$2:$E$1048576)-ROW($E$2)+1), ROW(A11))), "")</f>
        <v/>
      </c>
      <c r="H12" s="10">
        <f t="shared" si="2"/>
        <v>0</v>
      </c>
    </row>
    <row r="13" spans="1:9" x14ac:dyDescent="0.25">
      <c r="A13" s="8">
        <f>Projektek_Épületek_Kapcsolótábl[Épületazonosító]</f>
        <v>17</v>
      </c>
      <c r="B13">
        <f>Projektek_Épületek_Kapcsolótábl[Projekt_azonosító]</f>
        <v>7</v>
      </c>
      <c r="C13" t="str">
        <f>INDEX(Épületek[Típus], MATCH('Projekt költségek'!A13, Épületek[Épület_azonosító], 0))</f>
        <v>közlekedési csomópont</v>
      </c>
      <c r="D13">
        <f>INDEX(Városfejlesztési_projektek[Költségvetés], MATCH('Projekt költségek'!B13,Városfejlesztési_projektek[Projekt_azonosító], 0))</f>
        <v>80000000</v>
      </c>
      <c r="E13" t="str">
        <f t="shared" si="0"/>
        <v>közlekedési csomópont</v>
      </c>
      <c r="F13">
        <f t="shared" si="1"/>
        <v>80000000</v>
      </c>
      <c r="G13" t="str">
        <f t="array" ref="G13">IFERROR(INDEX($E$2:$E$1048576, SMALL(IF($E$2:$E$1048576&lt;&gt;"", ROW($E$2:$E$1048576)-ROW($E$2)+1), ROW(A12))), "")</f>
        <v/>
      </c>
      <c r="H13" s="10">
        <f t="shared" si="2"/>
        <v>0</v>
      </c>
    </row>
    <row r="14" spans="1:9" x14ac:dyDescent="0.25">
      <c r="A14" s="8"/>
    </row>
    <row r="15" spans="1:9" x14ac:dyDescent="0.25">
      <c r="A15" s="8"/>
    </row>
    <row r="16" spans="1:9" x14ac:dyDescent="0.25">
      <c r="A16" s="8"/>
    </row>
    <row r="17" spans="1:1" x14ac:dyDescent="0.25">
      <c r="A17" s="8"/>
    </row>
  </sheetData>
  <sortState ref="H1:I10">
    <sortCondition ref="H1"/>
  </sortState>
  <mergeCells count="1">
    <mergeCell ref="E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B175-9F42-437B-B034-BC964CDF9265}">
  <dimension ref="A1:E26"/>
  <sheetViews>
    <sheetView tabSelected="1" workbookViewId="0">
      <selection activeCell="D2" sqref="D2"/>
    </sheetView>
  </sheetViews>
  <sheetFormatPr defaultRowHeight="15" x14ac:dyDescent="0.25"/>
  <cols>
    <col min="1" max="2" width="24.5703125" customWidth="1"/>
    <col min="3" max="3" width="25" customWidth="1"/>
    <col min="4" max="4" width="21.5703125" customWidth="1"/>
    <col min="5" max="5" width="10.85546875" customWidth="1"/>
    <col min="6" max="6" width="126.140625" customWidth="1"/>
  </cols>
  <sheetData>
    <row r="1" spans="1:5" x14ac:dyDescent="0.25">
      <c r="A1" s="21" t="s">
        <v>103</v>
      </c>
      <c r="B1" s="2" t="s">
        <v>73</v>
      </c>
      <c r="C1" s="20" t="s">
        <v>102</v>
      </c>
      <c r="D1" s="2" t="s">
        <v>101</v>
      </c>
      <c r="E1" s="17"/>
    </row>
    <row r="2" spans="1:5" x14ac:dyDescent="0.25">
      <c r="A2" t="str">
        <f>Épületek[Típus]</f>
        <v>lakóház</v>
      </c>
      <c r="B2" t="str">
        <f t="shared" ref="B2:B26" si="0">IF(A2=A3,"",A2)</f>
        <v/>
      </c>
      <c r="C2" t="str">
        <f t="array" ref="C2">IFERROR(INDEX($B$2:$B$1048576, SMALL(IF($B$2:$B$1048576&lt;&gt;"", ROW($B$2:$B$1048576)-ROW($B$2)+1), ROW(A1))), "")</f>
        <v>lakóház</v>
      </c>
      <c r="D2">
        <f>IF(C2="", "",COUNTIFS('Épülettípusok aránya'!A:A,'Épülettípusok aránya'!C2))</f>
        <v>8</v>
      </c>
      <c r="E2" s="18"/>
    </row>
    <row r="3" spans="1:5" x14ac:dyDescent="0.25">
      <c r="A3" t="str">
        <f>Épületek[Típus]</f>
        <v>lakóház</v>
      </c>
      <c r="B3" t="str">
        <f t="shared" si="0"/>
        <v/>
      </c>
      <c r="C3" t="str">
        <f t="array" ref="C3">IFERROR(INDEX($B$2:$B$1048576, SMALL(IF($B$2:$B$1048576&lt;&gt;"", ROW($B$2:$B$1048576)-ROW($B$2)+1), ROW(A2))), "")</f>
        <v>iskola</v>
      </c>
      <c r="D3">
        <f>IF(C3="", "",COUNTIFS('Épülettípusok aránya'!A:A,'Épülettípusok aránya'!C3))</f>
        <v>2</v>
      </c>
      <c r="E3" s="18"/>
    </row>
    <row r="4" spans="1:5" x14ac:dyDescent="0.25">
      <c r="A4" t="str">
        <f>Épületek[Típus]</f>
        <v>lakóház</v>
      </c>
      <c r="B4" t="str">
        <f t="shared" si="0"/>
        <v/>
      </c>
      <c r="C4" t="str">
        <f t="array" ref="C4">IFERROR(INDEX($B$2:$B$1048576, SMALL(IF($B$2:$B$1048576&lt;&gt;"", ROW($B$2:$B$1048576)-ROW($B$2)+1), ROW(A3))), "")</f>
        <v>kórház</v>
      </c>
      <c r="D4">
        <f>IF(C4="", "",COUNTIFS('Épülettípusok aránya'!A:A,'Épülettípusok aránya'!C4))</f>
        <v>2</v>
      </c>
      <c r="E4" s="18"/>
    </row>
    <row r="5" spans="1:5" x14ac:dyDescent="0.25">
      <c r="A5" t="str">
        <f>Épületek[Típus]</f>
        <v>lakóház</v>
      </c>
      <c r="B5" t="str">
        <f t="shared" si="0"/>
        <v/>
      </c>
      <c r="C5" t="str">
        <f t="array" ref="C5">IFERROR(INDEX($B$2:$B$1048576, SMALL(IF($B$2:$B$1048576&lt;&gt;"", ROW($B$2:$B$1048576)-ROW($B$2)+1), ROW(A4))), "")</f>
        <v>üzlet</v>
      </c>
      <c r="D5">
        <f>IF(C5="", "",COUNTIFS('Épülettípusok aránya'!A:A,'Épülettípusok aránya'!C5))</f>
        <v>2</v>
      </c>
      <c r="E5" s="18"/>
    </row>
    <row r="6" spans="1:5" x14ac:dyDescent="0.25">
      <c r="A6" t="str">
        <f>Épületek[Típus]</f>
        <v>lakóház</v>
      </c>
      <c r="B6" t="str">
        <f t="shared" si="0"/>
        <v/>
      </c>
      <c r="C6" t="str">
        <f t="array" ref="C6">IFERROR(INDEX($B$2:$B$1048576, SMALL(IF($B$2:$B$1048576&lt;&gt;"", ROW($B$2:$B$1048576)-ROW($B$2)+1), ROW(A5))), "")</f>
        <v>gyár</v>
      </c>
      <c r="D6">
        <f>IF(C6="", "",COUNTIFS('Épülettípusok aránya'!A:A,'Épülettípusok aránya'!C6))</f>
        <v>2</v>
      </c>
      <c r="E6" s="18"/>
    </row>
    <row r="7" spans="1:5" x14ac:dyDescent="0.25">
      <c r="A7" t="str">
        <f>Épületek[Típus]</f>
        <v>lakóház</v>
      </c>
      <c r="B7" t="str">
        <f t="shared" si="0"/>
        <v/>
      </c>
      <c r="C7" t="str">
        <f t="array" ref="C7">IFERROR(INDEX($B$2:$B$1048576, SMALL(IF($B$2:$B$1048576&lt;&gt;"", ROW($B$2:$B$1048576)-ROW($B$2)+1), ROW(A6))), "")</f>
        <v>közlekedési csomópont</v>
      </c>
      <c r="D7">
        <f>IF(C7="", "",COUNTIFS('Épülettípusok aránya'!A:A,'Épülettípusok aránya'!C7))</f>
        <v>1</v>
      </c>
      <c r="E7" s="18"/>
    </row>
    <row r="8" spans="1:5" x14ac:dyDescent="0.25">
      <c r="A8" t="str">
        <f>Épületek[Típus]</f>
        <v>lakóház</v>
      </c>
      <c r="B8" t="str">
        <f t="shared" si="0"/>
        <v/>
      </c>
      <c r="C8" t="str">
        <f t="array" ref="C8">IFERROR(INDEX($B$2:$B$1048576, SMALL(IF($B$2:$B$1048576&lt;&gt;"", ROW($B$2:$B$1048576)-ROW($B$2)+1), ROW(A7))), "")</f>
        <v>rendőrség</v>
      </c>
      <c r="D8">
        <f>IF(C8="", "",COUNTIFS('Épülettípusok aránya'!A:A,'Épülettípusok aránya'!C8))</f>
        <v>1</v>
      </c>
      <c r="E8" s="18"/>
    </row>
    <row r="9" spans="1:5" x14ac:dyDescent="0.25">
      <c r="A9" t="str">
        <f>Épületek[Típus]</f>
        <v>lakóház</v>
      </c>
      <c r="B9" t="str">
        <f t="shared" si="0"/>
        <v>lakóház</v>
      </c>
      <c r="C9" t="str">
        <f t="array" ref="C9">IFERROR(INDEX($B$2:$B$1048576, SMALL(IF($B$2:$B$1048576&lt;&gt;"", ROW($B$2:$B$1048576)-ROW($B$2)+1), ROW(A8))), "")</f>
        <v>tűzoltóság</v>
      </c>
      <c r="D9">
        <f>IF(C9="", "",COUNTIFS('Épülettípusok aránya'!A:A,'Épülettípusok aránya'!C9))</f>
        <v>1</v>
      </c>
      <c r="E9" s="18"/>
    </row>
    <row r="10" spans="1:5" x14ac:dyDescent="0.25">
      <c r="A10" t="str">
        <f>Épületek[Típus]</f>
        <v>iskola</v>
      </c>
      <c r="B10" t="str">
        <f t="shared" si="0"/>
        <v/>
      </c>
      <c r="C10" t="str">
        <f t="array" ref="C10">IFERROR(INDEX($B$2:$B$1048576, SMALL(IF($B$2:$B$1048576&lt;&gt;"", ROW($B$2:$B$1048576)-ROW($B$2)+1), ROW(A9))), "")</f>
        <v>kulturális</v>
      </c>
      <c r="D10">
        <f>IF(C10="", "",COUNTIFS('Épülettípusok aránya'!A:A,'Épülettípusok aránya'!C10))</f>
        <v>1</v>
      </c>
      <c r="E10" s="18"/>
    </row>
    <row r="11" spans="1:5" x14ac:dyDescent="0.25">
      <c r="A11" t="str">
        <f>Épületek[Típus]</f>
        <v>iskola</v>
      </c>
      <c r="B11" t="str">
        <f t="shared" si="0"/>
        <v>iskola</v>
      </c>
      <c r="C11" t="str">
        <f t="array" ref="C11">IFERROR(INDEX($B$2:$B$1048576, SMALL(IF($B$2:$B$1048576&lt;&gt;"", ROW($B$2:$B$1048576)-ROW($B$2)+1), ROW(A10))), "")</f>
        <v>adminisztráció</v>
      </c>
      <c r="D11">
        <f>IF(C11="", "",COUNTIFS('Épülettípusok aránya'!A:A,'Épülettípusok aránya'!C11))</f>
        <v>1</v>
      </c>
      <c r="E11" s="18"/>
    </row>
    <row r="12" spans="1:5" x14ac:dyDescent="0.25">
      <c r="A12" t="str">
        <f>Épületek[Típus]</f>
        <v>kórház</v>
      </c>
      <c r="B12" t="str">
        <f t="shared" si="0"/>
        <v/>
      </c>
      <c r="C12" t="str">
        <f t="array" ref="C12">IFERROR(INDEX($B$2:$B$1048576, SMALL(IF($B$2:$B$1048576&lt;&gt;"", ROW($B$2:$B$1048576)-ROW($B$2)+1), ROW(A11))), "")</f>
        <v>kereskedelem</v>
      </c>
      <c r="D12">
        <f>IF(C12="", "",COUNTIFS('Épülettípusok aránya'!A:A,'Épülettípusok aránya'!C12))</f>
        <v>1</v>
      </c>
      <c r="E12" s="18"/>
    </row>
    <row r="13" spans="1:5" x14ac:dyDescent="0.25">
      <c r="A13" t="str">
        <f>Épületek[Típus]</f>
        <v>kórház</v>
      </c>
      <c r="B13" t="str">
        <f t="shared" si="0"/>
        <v>kórház</v>
      </c>
      <c r="C13" t="str">
        <f t="array" ref="C13">IFERROR(INDEX($B$2:$B$1048576, SMALL(IF($B$2:$B$1048576&lt;&gt;"", ROW($B$2:$B$1048576)-ROW($B$2)+1), ROW(A12))), "")</f>
        <v>szórakozás</v>
      </c>
      <c r="D13">
        <f>IF(C13="", "",COUNTIFS('Épülettípusok aránya'!A:A,'Épülettípusok aránya'!C13))</f>
        <v>3</v>
      </c>
      <c r="E13" s="18"/>
    </row>
    <row r="14" spans="1:5" x14ac:dyDescent="0.25">
      <c r="A14" t="str">
        <f>Épületek[Típus]</f>
        <v>üzlet</v>
      </c>
      <c r="B14" t="str">
        <f t="shared" si="0"/>
        <v/>
      </c>
      <c r="C14" t="str">
        <f t="array" ref="C14">IFERROR(INDEX($B$2:$B$1048576, SMALL(IF($B$2:$B$1048576&lt;&gt;"", ROW($B$2:$B$1048576)-ROW($B$2)+1), ROW(A13))), "")</f>
        <v/>
      </c>
      <c r="D14" t="str">
        <f>IF(C14="", "",COUNTIFS('Épülettípusok aránya'!A:A,'Épülettípusok aránya'!C14))</f>
        <v/>
      </c>
    </row>
    <row r="15" spans="1:5" x14ac:dyDescent="0.25">
      <c r="A15" t="str">
        <f>Épületek[Típus]</f>
        <v>üzlet</v>
      </c>
      <c r="B15" t="str">
        <f t="shared" si="0"/>
        <v>üzlet</v>
      </c>
      <c r="C15" t="str">
        <f t="array" ref="C15">IFERROR(INDEX($B$2:$B$1048576, SMALL(IF($B$2:$B$1048576&lt;&gt;"", ROW($B$2:$B$1048576)-ROW($B$2)+1), ROW(A14))), "")</f>
        <v/>
      </c>
      <c r="D15" t="str">
        <f>IF(C15="", "",COUNTIFS('Épülettípusok aránya'!A:A,'Épülettípusok aránya'!C15))</f>
        <v/>
      </c>
    </row>
    <row r="16" spans="1:5" x14ac:dyDescent="0.25">
      <c r="A16" t="str">
        <f>Épületek[Típus]</f>
        <v>gyár</v>
      </c>
      <c r="B16" t="str">
        <f t="shared" si="0"/>
        <v/>
      </c>
      <c r="C16" t="str">
        <f t="array" ref="C16">IFERROR(INDEX($B$2:$B$1048576, SMALL(IF($B$2:$B$1048576&lt;&gt;"", ROW($B$2:$B$1048576)-ROW($B$2)+1), ROW(A15))), "")</f>
        <v/>
      </c>
      <c r="D16" t="str">
        <f>IF(C16="", "",COUNTIFS('Épülettípusok aránya'!A:A,'Épülettípusok aránya'!C16))</f>
        <v/>
      </c>
    </row>
    <row r="17" spans="1:4" x14ac:dyDescent="0.25">
      <c r="A17" t="str">
        <f>Épületek[Típus]</f>
        <v>gyár</v>
      </c>
      <c r="B17" t="str">
        <f t="shared" si="0"/>
        <v>gyár</v>
      </c>
      <c r="C17" t="str">
        <f t="array" ref="C17">IFERROR(INDEX($B$2:$B$1048576, SMALL(IF($B$2:$B$1048576&lt;&gt;"", ROW($B$2:$B$1048576)-ROW($B$2)+1), ROW(A16))), "")</f>
        <v/>
      </c>
      <c r="D17" t="str">
        <f>IF(C17="", "",COUNTIFS('Épülettípusok aránya'!A:A,'Épülettípusok aránya'!C17))</f>
        <v/>
      </c>
    </row>
    <row r="18" spans="1:4" x14ac:dyDescent="0.25">
      <c r="A18" t="str">
        <f>Épületek[Típus]</f>
        <v>közlekedési csomópont</v>
      </c>
      <c r="B18" t="str">
        <f t="shared" si="0"/>
        <v>közlekedési csomópont</v>
      </c>
      <c r="C18" t="str">
        <f t="array" ref="C18">IFERROR(INDEX($B$2:$B$1048576, SMALL(IF($B$2:$B$1048576&lt;&gt;"", ROW($B$2:$B$1048576)-ROW($B$2)+1), ROW(A17))), "")</f>
        <v/>
      </c>
      <c r="D18" t="str">
        <f>IF(C18="", "",COUNTIFS('Épülettípusok aránya'!A:A,'Épülettípusok aránya'!C18))</f>
        <v/>
      </c>
    </row>
    <row r="19" spans="1:4" x14ac:dyDescent="0.25">
      <c r="A19" t="str">
        <f>Épületek[Típus]</f>
        <v>rendőrség</v>
      </c>
      <c r="B19" t="str">
        <f t="shared" si="0"/>
        <v>rendőrség</v>
      </c>
      <c r="C19" t="str">
        <f t="array" ref="C19">IFERROR(INDEX($B$2:$B$1048576, SMALL(IF($B$2:$B$1048576&lt;&gt;"", ROW($B$2:$B$1048576)-ROW($B$2)+1), ROW(A18))), "")</f>
        <v/>
      </c>
      <c r="D19" t="str">
        <f>IF(C19="", "",COUNTIFS('Épülettípusok aránya'!A:A,'Épülettípusok aránya'!C19))</f>
        <v/>
      </c>
    </row>
    <row r="20" spans="1:4" x14ac:dyDescent="0.25">
      <c r="A20" t="str">
        <f>Épületek[Típus]</f>
        <v>tűzoltóság</v>
      </c>
      <c r="B20" t="str">
        <f t="shared" si="0"/>
        <v>tűzoltóság</v>
      </c>
      <c r="C20" t="str">
        <f t="array" ref="C20">IFERROR(INDEX($B$2:$B$1048576, SMALL(IF($B$2:$B$1048576&lt;&gt;"", ROW($B$2:$B$1048576)-ROW($B$2)+1), ROW(A19))), "")</f>
        <v/>
      </c>
      <c r="D20" t="str">
        <f>IF(C20="", "",COUNTIFS('Épülettípusok aránya'!A:A,'Épülettípusok aránya'!C20))</f>
        <v/>
      </c>
    </row>
    <row r="21" spans="1:4" x14ac:dyDescent="0.25">
      <c r="A21" t="str">
        <f>Épületek[Típus]</f>
        <v>kulturális</v>
      </c>
      <c r="B21" t="str">
        <f t="shared" si="0"/>
        <v>kulturális</v>
      </c>
      <c r="C21" t="str">
        <f t="array" ref="C21">IFERROR(INDEX($B$2:$B$1048576, SMALL(IF($B$2:$B$1048576&lt;&gt;"", ROW($B$2:$B$1048576)-ROW($B$2)+1), ROW(A20))), "")</f>
        <v/>
      </c>
      <c r="D21" t="str">
        <f>IF(C21="", "",COUNTIFS('Épülettípusok aránya'!A:A,'Épülettípusok aránya'!C21))</f>
        <v/>
      </c>
    </row>
    <row r="22" spans="1:4" x14ac:dyDescent="0.25">
      <c r="A22" t="str">
        <f>Épületek[Típus]</f>
        <v>adminisztráció</v>
      </c>
      <c r="B22" t="str">
        <f t="shared" si="0"/>
        <v>adminisztráció</v>
      </c>
      <c r="C22" t="str">
        <f t="array" ref="C22">IFERROR(INDEX($B$2:$B$1048576, SMALL(IF($B$2:$B$1048576&lt;&gt;"", ROW($B$2:$B$1048576)-ROW($B$2)+1), ROW(A21))), "")</f>
        <v/>
      </c>
      <c r="D22" t="str">
        <f>IF(C22="", "",COUNTIFS('Épülettípusok aránya'!A:A,'Épülettípusok aránya'!C22))</f>
        <v/>
      </c>
    </row>
    <row r="23" spans="1:4" x14ac:dyDescent="0.25">
      <c r="A23" t="str">
        <f>Épületek[Típus]</f>
        <v>kereskedelem</v>
      </c>
      <c r="B23" t="str">
        <f t="shared" si="0"/>
        <v>kereskedelem</v>
      </c>
      <c r="C23" t="str">
        <f t="array" ref="C23">IFERROR(INDEX($B$2:$B$1048576, SMALL(IF($B$2:$B$1048576&lt;&gt;"", ROW($B$2:$B$1048576)-ROW($B$2)+1), ROW(A22))), "")</f>
        <v/>
      </c>
      <c r="D23" t="str">
        <f>IF(C23="", "",COUNTIFS('Épülettípusok aránya'!A:A,'Épülettípusok aránya'!C23))</f>
        <v/>
      </c>
    </row>
    <row r="24" spans="1:4" x14ac:dyDescent="0.25">
      <c r="A24" t="str">
        <f>Épületek[Típus]</f>
        <v>szórakozás</v>
      </c>
      <c r="B24" t="str">
        <f t="shared" si="0"/>
        <v/>
      </c>
      <c r="C24" t="str">
        <f t="array" ref="C24">IFERROR(INDEX($B$2:$B$1048576, SMALL(IF($B$2:$B$1048576&lt;&gt;"", ROW($B$2:$B$1048576)-ROW($B$2)+1), ROW(A23))), "")</f>
        <v/>
      </c>
      <c r="D24" t="str">
        <f>IF(C24="", "",COUNTIFS('Épülettípusok aránya'!A:A,'Épülettípusok aránya'!C24))</f>
        <v/>
      </c>
    </row>
    <row r="25" spans="1:4" x14ac:dyDescent="0.25">
      <c r="A25" t="str">
        <f>Épületek[Típus]</f>
        <v>szórakozás</v>
      </c>
      <c r="B25" t="str">
        <f t="shared" si="0"/>
        <v/>
      </c>
      <c r="C25" t="str">
        <f t="array" ref="C25">IFERROR(INDEX($B$2:$B$1048576, SMALL(IF($B$2:$B$1048576&lt;&gt;"", ROW($B$2:$B$1048576)-ROW($B$2)+1), ROW(A24))), "")</f>
        <v/>
      </c>
      <c r="D25" t="str">
        <f>IF(C25="", "",COUNTIFS('Épülettípusok aránya'!A:A,'Épülettípusok aránya'!C25))</f>
        <v/>
      </c>
    </row>
    <row r="26" spans="1:4" x14ac:dyDescent="0.25">
      <c r="A26" t="str">
        <f>Épületek[Típus]</f>
        <v>szórakozás</v>
      </c>
      <c r="B26" t="str">
        <f t="shared" si="0"/>
        <v>szórakozás</v>
      </c>
      <c r="C26" t="str">
        <f t="array" ref="C26">IFERROR(INDEX($B$2:$B$1048576, SMALL(IF($B$2:$B$1048576&lt;&gt;"", ROW($B$2:$B$1048576)-ROW($B$2)+1), ROW(A25))), "")</f>
        <v/>
      </c>
      <c r="D26" t="str">
        <f>IF(C26="", "",COUNTIFS('Épülettípusok aránya'!A:A,'Épülettípusok aránya'!C26))</f>
        <v/>
      </c>
    </row>
  </sheetData>
  <sortState ref="D2:D19">
    <sortCondition ref="D1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41-0578-4987-91E1-CB11E89C13A3}">
  <dimension ref="A1:F39"/>
  <sheetViews>
    <sheetView zoomScaleNormal="100" workbookViewId="0">
      <selection activeCell="C1" sqref="C1:F1"/>
    </sheetView>
  </sheetViews>
  <sheetFormatPr defaultRowHeight="15" x14ac:dyDescent="0.25"/>
  <cols>
    <col min="1" max="1" width="13.5703125" customWidth="1"/>
    <col min="2" max="2" width="16.28515625" customWidth="1"/>
    <col min="3" max="3" width="24" customWidth="1"/>
    <col min="4" max="4" width="24.5703125" customWidth="1"/>
    <col min="5" max="5" width="9.140625" customWidth="1"/>
    <col min="8" max="8" width="104.5703125" customWidth="1"/>
    <col min="9" max="9" width="9.7109375" customWidth="1"/>
  </cols>
  <sheetData>
    <row r="1" spans="1:6" x14ac:dyDescent="0.25">
      <c r="A1" s="2" t="s">
        <v>88</v>
      </c>
      <c r="C1" s="23" t="s">
        <v>98</v>
      </c>
      <c r="D1" s="24"/>
      <c r="E1" s="24"/>
      <c r="F1" s="24"/>
    </row>
    <row r="2" spans="1:6" x14ac:dyDescent="0.25">
      <c r="A2">
        <f>Lakosok[Születési_év]</f>
        <v>1972</v>
      </c>
    </row>
    <row r="3" spans="1:6" x14ac:dyDescent="0.25">
      <c r="A3">
        <f>Lakosok[Születési_év]</f>
        <v>1975</v>
      </c>
      <c r="C3" s="5" t="s">
        <v>77</v>
      </c>
      <c r="D3" s="12">
        <f>COUNT(A:A)</f>
        <v>38</v>
      </c>
    </row>
    <row r="4" spans="1:6" x14ac:dyDescent="0.25">
      <c r="A4">
        <f>Lakosok[Születési_év]</f>
        <v>1979</v>
      </c>
      <c r="C4" s="19" t="s">
        <v>86</v>
      </c>
      <c r="D4" s="12">
        <v>5</v>
      </c>
    </row>
    <row r="5" spans="1:6" x14ac:dyDescent="0.25">
      <c r="A5">
        <f>Lakosok[Születési_év]</f>
        <v>1980</v>
      </c>
      <c r="C5" s="5" t="s">
        <v>74</v>
      </c>
      <c r="D5" s="12">
        <f>MIN(A:A)</f>
        <v>1972</v>
      </c>
    </row>
    <row r="6" spans="1:6" x14ac:dyDescent="0.25">
      <c r="A6">
        <f>Lakosok[Születési_év]</f>
        <v>1981</v>
      </c>
      <c r="C6" s="19" t="s">
        <v>75</v>
      </c>
      <c r="D6" s="12">
        <f>MAX(A:A)</f>
        <v>2023</v>
      </c>
    </row>
    <row r="7" spans="1:6" x14ac:dyDescent="0.25">
      <c r="A7">
        <f>Lakosok[Születési_év]</f>
        <v>1982</v>
      </c>
      <c r="C7" s="5" t="s">
        <v>76</v>
      </c>
      <c r="D7" s="12">
        <f>D6-D5</f>
        <v>51</v>
      </c>
    </row>
    <row r="8" spans="1:6" x14ac:dyDescent="0.25">
      <c r="A8">
        <f>Lakosok[Születési_év]</f>
        <v>1984</v>
      </c>
      <c r="C8" s="19" t="s">
        <v>87</v>
      </c>
      <c r="D8" s="13">
        <f>D7/(D4)</f>
        <v>10.199999999999999</v>
      </c>
    </row>
    <row r="9" spans="1:6" x14ac:dyDescent="0.25">
      <c r="A9">
        <f>Lakosok[Születési_év]</f>
        <v>1985</v>
      </c>
    </row>
    <row r="10" spans="1:6" x14ac:dyDescent="0.25">
      <c r="A10">
        <f>Lakosok[Születési_év]</f>
        <v>1988</v>
      </c>
      <c r="C10" s="4"/>
      <c r="D10" s="6" t="s">
        <v>84</v>
      </c>
      <c r="E10" s="6" t="s">
        <v>85</v>
      </c>
      <c r="F10" s="6" t="s">
        <v>83</v>
      </c>
    </row>
    <row r="11" spans="1:6" x14ac:dyDescent="0.25">
      <c r="A11">
        <f>Lakosok[Születési_év]</f>
        <v>1989</v>
      </c>
      <c r="C11" s="5" t="s">
        <v>78</v>
      </c>
      <c r="D11" s="14">
        <f>D5</f>
        <v>1972</v>
      </c>
      <c r="E11" s="15">
        <f>D11+$D$8</f>
        <v>1982.2</v>
      </c>
      <c r="F11" s="16">
        <f>COUNTIFS(A:A, "&gt;="&amp;D11, A:A, "&lt;="&amp;E11)</f>
        <v>6</v>
      </c>
    </row>
    <row r="12" spans="1:6" x14ac:dyDescent="0.25">
      <c r="A12">
        <f>Lakosok[Születési_év]</f>
        <v>1990</v>
      </c>
      <c r="C12" s="5" t="s">
        <v>79</v>
      </c>
      <c r="D12" s="15">
        <f>E11</f>
        <v>1982.2</v>
      </c>
      <c r="E12" s="15">
        <f>E11+$D$8</f>
        <v>1992.4</v>
      </c>
      <c r="F12" s="16">
        <f>COUNTIFS(A:A, "&gt;="&amp;D12, A:A, "&lt;="&amp;E12)</f>
        <v>6</v>
      </c>
    </row>
    <row r="13" spans="1:6" x14ac:dyDescent="0.25">
      <c r="A13">
        <f>Lakosok[Születési_év]</f>
        <v>1992</v>
      </c>
      <c r="C13" s="5" t="s">
        <v>80</v>
      </c>
      <c r="D13" s="15">
        <f>E12</f>
        <v>1992.4</v>
      </c>
      <c r="E13" s="15">
        <f>E12+$D$8</f>
        <v>2002.6000000000001</v>
      </c>
      <c r="F13" s="16">
        <f>COUNTIFS(A:A, "&gt;="&amp;D13, A:A, "&lt;="&amp;E13)</f>
        <v>9</v>
      </c>
    </row>
    <row r="14" spans="1:6" x14ac:dyDescent="0.25">
      <c r="A14">
        <f>Lakosok[Születési_év]</f>
        <v>1993</v>
      </c>
      <c r="C14" s="5" t="s">
        <v>81</v>
      </c>
      <c r="D14" s="15">
        <f>E13</f>
        <v>2002.6000000000001</v>
      </c>
      <c r="E14" s="15">
        <f>E13+$D$8</f>
        <v>2012.8000000000002</v>
      </c>
      <c r="F14" s="16">
        <f>COUNTIFS(A:A, "&gt;="&amp;D14, A:A, "&lt;="&amp;E14)</f>
        <v>11</v>
      </c>
    </row>
    <row r="15" spans="1:6" x14ac:dyDescent="0.25">
      <c r="A15">
        <f>Lakosok[Születési_év]</f>
        <v>1995</v>
      </c>
      <c r="C15" s="5" t="s">
        <v>82</v>
      </c>
      <c r="D15" s="15">
        <f>E14</f>
        <v>2012.8000000000002</v>
      </c>
      <c r="E15" s="15">
        <f>E14+$D$8</f>
        <v>2023.0000000000002</v>
      </c>
      <c r="F15" s="16">
        <f>COUNTIFS(A:A, "&gt;="&amp;D15, A:A, "&lt;="&amp;E15)</f>
        <v>6</v>
      </c>
    </row>
    <row r="16" spans="1:6" x14ac:dyDescent="0.25">
      <c r="A16">
        <f>Lakosok[Születési_év]</f>
        <v>1996</v>
      </c>
    </row>
    <row r="17" spans="1:4" x14ac:dyDescent="0.25">
      <c r="A17">
        <f>Lakosok[Születési_év]</f>
        <v>1997</v>
      </c>
      <c r="B17" s="4"/>
      <c r="C17" s="3"/>
      <c r="D17" s="3"/>
    </row>
    <row r="18" spans="1:4" x14ac:dyDescent="0.25">
      <c r="A18">
        <f>Lakosok[Születési_év]</f>
        <v>1998</v>
      </c>
      <c r="C18" s="3"/>
    </row>
    <row r="19" spans="1:4" x14ac:dyDescent="0.25">
      <c r="A19">
        <f>Lakosok[Születési_év]</f>
        <v>1999</v>
      </c>
    </row>
    <row r="20" spans="1:4" x14ac:dyDescent="0.25">
      <c r="A20">
        <f>Lakosok[Születési_év]</f>
        <v>2000</v>
      </c>
    </row>
    <row r="21" spans="1:4" x14ac:dyDescent="0.25">
      <c r="A21">
        <f>Lakosok[Születési_év]</f>
        <v>2001</v>
      </c>
    </row>
    <row r="22" spans="1:4" x14ac:dyDescent="0.25">
      <c r="A22">
        <f>Lakosok[Születési_év]</f>
        <v>2002</v>
      </c>
    </row>
    <row r="23" spans="1:4" x14ac:dyDescent="0.25">
      <c r="A23">
        <f>Lakosok[Születési_év]</f>
        <v>2003</v>
      </c>
    </row>
    <row r="24" spans="1:4" x14ac:dyDescent="0.25">
      <c r="A24">
        <f>Lakosok[Születési_év]</f>
        <v>2004</v>
      </c>
    </row>
    <row r="25" spans="1:4" x14ac:dyDescent="0.25">
      <c r="A25">
        <f>Lakosok[Születési_év]</f>
        <v>2005</v>
      </c>
    </row>
    <row r="26" spans="1:4" x14ac:dyDescent="0.25">
      <c r="A26">
        <f>Lakosok[Születési_év]</f>
        <v>2006</v>
      </c>
    </row>
    <row r="27" spans="1:4" x14ac:dyDescent="0.25">
      <c r="A27">
        <f>Lakosok[Születési_év]</f>
        <v>2007</v>
      </c>
    </row>
    <row r="28" spans="1:4" x14ac:dyDescent="0.25">
      <c r="A28">
        <f>Lakosok[Születési_év]</f>
        <v>2008</v>
      </c>
    </row>
    <row r="29" spans="1:4" x14ac:dyDescent="0.25">
      <c r="A29">
        <f>Lakosok[Születési_év]</f>
        <v>2009</v>
      </c>
    </row>
    <row r="30" spans="1:4" x14ac:dyDescent="0.25">
      <c r="A30">
        <f>Lakosok[Születési_év]</f>
        <v>2010</v>
      </c>
    </row>
    <row r="31" spans="1:4" x14ac:dyDescent="0.25">
      <c r="A31">
        <f>Lakosok[Születési_év]</f>
        <v>2010</v>
      </c>
    </row>
    <row r="32" spans="1:4" x14ac:dyDescent="0.25">
      <c r="A32">
        <f>Lakosok[Születési_év]</f>
        <v>2011</v>
      </c>
    </row>
    <row r="33" spans="1:1" x14ac:dyDescent="0.25">
      <c r="A33">
        <f>Lakosok[Születési_év]</f>
        <v>2012</v>
      </c>
    </row>
    <row r="34" spans="1:1" x14ac:dyDescent="0.25">
      <c r="A34">
        <f>Lakosok[Születési_év]</f>
        <v>2013</v>
      </c>
    </row>
    <row r="35" spans="1:1" x14ac:dyDescent="0.25">
      <c r="A35">
        <f>Lakosok[Születési_év]</f>
        <v>2014</v>
      </c>
    </row>
    <row r="36" spans="1:1" x14ac:dyDescent="0.25">
      <c r="A36">
        <f>Lakosok[Születési_év]</f>
        <v>2015</v>
      </c>
    </row>
    <row r="37" spans="1:1" x14ac:dyDescent="0.25">
      <c r="A37">
        <f>Lakosok[Születési_év]</f>
        <v>2016</v>
      </c>
    </row>
    <row r="38" spans="1:1" x14ac:dyDescent="0.25">
      <c r="A38">
        <f>Lakosok[Születési_év]</f>
        <v>2017</v>
      </c>
    </row>
    <row r="39" spans="1:1" x14ac:dyDescent="0.25">
      <c r="A39">
        <f>Lakosok[Születési_év]</f>
        <v>2023</v>
      </c>
    </row>
  </sheetData>
  <sortState ref="A2:A39">
    <sortCondition ref="A1"/>
  </sortState>
  <mergeCells count="1">
    <mergeCell ref="C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8C5E8-C396-4C6E-B9CC-412D59179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7</vt:i4>
      </vt:variant>
      <vt:variant>
        <vt:lpstr>Névvel ellátott tartományok</vt:lpstr>
      </vt:variant>
      <vt:variant>
        <vt:i4>1</vt:i4>
      </vt:variant>
    </vt:vector>
  </HeadingPairs>
  <TitlesOfParts>
    <vt:vector size="8" baseType="lpstr">
      <vt:lpstr>Lakosok</vt:lpstr>
      <vt:lpstr>Épületek</vt:lpstr>
      <vt:lpstr>Projektek</vt:lpstr>
      <vt:lpstr>Épület projekt kapcsolótábla</vt:lpstr>
      <vt:lpstr>Projekt költségek</vt:lpstr>
      <vt:lpstr>Épülettípusok aránya</vt:lpstr>
      <vt:lpstr>Életkorok aránya</vt:lpstr>
      <vt:lpstr>Szűrés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scynthi</cp:lastModifiedBy>
  <dcterms:created xsi:type="dcterms:W3CDTF">2025-03-22T09:38:34Z</dcterms:created>
  <dcterms:modified xsi:type="dcterms:W3CDTF">2025-03-28T19:26:13Z</dcterms:modified>
</cp:coreProperties>
</file>