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Volumes/Users/Peter Verweij/Documents/GitHub/LowCostHighPrecisionPositioning-GNSSreferencestation/Documentation/"/>
    </mc:Choice>
  </mc:AlternateContent>
  <xr:revisionPtr revIDLastSave="0" documentId="13_ncr:1_{3AB8AC9D-7831-284C-98A4-F671181D6077}" xr6:coauthVersionLast="46" xr6:coauthVersionMax="46" xr10:uidLastSave="{00000000-0000-0000-0000-000000000000}"/>
  <bookViews>
    <workbookView xWindow="0" yWindow="460" windowWidth="33600" windowHeight="20540" xr2:uid="{00000000-000D-0000-FFFF-FFFF00000000}"/>
  </bookViews>
  <sheets>
    <sheet name="bestellijst V2" sheetId="3" r:id="rId1"/>
  </sheets>
  <calcPr calcId="191029"/>
</workbook>
</file>

<file path=xl/calcChain.xml><?xml version="1.0" encoding="utf-8"?>
<calcChain xmlns="http://schemas.openxmlformats.org/spreadsheetml/2006/main">
  <c r="H61" i="3" l="1"/>
  <c r="I61" i="3" s="1"/>
  <c r="G61" i="3"/>
  <c r="F61" i="3"/>
  <c r="E61" i="3"/>
  <c r="H60" i="3"/>
  <c r="I60" i="3" s="1"/>
  <c r="G60" i="3"/>
  <c r="F60" i="3"/>
  <c r="E60" i="3"/>
  <c r="H57" i="3"/>
  <c r="I57" i="3" s="1"/>
  <c r="G57" i="3"/>
  <c r="F57" i="3"/>
  <c r="E57" i="3"/>
  <c r="H56" i="3"/>
  <c r="I56" i="3" s="1"/>
  <c r="G56" i="3"/>
  <c r="F56" i="3"/>
  <c r="E56" i="3"/>
  <c r="H55" i="3"/>
  <c r="I55" i="3" s="1"/>
  <c r="G55" i="3"/>
  <c r="F55" i="3"/>
  <c r="E55" i="3"/>
  <c r="H54" i="3"/>
  <c r="I54" i="3" s="1"/>
  <c r="G54" i="3"/>
  <c r="F54" i="3"/>
  <c r="E54" i="3"/>
  <c r="H53" i="3"/>
  <c r="I53" i="3" s="1"/>
  <c r="G53" i="3"/>
  <c r="F53" i="3"/>
  <c r="E53" i="3"/>
  <c r="H52" i="3"/>
  <c r="I52" i="3" s="1"/>
  <c r="G52" i="3"/>
  <c r="F52" i="3"/>
  <c r="E52" i="3"/>
  <c r="H50" i="3"/>
  <c r="I50" i="3" s="1"/>
  <c r="F50" i="3"/>
  <c r="G50" i="3" s="1"/>
  <c r="E50" i="3"/>
  <c r="H48" i="3"/>
  <c r="I48" i="3" s="1"/>
  <c r="F48" i="3"/>
  <c r="G48" i="3" s="1"/>
  <c r="E48" i="3"/>
  <c r="J46" i="3"/>
  <c r="H46" i="3"/>
  <c r="F46" i="3"/>
  <c r="H43" i="3"/>
  <c r="I43" i="3" s="1"/>
  <c r="F43" i="3"/>
  <c r="G43" i="3" s="1"/>
  <c r="E43" i="3"/>
  <c r="H42" i="3"/>
  <c r="I42" i="3" s="1"/>
  <c r="F42" i="3"/>
  <c r="G42" i="3" s="1"/>
  <c r="E42" i="3"/>
  <c r="I41" i="3"/>
  <c r="H41" i="3"/>
  <c r="F41" i="3"/>
  <c r="G41" i="3" s="1"/>
  <c r="E41" i="3"/>
  <c r="H34" i="3"/>
  <c r="F34" i="3"/>
  <c r="B34" i="3"/>
  <c r="H33" i="3"/>
  <c r="I33" i="3" s="1"/>
  <c r="F33" i="3"/>
  <c r="G33" i="3" s="1"/>
  <c r="B33" i="3"/>
  <c r="E33" i="3" s="1"/>
  <c r="H32" i="3"/>
  <c r="I32" i="3" s="1"/>
  <c r="F32" i="3"/>
  <c r="G32" i="3" s="1"/>
  <c r="E32" i="3"/>
  <c r="H31" i="3"/>
  <c r="I31" i="3" s="1"/>
  <c r="J31" i="3" s="1"/>
  <c r="F31" i="3"/>
  <c r="G31" i="3" s="1"/>
  <c r="E31" i="3"/>
  <c r="H30" i="3"/>
  <c r="I30" i="3" s="1"/>
  <c r="F30" i="3"/>
  <c r="G30" i="3" s="1"/>
  <c r="B30" i="3"/>
  <c r="E30" i="3" s="1"/>
  <c r="H29" i="3"/>
  <c r="F29" i="3"/>
  <c r="B29" i="3"/>
  <c r="G29" i="3" s="1"/>
  <c r="H28" i="3"/>
  <c r="I28" i="3" s="1"/>
  <c r="F28" i="3"/>
  <c r="G28" i="3" s="1"/>
  <c r="B28" i="3"/>
  <c r="E28" i="3" s="1"/>
  <c r="I27" i="3"/>
  <c r="F27" i="3"/>
  <c r="B27" i="3"/>
  <c r="H26" i="3"/>
  <c r="G26" i="3"/>
  <c r="F26" i="3"/>
  <c r="B26" i="3"/>
  <c r="H25" i="3"/>
  <c r="F25" i="3"/>
  <c r="B25" i="3"/>
  <c r="H24" i="3"/>
  <c r="I24" i="3" s="1"/>
  <c r="F24" i="3"/>
  <c r="G24" i="3" s="1"/>
  <c r="E24" i="3"/>
  <c r="H23" i="3"/>
  <c r="I23" i="3" s="1"/>
  <c r="F23" i="3"/>
  <c r="G23" i="3" s="1"/>
  <c r="E23" i="3"/>
  <c r="H22" i="3"/>
  <c r="F22" i="3"/>
  <c r="B22" i="3"/>
  <c r="E22" i="3" s="1"/>
  <c r="H21" i="3"/>
  <c r="F21" i="3"/>
  <c r="B21" i="3"/>
  <c r="H20" i="3"/>
  <c r="F20" i="3"/>
  <c r="B20" i="3"/>
  <c r="E20" i="3" s="1"/>
  <c r="H19" i="3"/>
  <c r="F19" i="3"/>
  <c r="B19" i="3"/>
  <c r="H18" i="3"/>
  <c r="F18" i="3"/>
  <c r="B18" i="3"/>
  <c r="H17" i="3"/>
  <c r="I17" i="3" s="1"/>
  <c r="F17" i="3"/>
  <c r="G17" i="3" s="1"/>
  <c r="E17" i="3"/>
  <c r="H16" i="3"/>
  <c r="I16" i="3" s="1"/>
  <c r="F16" i="3"/>
  <c r="G16" i="3" s="1"/>
  <c r="E16" i="3"/>
  <c r="H15" i="3"/>
  <c r="I15" i="3" s="1"/>
  <c r="F15" i="3"/>
  <c r="G15" i="3" s="1"/>
  <c r="E15" i="3"/>
  <c r="H14" i="3"/>
  <c r="I14" i="3" s="1"/>
  <c r="F14" i="3"/>
  <c r="G14" i="3" s="1"/>
  <c r="E14" i="3"/>
  <c r="H13" i="3"/>
  <c r="I13" i="3" s="1"/>
  <c r="J13" i="3" s="1"/>
  <c r="F13" i="3"/>
  <c r="G13" i="3" s="1"/>
  <c r="E13" i="3"/>
  <c r="H12" i="3"/>
  <c r="I12" i="3" s="1"/>
  <c r="F12" i="3"/>
  <c r="G12" i="3" s="1"/>
  <c r="E12" i="3"/>
  <c r="H11" i="3"/>
  <c r="I11" i="3" s="1"/>
  <c r="F11" i="3"/>
  <c r="G11" i="3" s="1"/>
  <c r="E11" i="3"/>
  <c r="H10" i="3"/>
  <c r="I10" i="3" s="1"/>
  <c r="F10" i="3"/>
  <c r="G10" i="3" s="1"/>
  <c r="E10" i="3"/>
  <c r="H9" i="3"/>
  <c r="I9" i="3" s="1"/>
  <c r="F9" i="3"/>
  <c r="G9" i="3" s="1"/>
  <c r="E9" i="3"/>
  <c r="H8" i="3"/>
  <c r="I8" i="3" s="1"/>
  <c r="F8" i="3"/>
  <c r="G8" i="3" s="1"/>
  <c r="E8" i="3"/>
  <c r="H7" i="3"/>
  <c r="I7" i="3" s="1"/>
  <c r="F7" i="3"/>
  <c r="G7" i="3" s="1"/>
  <c r="E7" i="3"/>
  <c r="H38" i="3"/>
  <c r="I38" i="3" s="1"/>
  <c r="F38" i="3"/>
  <c r="G38" i="3" s="1"/>
  <c r="E38" i="3"/>
  <c r="H37" i="3"/>
  <c r="I37" i="3" s="1"/>
  <c r="J37" i="3" s="1"/>
  <c r="F37" i="3"/>
  <c r="G37" i="3" s="1"/>
  <c r="E37" i="3"/>
  <c r="H4" i="3"/>
  <c r="I4" i="3" s="1"/>
  <c r="F4" i="3"/>
  <c r="G4" i="3" s="1"/>
  <c r="E4" i="3"/>
  <c r="H3" i="3"/>
  <c r="I3" i="3" s="1"/>
  <c r="F3" i="3"/>
  <c r="G3" i="3" s="1"/>
  <c r="E3" i="3"/>
  <c r="H2" i="3"/>
  <c r="I2" i="3" s="1"/>
  <c r="F2" i="3"/>
  <c r="G2" i="3" s="1"/>
  <c r="E2" i="3"/>
  <c r="J17" i="3" l="1"/>
  <c r="G27" i="3"/>
  <c r="J56" i="3"/>
  <c r="J12" i="3"/>
  <c r="G18" i="3"/>
  <c r="J43" i="3"/>
  <c r="I20" i="3"/>
  <c r="J20" i="3" s="1"/>
  <c r="J41" i="3"/>
  <c r="E44" i="3"/>
  <c r="J55" i="3"/>
  <c r="J57" i="3"/>
  <c r="J61" i="3"/>
  <c r="J10" i="3"/>
  <c r="I21" i="3"/>
  <c r="J23" i="3"/>
  <c r="J48" i="3"/>
  <c r="J3" i="3"/>
  <c r="J24" i="3"/>
  <c r="I29" i="3"/>
  <c r="J60" i="3"/>
  <c r="J38" i="3"/>
  <c r="J14" i="3"/>
  <c r="G20" i="3"/>
  <c r="J42" i="3"/>
  <c r="J50" i="3"/>
  <c r="J53" i="3"/>
  <c r="E39" i="3"/>
  <c r="I26" i="3"/>
  <c r="J11" i="3"/>
  <c r="I18" i="3"/>
  <c r="G22" i="3"/>
  <c r="J33" i="3"/>
  <c r="G19" i="3"/>
  <c r="E26" i="3"/>
  <c r="I34" i="3"/>
  <c r="J9" i="3"/>
  <c r="I22" i="3"/>
  <c r="J22" i="3" s="1"/>
  <c r="J32" i="3"/>
  <c r="E5" i="3"/>
  <c r="J4" i="3"/>
  <c r="G5" i="3"/>
  <c r="J15" i="3"/>
  <c r="E18" i="3"/>
  <c r="J30" i="3"/>
  <c r="J52" i="3"/>
  <c r="G25" i="3"/>
  <c r="E29" i="3"/>
  <c r="G44" i="3"/>
  <c r="J54" i="3"/>
  <c r="J8" i="3"/>
  <c r="J16" i="3"/>
  <c r="G39" i="3"/>
  <c r="I39" i="3"/>
  <c r="J2" i="3"/>
  <c r="I5" i="3"/>
  <c r="J28" i="3"/>
  <c r="J7" i="3"/>
  <c r="I19" i="3"/>
  <c r="I25" i="3"/>
  <c r="E34" i="3"/>
  <c r="E21" i="3"/>
  <c r="J21" i="3" s="1"/>
  <c r="E27" i="3"/>
  <c r="J27" i="3" s="1"/>
  <c r="G34" i="3"/>
  <c r="E19" i="3"/>
  <c r="G21" i="3"/>
  <c r="G35" i="3" s="1"/>
  <c r="E25" i="3"/>
  <c r="I44" i="3"/>
  <c r="J34" i="3" l="1"/>
  <c r="J29" i="3"/>
  <c r="J19" i="3"/>
  <c r="J26" i="3"/>
  <c r="J18" i="3"/>
  <c r="J25" i="3"/>
  <c r="G63" i="3"/>
  <c r="G64" i="3" s="1"/>
  <c r="E35" i="3"/>
  <c r="E63" i="3" s="1"/>
  <c r="E64" i="3" s="1"/>
  <c r="I35" i="3"/>
  <c r="I63" i="3" s="1"/>
  <c r="I64" i="3" s="1"/>
</calcChain>
</file>

<file path=xl/sharedStrings.xml><?xml version="1.0" encoding="utf-8"?>
<sst xmlns="http://schemas.openxmlformats.org/spreadsheetml/2006/main" count="115" uniqueCount="112">
  <si>
    <t>Component</t>
  </si>
  <si>
    <t>https://www.reichelt.de/gb/en/lte-antenna-sma-plug-omnidirectional-delock-89618-p259573.html?&amp;trstct=pos_1&amp;nbc=1</t>
  </si>
  <si>
    <t>Raspberry Zero</t>
  </si>
  <si>
    <t>Ardusimple</t>
  </si>
  <si>
    <t>https://www.ardusimple.com/product/simplertk2b-basic-starter-kit-ip65/</t>
  </si>
  <si>
    <t>ON/OFF switch</t>
  </si>
  <si>
    <t>https://nl.rs-online.com/web/p/push-button-switches/7064073/?relevancy-data=7365617263685F636173636164655F6F726465723D31267365617263685F696E746572666163655F6E616D653D4931384E53656172636847656E65726963267365617263685F6C616E67756167655F757365643D6E6C267365617263685F6D617463685F6D6F64653D6D61746368616C6C7061727469616C267365617263685F7061747465726E5F6D6174636865643D5E5B5C707B4C7D5C707B4E647D2D2C2F255C2E5D2B24267365617263685F7061747465726E5F6F726465723D313333267365617263685F73745F6E6F726D616C697365643D59267365617263685F726573706F6E73655F616374696F6E3D267365617263685F747970653D4B4559574F52445F53494E474C455F414C5048415F4E554D45524943267365617263685F7370656C6C5F636F72726563745F6170706C6965643D59267365617263685F77696C645F63617264696E675F6D6F64653D4E4F4E45267365617263685F6B6579776F72643D4B464232414E4131424242267365617263685F6B6579776F72645F6170703D4B464232414E4131424242267365617263685F636F6E6669673D3026&amp;searchHistory=%7B%22enabled%22%3Atrue%7D</t>
  </si>
  <si>
    <t>https://nl.rs-online.com/web/p/indicators/1950260/</t>
  </si>
  <si>
    <t>https://www.druppellader.com/victron-bluesolar-20wp-poly.html</t>
  </si>
  <si>
    <t>Aluminium 120mmx2mm groundplane</t>
  </si>
  <si>
    <t>spacer m2.5x10mm</t>
  </si>
  <si>
    <t>spacer m4x10mm</t>
  </si>
  <si>
    <t>Single piece price</t>
  </si>
  <si>
    <t>Package</t>
  </si>
  <si>
    <t>Amount 1 unit</t>
  </si>
  <si>
    <t>1 Unit</t>
  </si>
  <si>
    <t>Amount 10 units</t>
  </si>
  <si>
    <t>10 units price</t>
  </si>
  <si>
    <t>Amount 20 units</t>
  </si>
  <si>
    <t>20 units price</t>
  </si>
  <si>
    <t>Discount percentage for 20 units</t>
  </si>
  <si>
    <t>Enclosure FLT 350250150 GR</t>
  </si>
  <si>
    <t>https://www.reichelt.nl/nl/nl/wandgehaeuse-ip65-250-x-350-x-150-mm-grau-flt-350250150-gr-p262988.html?&amp;nbc=1</t>
  </si>
  <si>
    <t>GSM antenna DELOCK 89618</t>
  </si>
  <si>
    <t>https://www.reichelt.nl/nl/nl/raspberry-pi-zero-v-1-3-1-ghz-512-mb-ram-rasp-pi-zero-p256439.html?&amp;nbc=1</t>
  </si>
  <si>
    <t>Shop sum:</t>
  </si>
  <si>
    <t>Panel Mount Indicator, 8mm</t>
  </si>
  <si>
    <t>Cell 21700 Samsung INR21700-50E</t>
  </si>
  <si>
    <t>https://www.tme.eu/nl/details/accu-inr21700-50e/accus/samsung-sdi/inr21700-50e/</t>
  </si>
  <si>
    <t>NAC3MPX-TOP NEUTRIK</t>
  </si>
  <si>
    <t>https://www.tme.eu/nl/details/ntr-nac3mpx-top/overige-ac-connectoren/neutrik/nac3mpx-top/</t>
  </si>
  <si>
    <t>NAC3FX-W-TOP NEURTIK</t>
  </si>
  <si>
    <t>https://www.tme.eu/nl/details/ntr-nac3fx-w-top/overige-ac-connectoren/neutrik/nac3fx-w-top/</t>
  </si>
  <si>
    <t>SCNAC-MPX NEUTRIK</t>
  </si>
  <si>
    <t>https://www.tme.eu/nl/details/ntr-scnac-mpx/overige-connectors-van-neutrik/neutrik/scnac-mpx/</t>
  </si>
  <si>
    <t>https://www.tme.eu/nl/details/tfm-m2.5x10_dr2112/metalen-afstandhouders/dremec/2112x10/</t>
  </si>
  <si>
    <t>m2.5 nut (steel)</t>
  </si>
  <si>
    <t>https://www.tme.eu/nl/details/b2.5_bn109/moeren/bossard/1088254/</t>
  </si>
  <si>
    <t>m2.5x6 philipshead bolt (Steel)</t>
  </si>
  <si>
    <t>https://www.tme.eu/nl/details/b2.5x6_bn1435/bouten/bossard/1219561/</t>
  </si>
  <si>
    <t>https://www.tme.eu/nl/details/tfm-m4x10_dr226/metalen-afstandhouders/dremec/226x10/</t>
  </si>
  <si>
    <t>m4 nut (steel)</t>
  </si>
  <si>
    <t>https://www.tme.eu/nl/details/b4_bn115/moeren/bossard/1089013/</t>
  </si>
  <si>
    <t>m4x6 philipshead bolt (Steel)</t>
  </si>
  <si>
    <t>https://www.tme.eu/nl/details/b4x6_bn1435/bouten/bossard/1219928/</t>
  </si>
  <si>
    <t>m4x25 sockethead bolt (RVS)</t>
  </si>
  <si>
    <t>https://www.tme.eu/nl/details/m4x25_d912-a2/bouten/kraftberg/</t>
  </si>
  <si>
    <t>m4 nut (RVS)</t>
  </si>
  <si>
    <t>https://www.tme.eu/nl/details/m4_d934-a2/moeren/kraftberg/</t>
  </si>
  <si>
    <t>m8x40 sockethead bolt (RVS)</t>
  </si>
  <si>
    <t>https://www.tme.eu/nl/details/m8x40_d912-a2/bouten/kraftberg/</t>
  </si>
  <si>
    <t>m8 nut (RVS)</t>
  </si>
  <si>
    <t>https://www.tme.eu/nl/details/m8_d934-a2/moeren/kraftberg/</t>
  </si>
  <si>
    <t>m3x8 sockethead bolt (Steel)</t>
  </si>
  <si>
    <t>https://www.tme.eu/nl/details/b3x8_bn17/bouten/bossard/3186761/</t>
  </si>
  <si>
    <t>m3 nut (Steel)</t>
  </si>
  <si>
    <t>https://www.tme.eu/nl/details/b3_bn115/moeren/bossard/1088998/</t>
  </si>
  <si>
    <t>16GB SD card Sandisk</t>
  </si>
  <si>
    <t>https://www.tme.eu/nl/details/sdsquns-016g-gn3mn/geheugenkaarten/sandisk/</t>
  </si>
  <si>
    <t>Stego</t>
  </si>
  <si>
    <t>https://www.tme.eu/nl/details/08410.0-00/cabinets-accessories/stego/</t>
  </si>
  <si>
    <t>PG9 cable gland</t>
  </si>
  <si>
    <t>https://www.tme.eu/nl/details/pg9_bk/wartels/aks-zielonka/220215/</t>
  </si>
  <si>
    <t>2x20pin header for raspberry</t>
  </si>
  <si>
    <t>https://www.tme.eu/nl/details/zl202-40g/lijsten-en-pin-achtige-stopcontacten/connfly/ds1021-2-20sf11/</t>
  </si>
  <si>
    <t>1x20pin header for GNSS receiver</t>
  </si>
  <si>
    <t>https://www.tme.eu/nl/details/zl201-20g/lijsten-en-pin-achtige-stopcontacten/connfly/ds1021-1-20sf11/</t>
  </si>
  <si>
    <t>Fuses 2A</t>
  </si>
  <si>
    <t>https://www.tme.eu/nl/details/zcs-2a/zekeringen-5x20mm-snele/eska/520-520/</t>
  </si>
  <si>
    <t>Fuses 8A</t>
  </si>
  <si>
    <t>https://www.tme.eu/nl/details/zks-8a_125v/zekeringen-5x20mm-snele/eska/520-626/</t>
  </si>
  <si>
    <t>M4 cable lug</t>
  </si>
  <si>
    <t>https://www.tme.eu/nl/details/tmev1.25-4m/geisoleerde-connectoren/nichifu/tmev-1-25-4m/</t>
  </si>
  <si>
    <t>Cable black 18AWG</t>
  </si>
  <si>
    <t>https://www.tme.eu/nl/details/1555-bk005/enkeladerige-draden-koord/alpha-wire/1555-bk005/</t>
  </si>
  <si>
    <t>Cable red 18AWG</t>
  </si>
  <si>
    <t>https://www.tme.eu/nl/details/1555-rd005/enkeladerige-draden-koord/alpha-wire/1555-rd005/</t>
  </si>
  <si>
    <t xml:space="preserve">Cable 2 wires 17AWG </t>
  </si>
  <si>
    <t>https://www.tme.eu/nl/details/ol-eb-2x1/meeraderige-draden-niet-afgeschermd/lapp/0012440/</t>
  </si>
  <si>
    <t>Jumper</t>
  </si>
  <si>
    <t>https://www.tme.eu/nl/details/jumper-r-z/lijsten-en-pin-achtige-stopcontacten/ninigi/</t>
  </si>
  <si>
    <t>SBR10U40CT</t>
  </si>
  <si>
    <t>https://nl.mouser.com/ProductDetail/Diodes-Incorporated/SBR10U40CT?qs=7r0W2zb%2F88xvLBVZUVD9Zw%3D%3D</t>
  </si>
  <si>
    <t>513002B02500G</t>
  </si>
  <si>
    <t>https://nl.mouser.com/ProductDetail/Aavid/513002B02500G?qs=%2Fha2pyFaduhW3MOSp%252BwSHWkbOLGQSmbdhfqO7kZIY0Pku3mGTChz8Q%3D%3D</t>
  </si>
  <si>
    <t>CSD18537NKCS</t>
  </si>
  <si>
    <t>https://nl.mouser.com/ProductDetail/Texas-Instruments/CSD18537NKCS?qs=%2Fha2pyFadui%252BHJdpvxEfetkjkCVe3XeYf4SWRMVVSKvnh1rKgSRBpw%3D%3D</t>
  </si>
  <si>
    <t>PCB</t>
  </si>
  <si>
    <t>https://www.eurocircuits.com/</t>
  </si>
  <si>
    <t>https://www.metalpoint.nl/vlak-plaatwerk/schijf.html</t>
  </si>
  <si>
    <t>SPP040201200 (20watt, polycristaline -&gt; panel used in design)</t>
  </si>
  <si>
    <t>SPM040201200 (20Watt, monocrystalline)</t>
  </si>
  <si>
    <t>https://www.bluepowershop.nl/solar/solar-panelen/victron-solar-panel-20w-12v-mono.html</t>
  </si>
  <si>
    <t>SPP040301200 (30Watt, polycrystalline)</t>
  </si>
  <si>
    <t>https://www.acculaders.nl/victron-bluesolar-30wp-poly.html?utm_source=daisycon&amp;utm_source=daisycon&amp;utm_medium=affiliate&amp;utm_campaign=daisycon_Velka%20Shopping%20-%20EU</t>
  </si>
  <si>
    <t>SPM040301200 (30Watt, monocrystalline)</t>
  </si>
  <si>
    <t>https://www.bluepowershop.nl/solar/solar-panelen/victron-solar-panel-30w-12v-mono.html</t>
  </si>
  <si>
    <t>SPM040401200 (40Watt, monocrystalline)</t>
  </si>
  <si>
    <t>https://www.bluepowershop.nl/solar/victron-solar-panel-40w-12v-mono.html</t>
  </si>
  <si>
    <t>SPM040551200 (50Watt, monocrystalline)</t>
  </si>
  <si>
    <t>https://www.bluepowershop.nl/solar/solar-panelen/victron-solar-panel-55w-12v-mono.html</t>
  </si>
  <si>
    <t>3D printed antenna platform (PETG)</t>
  </si>
  <si>
    <t>Github page</t>
  </si>
  <si>
    <t>Aluminium pole 25x2x1000</t>
  </si>
  <si>
    <t>https://www.aluminiumopmaat.nl/aluminium-buizen/aluminium-buis-rond.html</t>
  </si>
  <si>
    <t>Saddle clamps for pole</t>
  </si>
  <si>
    <t>https://nl.rs-online.com/web/p/cable-clips-clamps/0606018/</t>
  </si>
  <si>
    <t>Total order sum:</t>
  </si>
  <si>
    <t>Unit price:</t>
  </si>
  <si>
    <t>(without pole and clamps, with 20watt polycristalline panel)</t>
  </si>
  <si>
    <t>Normal text = Needed components</t>
  </si>
  <si>
    <t>Orange text = optional comonents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</si>
</sst>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]#,##0.00"/>
    <numFmt numFmtId="165" formatCode="[$€]#,##0.0"/>
  </numFmts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FF9900"/>
      <name val="Arial"/>
      <family val="2"/>
    </font>
    <font>
      <u/>
      <sz val="10"/>
      <color rgb="FF1155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14999847407452621"/>
        <bgColor rgb="FFD9EAD3"/>
      </patternFill>
    </fill>
    <fill>
      <patternFill patternType="solid">
        <fgColor theme="2" tint="-0.14999847407452621"/>
        <bgColor rgb="FFFCE5CD"/>
      </patternFill>
    </fill>
    <fill>
      <patternFill patternType="solid">
        <fgColor theme="2" tint="-0.14999847407452621"/>
        <bgColor rgb="FFCFE2F3"/>
      </patternFill>
    </fill>
    <fill>
      <patternFill patternType="solid">
        <fgColor theme="2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9" fontId="1" fillId="0" borderId="0" xfId="0" applyNumberFormat="1" applyFont="1" applyAlignment="1"/>
    <xf numFmtId="0" fontId="2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3" fillId="0" borderId="0" xfId="0" applyFont="1" applyAlignment="1"/>
    <xf numFmtId="165" fontId="1" fillId="0" borderId="0" xfId="0" applyNumberFormat="1" applyFont="1"/>
    <xf numFmtId="165" fontId="1" fillId="0" borderId="0" xfId="0" applyNumberFormat="1" applyFont="1" applyAlignment="1"/>
    <xf numFmtId="165" fontId="1" fillId="0" borderId="0" xfId="0" applyNumberFormat="1" applyFont="1" applyAlignment="1">
      <alignment horizontal="right"/>
    </xf>
    <xf numFmtId="3" fontId="3" fillId="0" borderId="0" xfId="0" applyNumberFormat="1" applyFont="1" applyAlignment="1"/>
    <xf numFmtId="3" fontId="1" fillId="0" borderId="0" xfId="0" applyNumberFormat="1" applyFont="1" applyAlignment="1"/>
    <xf numFmtId="3" fontId="1" fillId="0" borderId="0" xfId="0" applyNumberFormat="1" applyFont="1"/>
    <xf numFmtId="0" fontId="10" fillId="0" borderId="0" xfId="0" applyFont="1" applyAlignment="1"/>
    <xf numFmtId="164" fontId="10" fillId="0" borderId="0" xfId="0" applyNumberFormat="1" applyFont="1" applyAlignment="1"/>
    <xf numFmtId="165" fontId="10" fillId="0" borderId="0" xfId="0" applyNumberFormat="1" applyFont="1"/>
    <xf numFmtId="3" fontId="10" fillId="0" borderId="0" xfId="0" applyNumberFormat="1" applyFont="1" applyAlignment="1"/>
    <xf numFmtId="165" fontId="10" fillId="0" borderId="0" xfId="0" applyNumberFormat="1" applyFont="1" applyAlignment="1"/>
    <xf numFmtId="9" fontId="10" fillId="0" borderId="0" xfId="0" applyNumberFormat="1" applyFont="1" applyAlignment="1"/>
    <xf numFmtId="0" fontId="10" fillId="0" borderId="0" xfId="0" applyFont="1"/>
    <xf numFmtId="3" fontId="10" fillId="0" borderId="0" xfId="0" applyNumberFormat="1" applyFont="1"/>
    <xf numFmtId="165" fontId="3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3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1" fillId="0" borderId="1" xfId="0" applyFont="1" applyBorder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Fill="1"/>
    <xf numFmtId="0" fontId="3" fillId="0" borderId="0" xfId="0" applyFont="1" applyFill="1" applyAlignment="1"/>
    <xf numFmtId="165" fontId="1" fillId="0" borderId="0" xfId="0" applyNumberFormat="1" applyFont="1" applyFill="1"/>
    <xf numFmtId="3" fontId="1" fillId="0" borderId="0" xfId="0" applyNumberFormat="1" applyFont="1" applyFill="1"/>
    <xf numFmtId="164" fontId="1" fillId="0" borderId="0" xfId="0" applyNumberFormat="1" applyFont="1" applyFill="1"/>
    <xf numFmtId="0" fontId="0" fillId="0" borderId="0" xfId="0" applyFont="1" applyFill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5" fontId="1" fillId="2" borderId="0" xfId="0" applyNumberFormat="1" applyFont="1" applyFill="1"/>
    <xf numFmtId="3" fontId="1" fillId="2" borderId="0" xfId="0" applyNumberFormat="1" applyFont="1" applyFill="1" applyAlignment="1"/>
    <xf numFmtId="165" fontId="1" fillId="2" borderId="0" xfId="0" applyNumberFormat="1" applyFont="1" applyFill="1" applyAlignment="1"/>
    <xf numFmtId="9" fontId="1" fillId="2" borderId="0" xfId="0" applyNumberFormat="1" applyFont="1" applyFill="1" applyAlignment="1"/>
    <xf numFmtId="0" fontId="4" fillId="2" borderId="0" xfId="0" applyFont="1" applyFill="1" applyAlignment="1"/>
    <xf numFmtId="0" fontId="1" fillId="2" borderId="0" xfId="0" applyFont="1" applyFill="1"/>
    <xf numFmtId="164" fontId="1" fillId="2" borderId="1" xfId="0" applyNumberFormat="1" applyFont="1" applyFill="1" applyBorder="1" applyAlignment="1"/>
    <xf numFmtId="0" fontId="5" fillId="2" borderId="0" xfId="0" applyFont="1" applyFill="1" applyAlignment="1"/>
    <xf numFmtId="164" fontId="1" fillId="2" borderId="0" xfId="0" applyNumberFormat="1" applyFont="1" applyFill="1"/>
    <xf numFmtId="0" fontId="6" fillId="2" borderId="0" xfId="0" applyFont="1" applyFill="1" applyAlignment="1"/>
    <xf numFmtId="0" fontId="3" fillId="2" borderId="0" xfId="0" applyFont="1" applyFill="1" applyAlignment="1"/>
    <xf numFmtId="3" fontId="1" fillId="2" borderId="0" xfId="0" applyNumberFormat="1" applyFont="1" applyFill="1"/>
    <xf numFmtId="0" fontId="1" fillId="3" borderId="0" xfId="0" applyFont="1" applyFill="1" applyAlignment="1"/>
    <xf numFmtId="164" fontId="1" fillId="3" borderId="0" xfId="0" applyNumberFormat="1" applyFont="1" applyFill="1" applyAlignment="1"/>
    <xf numFmtId="164" fontId="1" fillId="3" borderId="0" xfId="0" applyNumberFormat="1" applyFont="1" applyFill="1"/>
    <xf numFmtId="3" fontId="1" fillId="3" borderId="0" xfId="0" applyNumberFormat="1" applyFont="1" applyFill="1" applyAlignment="1"/>
    <xf numFmtId="9" fontId="1" fillId="3" borderId="0" xfId="0" applyNumberFormat="1" applyFont="1" applyFill="1" applyAlignment="1"/>
    <xf numFmtId="0" fontId="7" fillId="3" borderId="0" xfId="0" applyFont="1" applyFill="1" applyAlignment="1"/>
    <xf numFmtId="0" fontId="1" fillId="3" borderId="0" xfId="0" applyFont="1" applyFill="1"/>
    <xf numFmtId="0" fontId="3" fillId="3" borderId="0" xfId="0" applyFont="1" applyFill="1" applyAlignment="1"/>
    <xf numFmtId="3" fontId="1" fillId="3" borderId="0" xfId="0" applyNumberFormat="1" applyFont="1" applyFill="1"/>
    <xf numFmtId="164" fontId="8" fillId="3" borderId="0" xfId="0" applyNumberFormat="1" applyFont="1" applyFill="1" applyAlignment="1">
      <alignment horizontal="right"/>
    </xf>
    <xf numFmtId="165" fontId="1" fillId="3" borderId="0" xfId="0" applyNumberFormat="1" applyFont="1" applyFill="1" applyAlignment="1"/>
    <xf numFmtId="164" fontId="6" fillId="3" borderId="0" xfId="0" applyNumberFormat="1" applyFont="1" applyFill="1" applyAlignment="1"/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165" fontId="1" fillId="3" borderId="0" xfId="0" applyNumberFormat="1" applyFont="1" applyFill="1" applyAlignment="1">
      <alignment horizontal="right"/>
    </xf>
    <xf numFmtId="0" fontId="1" fillId="4" borderId="0" xfId="0" applyFont="1" applyFill="1" applyAlignment="1"/>
    <xf numFmtId="164" fontId="1" fillId="4" borderId="0" xfId="0" applyNumberFormat="1" applyFont="1" applyFill="1" applyAlignment="1"/>
    <xf numFmtId="165" fontId="1" fillId="4" borderId="0" xfId="0" applyNumberFormat="1" applyFont="1" applyFill="1"/>
    <xf numFmtId="3" fontId="1" fillId="4" borderId="0" xfId="0" applyNumberFormat="1" applyFont="1" applyFill="1" applyAlignment="1"/>
    <xf numFmtId="165" fontId="1" fillId="4" borderId="0" xfId="0" applyNumberFormat="1" applyFont="1" applyFill="1" applyAlignment="1"/>
    <xf numFmtId="9" fontId="1" fillId="4" borderId="0" xfId="0" applyNumberFormat="1" applyFont="1" applyFill="1" applyAlignment="1"/>
    <xf numFmtId="0" fontId="9" fillId="4" borderId="0" xfId="0" applyFont="1" applyFill="1" applyAlignment="1"/>
    <xf numFmtId="0" fontId="1" fillId="4" borderId="0" xfId="0" applyFont="1" applyFill="1"/>
    <xf numFmtId="0" fontId="1" fillId="2" borderId="0" xfId="0" applyNumberFormat="1" applyFont="1" applyFill="1" applyAlignment="1"/>
    <xf numFmtId="0" fontId="8" fillId="5" borderId="0" xfId="0" applyFont="1" applyFill="1" applyAlignment="1"/>
    <xf numFmtId="0" fontId="10" fillId="5" borderId="0" xfId="0" applyFont="1" applyFill="1" applyAlignment="1"/>
    <xf numFmtId="0" fontId="8" fillId="0" borderId="0" xfId="0" applyFont="1" applyFill="1" applyAlignment="1"/>
    <xf numFmtId="0" fontId="1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me.eu/nl/details/tfm-m4x10_dr226/metalen-afstandhouders/dremec/226x10/" TargetMode="External"/><Relationship Id="rId18" Type="http://schemas.openxmlformats.org/officeDocument/2006/relationships/hyperlink" Target="https://www.tme.eu/nl/details/m8x40_d912-a2/bouten/kraftberg/" TargetMode="External"/><Relationship Id="rId26" Type="http://schemas.openxmlformats.org/officeDocument/2006/relationships/hyperlink" Target="https://www.tme.eu/nl/details/zl201-20g/lijsten-en-pin-achtige-stopcontacten/connfly/ds1021-1-20sf11/" TargetMode="External"/><Relationship Id="rId39" Type="http://schemas.openxmlformats.org/officeDocument/2006/relationships/hyperlink" Target="https://www.ardusimple.com/product/simplertk2b-basic-starter-kit-ip65/" TargetMode="External"/><Relationship Id="rId21" Type="http://schemas.openxmlformats.org/officeDocument/2006/relationships/hyperlink" Target="https://www.tme.eu/nl/details/b3_bn115/moeren/bossard/1088998/" TargetMode="External"/><Relationship Id="rId34" Type="http://schemas.openxmlformats.org/officeDocument/2006/relationships/hyperlink" Target="https://nl.mouser.com/ProductDetail/Diodes-Incorporated/SBR10U40CT?qs=7r0W2zb%2F88xvLBVZUVD9Zw%3D%3D" TargetMode="External"/><Relationship Id="rId42" Type="http://schemas.openxmlformats.org/officeDocument/2006/relationships/hyperlink" Target="https://www.acculaders.nl/victron-bluesolar-30wp-poly.html?utm_source=daisycon&amp;utm_source=daisycon&amp;utm_medium=affiliate&amp;utm_campaign=daisycon_Velka%20Shopping%20-%20EU" TargetMode="External"/><Relationship Id="rId47" Type="http://schemas.openxmlformats.org/officeDocument/2006/relationships/hyperlink" Target="https://nl.rs-online.com/web/p/cable-clips-clamps/0606018/" TargetMode="External"/><Relationship Id="rId7" Type="http://schemas.openxmlformats.org/officeDocument/2006/relationships/hyperlink" Target="https://www.tme.eu/nl/details/ntr-nac3mpx-top/overige-ac-connectoren/neutrik/nac3mpx-top/" TargetMode="External"/><Relationship Id="rId2" Type="http://schemas.openxmlformats.org/officeDocument/2006/relationships/hyperlink" Target="https://www.reichelt.de/gb/en/lte-antenna-sma-plug-omnidirectional-delock-89618-p259573.html?&amp;trstct=pos_1&amp;nbc=1" TargetMode="External"/><Relationship Id="rId16" Type="http://schemas.openxmlformats.org/officeDocument/2006/relationships/hyperlink" Target="https://www.tme.eu/nl/details/m4x25_d912-a2/bouten/kraftberg/" TargetMode="External"/><Relationship Id="rId29" Type="http://schemas.openxmlformats.org/officeDocument/2006/relationships/hyperlink" Target="https://www.tme.eu/nl/details/tmev1.25-4m/geisoleerde-connectoren/nichifu/tmev-1-25-4m/" TargetMode="External"/><Relationship Id="rId1" Type="http://schemas.openxmlformats.org/officeDocument/2006/relationships/hyperlink" Target="https://www.reichelt.nl/nl/nl/wandgehaeuse-ip65-250-x-350-x-150-mm-grau-flt-350250150-gr-p262988.html?&amp;nbc=1" TargetMode="External"/><Relationship Id="rId6" Type="http://schemas.openxmlformats.org/officeDocument/2006/relationships/hyperlink" Target="https://www.tme.eu/nl/details/accu-inr21700-50e/accus/samsung-sdi/inr21700-50e/" TargetMode="External"/><Relationship Id="rId11" Type="http://schemas.openxmlformats.org/officeDocument/2006/relationships/hyperlink" Target="https://www.tme.eu/nl/details/b2.5_bn109/moeren/bossard/1088254/" TargetMode="External"/><Relationship Id="rId24" Type="http://schemas.openxmlformats.org/officeDocument/2006/relationships/hyperlink" Target="https://www.tme.eu/nl/details/pg9_bk/wartels/aks-zielonka/220215/" TargetMode="External"/><Relationship Id="rId32" Type="http://schemas.openxmlformats.org/officeDocument/2006/relationships/hyperlink" Target="https://www.tme.eu/nl/details/ol-eb-2x1/meeraderige-draden-niet-afgeschermd/lapp/0012440/" TargetMode="External"/><Relationship Id="rId37" Type="http://schemas.openxmlformats.org/officeDocument/2006/relationships/hyperlink" Target="https://www.eurocircuits.com/" TargetMode="External"/><Relationship Id="rId40" Type="http://schemas.openxmlformats.org/officeDocument/2006/relationships/hyperlink" Target="https://www.druppellader.com/victron-bluesolar-20wp-poly.html" TargetMode="External"/><Relationship Id="rId45" Type="http://schemas.openxmlformats.org/officeDocument/2006/relationships/hyperlink" Target="https://www.bluepowershop.nl/solar/solar-panelen/victron-solar-panel-55w-12v-mono.html" TargetMode="External"/><Relationship Id="rId5" Type="http://schemas.openxmlformats.org/officeDocument/2006/relationships/hyperlink" Target="https://nl.rs-online.com/web/p/indicators/1950260/" TargetMode="External"/><Relationship Id="rId15" Type="http://schemas.openxmlformats.org/officeDocument/2006/relationships/hyperlink" Target="https://www.tme.eu/nl/details/b4x6_bn1435/bouten/bossard/1219928/" TargetMode="External"/><Relationship Id="rId23" Type="http://schemas.openxmlformats.org/officeDocument/2006/relationships/hyperlink" Target="https://www.tme.eu/nl/details/08410.0-00/cabinets-accessories/stego/" TargetMode="External"/><Relationship Id="rId28" Type="http://schemas.openxmlformats.org/officeDocument/2006/relationships/hyperlink" Target="https://www.tme.eu/nl/details/zks-8a_125v/zekeringen-5x20mm-snele/eska/520-626/" TargetMode="External"/><Relationship Id="rId36" Type="http://schemas.openxmlformats.org/officeDocument/2006/relationships/hyperlink" Target="https://nl.mouser.com/ProductDetail/Texas-Instruments/CSD18537NKCS?qs=%2Fha2pyFadui%252BHJdpvxEfetkjkCVe3XeYf4SWRMVVSKvnh1rKgSRBpw%3D%3D" TargetMode="External"/><Relationship Id="rId10" Type="http://schemas.openxmlformats.org/officeDocument/2006/relationships/hyperlink" Target="https://www.tme.eu/nl/details/tfm-m2.5x10_dr2112/metalen-afstandhouders/dremec/2112x10/" TargetMode="External"/><Relationship Id="rId19" Type="http://schemas.openxmlformats.org/officeDocument/2006/relationships/hyperlink" Target="https://www.tme.eu/nl/details/m8_d934-a2/moeren/kraftberg/" TargetMode="External"/><Relationship Id="rId31" Type="http://schemas.openxmlformats.org/officeDocument/2006/relationships/hyperlink" Target="https://www.tme.eu/nl/details/1555-rd005/enkeladerige-draden-koord/alpha-wire/1555-rd005/" TargetMode="External"/><Relationship Id="rId44" Type="http://schemas.openxmlformats.org/officeDocument/2006/relationships/hyperlink" Target="https://www.bluepowershop.nl/solar/victron-solar-panel-40w-12v-mono.html" TargetMode="External"/><Relationship Id="rId4" Type="http://schemas.openxmlformats.org/officeDocument/2006/relationships/hyperlink" Target="https://nl.rs-online.com/web/p/push-button-switches/7064073/?relevancy-data=7365617263685F636173636164655F6F726465723D31267365617263685F696E746572666163655F6E616D653D4931384E53656172636847656E65726963267365617263685F6C616E67756167655F757365643D6E6C267365617263685F6D617463685F6D6F64653D6D61746368616C6C7061727469616C267365617263685F7061747465726E5F6D6174636865643D5E5B5C707B4C7D5C707B4E647D2D2C2F255C2E5D2B24267365617263685F7061747465726E5F6F726465723D313333267365617263685F73745F6E6F726D616C697365643D59267365617263685F726573706F6E73655F616374696F6E3D267365617263685F747970653D4B4559574F52445F53494E474C455F414C5048415F4E554D45524943267365617263685F7370656C6C5F636F72726563745F6170706C6965643D59267365617263685F77696C645F63617264696E675F6D6F64653D4E4F4E45267365617263685F6B6579776F72643D4B464232414E4131424242267365617263685F6B6579776F72645F6170703D4B464232414E4131424242267365617263685F636F6E6669673D3026&amp;searchHistory=%7B%22enabled%22%3Atrue%7D" TargetMode="External"/><Relationship Id="rId9" Type="http://schemas.openxmlformats.org/officeDocument/2006/relationships/hyperlink" Target="https://www.tme.eu/nl/details/ntr-scnac-mpx/overige-connectors-van-neutrik/neutrik/scnac-mpx/" TargetMode="External"/><Relationship Id="rId14" Type="http://schemas.openxmlformats.org/officeDocument/2006/relationships/hyperlink" Target="https://www.tme.eu/nl/details/b4_bn115/moeren/bossard/1089013/" TargetMode="External"/><Relationship Id="rId22" Type="http://schemas.openxmlformats.org/officeDocument/2006/relationships/hyperlink" Target="https://www.tme.eu/nl/details/sdsquns-016g-gn3mn/geheugenkaarten/sandisk/" TargetMode="External"/><Relationship Id="rId27" Type="http://schemas.openxmlformats.org/officeDocument/2006/relationships/hyperlink" Target="https://www.tme.eu/nl/details/zcs-2a/zekeringen-5x20mm-snele/eska/520-520/" TargetMode="External"/><Relationship Id="rId30" Type="http://schemas.openxmlformats.org/officeDocument/2006/relationships/hyperlink" Target="https://www.tme.eu/nl/details/1555-bk005/enkeladerige-draden-koord/alpha-wire/1555-bk005/" TargetMode="External"/><Relationship Id="rId35" Type="http://schemas.openxmlformats.org/officeDocument/2006/relationships/hyperlink" Target="https://nl.mouser.com/ProductDetail/Aavid/513002B02500G?qs=%2Fha2pyFaduhW3MOSp%252BwSHWkbOLGQSmbdhfqO7kZIY0Pku3mGTChz8Q%3D%3D" TargetMode="External"/><Relationship Id="rId43" Type="http://schemas.openxmlformats.org/officeDocument/2006/relationships/hyperlink" Target="https://www.bluepowershop.nl/solar/solar-panelen/victron-solar-panel-30w-12v-mono.html" TargetMode="External"/><Relationship Id="rId8" Type="http://schemas.openxmlformats.org/officeDocument/2006/relationships/hyperlink" Target="https://www.tme.eu/nl/details/ntr-nac3fx-w-top/overige-ac-connectoren/neutrik/nac3fx-w-top/" TargetMode="External"/><Relationship Id="rId3" Type="http://schemas.openxmlformats.org/officeDocument/2006/relationships/hyperlink" Target="https://www.reichelt.nl/nl/nl/raspberry-pi-zero-v-1-3-1-ghz-512-mb-ram-rasp-pi-zero-p256439.html?&amp;nbc=1" TargetMode="External"/><Relationship Id="rId12" Type="http://schemas.openxmlformats.org/officeDocument/2006/relationships/hyperlink" Target="https://www.tme.eu/nl/details/b2.5x6_bn1435/bouten/bossard/1219561/" TargetMode="External"/><Relationship Id="rId17" Type="http://schemas.openxmlformats.org/officeDocument/2006/relationships/hyperlink" Target="https://www.tme.eu/nl/details/m4_d934-a2/moeren/kraftberg/" TargetMode="External"/><Relationship Id="rId25" Type="http://schemas.openxmlformats.org/officeDocument/2006/relationships/hyperlink" Target="https://www.tme.eu/nl/details/zl202-40g/lijsten-en-pin-achtige-stopcontacten/connfly/ds1021-2-20sf11/" TargetMode="External"/><Relationship Id="rId33" Type="http://schemas.openxmlformats.org/officeDocument/2006/relationships/hyperlink" Target="https://www.tme.eu/nl/details/jumper-r-z/lijsten-en-pin-achtige-stopcontacten/ninigi/" TargetMode="External"/><Relationship Id="rId38" Type="http://schemas.openxmlformats.org/officeDocument/2006/relationships/hyperlink" Target="https://www.metalpoint.nl/vlak-plaatwerk/schijf.html" TargetMode="External"/><Relationship Id="rId46" Type="http://schemas.openxmlformats.org/officeDocument/2006/relationships/hyperlink" Target="https://www.aluminiumopmaat.nl/aluminium-buizen/aluminium-buis-rond.html" TargetMode="External"/><Relationship Id="rId20" Type="http://schemas.openxmlformats.org/officeDocument/2006/relationships/hyperlink" Target="https://www.tme.eu/nl/details/b3x8_bn17/bouten/bossard/3186761/" TargetMode="External"/><Relationship Id="rId41" Type="http://schemas.openxmlformats.org/officeDocument/2006/relationships/hyperlink" Target="https://www.bluepowershop.nl/solar/solar-panelen/victron-solar-panel-20w-12v-mon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60"/>
  <sheetViews>
    <sheetView tabSelected="1" zoomScale="67" workbookViewId="0">
      <selection activeCell="A69" sqref="A69"/>
    </sheetView>
  </sheetViews>
  <sheetFormatPr baseColWidth="10" defaultColWidth="14.5" defaultRowHeight="15.75" customHeight="1" x14ac:dyDescent="0.15"/>
  <cols>
    <col min="1" max="1" width="79.6640625" customWidth="1"/>
    <col min="2" max="2" width="17.33203125" customWidth="1"/>
    <col min="4" max="4" width="16" customWidth="1"/>
    <col min="5" max="5" width="18.83203125" customWidth="1"/>
    <col min="6" max="6" width="16" customWidth="1"/>
    <col min="7" max="7" width="19.1640625" customWidth="1"/>
    <col min="8" max="8" width="16" customWidth="1"/>
    <col min="9" max="9" width="27.5" customWidth="1"/>
    <col min="10" max="10" width="11.83203125" customWidth="1"/>
  </cols>
  <sheetData>
    <row r="1" spans="1:15" ht="13" x14ac:dyDescent="0.15">
      <c r="A1" s="10" t="s">
        <v>0</v>
      </c>
      <c r="B1" s="10" t="s">
        <v>12</v>
      </c>
      <c r="C1" s="10" t="s">
        <v>13</v>
      </c>
      <c r="D1" s="10" t="s">
        <v>14</v>
      </c>
      <c r="E1" s="10" t="s">
        <v>15</v>
      </c>
      <c r="F1" s="14" t="s">
        <v>16</v>
      </c>
      <c r="G1" s="10" t="s">
        <v>17</v>
      </c>
      <c r="H1" s="14" t="s">
        <v>18</v>
      </c>
      <c r="I1" s="10" t="s">
        <v>19</v>
      </c>
      <c r="J1" s="10" t="s">
        <v>20</v>
      </c>
    </row>
    <row r="2" spans="1:15" ht="13" x14ac:dyDescent="0.15">
      <c r="A2" s="40" t="s">
        <v>21</v>
      </c>
      <c r="B2" s="41">
        <v>22.32</v>
      </c>
      <c r="C2" s="40">
        <v>1</v>
      </c>
      <c r="D2" s="40">
        <v>1</v>
      </c>
      <c r="E2" s="42">
        <f t="shared" ref="E2:E4" si="0">(B2/C2)*D2</f>
        <v>22.32</v>
      </c>
      <c r="F2" s="43">
        <f t="shared" ref="F2:F4" si="1">10*D2</f>
        <v>10</v>
      </c>
      <c r="G2" s="44">
        <f t="shared" ref="G2:G4" si="2">(B2/C2)*F2</f>
        <v>223.2</v>
      </c>
      <c r="H2" s="43">
        <f t="shared" ref="H2:H4" si="3">20*D2</f>
        <v>20</v>
      </c>
      <c r="I2" s="41">
        <f>(B2/C2)*H2-((B2/C2)*H2*0.03)</f>
        <v>433.00799999999998</v>
      </c>
      <c r="J2" s="45">
        <f t="shared" ref="J2:J4" si="4">1-(I2/(E2*20))</f>
        <v>3.0000000000000027E-2</v>
      </c>
      <c r="K2" s="46" t="s">
        <v>22</v>
      </c>
      <c r="L2" s="47"/>
      <c r="M2" s="47"/>
      <c r="N2" s="47"/>
      <c r="O2" s="47"/>
    </row>
    <row r="3" spans="1:15" ht="13" x14ac:dyDescent="0.15">
      <c r="A3" s="40" t="s">
        <v>23</v>
      </c>
      <c r="B3" s="41">
        <v>7.52</v>
      </c>
      <c r="C3" s="40">
        <v>1</v>
      </c>
      <c r="D3" s="40">
        <v>1</v>
      </c>
      <c r="E3" s="42">
        <f t="shared" si="0"/>
        <v>7.52</v>
      </c>
      <c r="F3" s="43">
        <f t="shared" si="1"/>
        <v>10</v>
      </c>
      <c r="G3" s="44">
        <f t="shared" si="2"/>
        <v>75.199999999999989</v>
      </c>
      <c r="H3" s="43">
        <f t="shared" si="3"/>
        <v>20</v>
      </c>
      <c r="I3" s="41">
        <f t="shared" ref="I3:I4" si="5">(B3/C3)*H3</f>
        <v>150.39999999999998</v>
      </c>
      <c r="J3" s="45">
        <f t="shared" si="4"/>
        <v>0</v>
      </c>
      <c r="K3" s="46" t="s">
        <v>1</v>
      </c>
      <c r="L3" s="47"/>
      <c r="M3" s="47"/>
      <c r="N3" s="47"/>
      <c r="O3" s="47"/>
    </row>
    <row r="4" spans="1:15" ht="13" x14ac:dyDescent="0.15">
      <c r="A4" s="40" t="s">
        <v>2</v>
      </c>
      <c r="B4" s="41">
        <v>12.25</v>
      </c>
      <c r="C4" s="40">
        <v>1</v>
      </c>
      <c r="D4" s="40">
        <v>1</v>
      </c>
      <c r="E4" s="42">
        <f t="shared" si="0"/>
        <v>12.25</v>
      </c>
      <c r="F4" s="43">
        <f t="shared" si="1"/>
        <v>10</v>
      </c>
      <c r="G4" s="44">
        <f t="shared" si="2"/>
        <v>122.5</v>
      </c>
      <c r="H4" s="43">
        <f t="shared" si="3"/>
        <v>20</v>
      </c>
      <c r="I4" s="41">
        <f t="shared" si="5"/>
        <v>245</v>
      </c>
      <c r="J4" s="45">
        <f t="shared" si="4"/>
        <v>0</v>
      </c>
      <c r="K4" s="49" t="s">
        <v>24</v>
      </c>
      <c r="L4" s="47"/>
      <c r="M4" s="47"/>
      <c r="N4" s="47"/>
      <c r="O4" s="47"/>
    </row>
    <row r="5" spans="1:15" ht="13" x14ac:dyDescent="0.15">
      <c r="A5" s="47"/>
      <c r="B5" s="47"/>
      <c r="C5" s="52"/>
      <c r="D5" s="52" t="s">
        <v>25</v>
      </c>
      <c r="E5" s="42">
        <f>SUM(E2:E4)</f>
        <v>42.09</v>
      </c>
      <c r="F5" s="53"/>
      <c r="G5" s="42">
        <f>SUM(G2:G4)</f>
        <v>420.9</v>
      </c>
      <c r="H5" s="53"/>
      <c r="I5" s="50">
        <f>SUM(I2:I4)</f>
        <v>828.4079999999999</v>
      </c>
      <c r="J5" s="47"/>
      <c r="K5" s="47"/>
      <c r="L5" s="47"/>
      <c r="M5" s="47"/>
      <c r="N5" s="47"/>
      <c r="O5" s="47"/>
    </row>
    <row r="6" spans="1:15" ht="13" x14ac:dyDescent="0.15">
      <c r="B6" s="2"/>
      <c r="C6" s="1"/>
      <c r="D6" s="1"/>
      <c r="E6" s="11"/>
      <c r="F6" s="15"/>
      <c r="G6" s="12"/>
      <c r="H6" s="15"/>
      <c r="I6" s="2"/>
      <c r="J6" s="3"/>
      <c r="K6" s="1"/>
    </row>
    <row r="7" spans="1:15" ht="13" x14ac:dyDescent="0.15">
      <c r="A7" s="40" t="s">
        <v>27</v>
      </c>
      <c r="B7" s="41">
        <v>6.45</v>
      </c>
      <c r="C7" s="40">
        <v>1</v>
      </c>
      <c r="D7" s="40">
        <v>8</v>
      </c>
      <c r="E7" s="42">
        <f>D7*7.96</f>
        <v>63.68</v>
      </c>
      <c r="F7" s="43">
        <f t="shared" ref="F7:F34" si="6">10*D7</f>
        <v>80</v>
      </c>
      <c r="G7" s="44">
        <f>F7*5.77</f>
        <v>461.59999999999997</v>
      </c>
      <c r="H7" s="43">
        <f t="shared" ref="H7:H26" si="7">20*D7</f>
        <v>160</v>
      </c>
      <c r="I7" s="41">
        <f>H7*5.77</f>
        <v>923.19999999999993</v>
      </c>
      <c r="J7" s="45">
        <f t="shared" ref="J7:J34" si="8">1-(I7/(E7*20))</f>
        <v>0.27512562814070352</v>
      </c>
      <c r="K7" s="46" t="s">
        <v>28</v>
      </c>
      <c r="L7" s="47"/>
      <c r="M7" s="47"/>
      <c r="N7" s="47"/>
      <c r="O7" s="47"/>
    </row>
    <row r="8" spans="1:15" ht="13" x14ac:dyDescent="0.15">
      <c r="A8" s="40" t="s">
        <v>29</v>
      </c>
      <c r="B8" s="41">
        <v>3.82</v>
      </c>
      <c r="C8" s="40">
        <v>1</v>
      </c>
      <c r="D8" s="40">
        <v>1</v>
      </c>
      <c r="E8" s="42">
        <f t="shared" ref="E8:E34" si="9">(B8/C8)*D8</f>
        <v>3.82</v>
      </c>
      <c r="F8" s="43">
        <f t="shared" si="6"/>
        <v>10</v>
      </c>
      <c r="G8" s="42">
        <f>3.39*F8</f>
        <v>33.9</v>
      </c>
      <c r="H8" s="43">
        <f t="shared" si="7"/>
        <v>20</v>
      </c>
      <c r="I8" s="42">
        <f>3.39*H8</f>
        <v>67.8</v>
      </c>
      <c r="J8" s="45">
        <f t="shared" si="8"/>
        <v>0.11256544502617793</v>
      </c>
      <c r="K8" s="46" t="s">
        <v>30</v>
      </c>
      <c r="L8" s="47"/>
      <c r="M8" s="47"/>
      <c r="N8" s="47"/>
      <c r="O8" s="47"/>
    </row>
    <row r="9" spans="1:15" ht="13" x14ac:dyDescent="0.15">
      <c r="A9" s="40" t="s">
        <v>31</v>
      </c>
      <c r="B9" s="48">
        <v>9.06</v>
      </c>
      <c r="C9" s="40">
        <v>1</v>
      </c>
      <c r="D9" s="40">
        <v>1</v>
      </c>
      <c r="E9" s="42">
        <f t="shared" si="9"/>
        <v>9.06</v>
      </c>
      <c r="F9" s="43">
        <f t="shared" si="6"/>
        <v>10</v>
      </c>
      <c r="G9" s="42">
        <f>F9*8.15</f>
        <v>81.5</v>
      </c>
      <c r="H9" s="43">
        <f t="shared" si="7"/>
        <v>20</v>
      </c>
      <c r="I9" s="42">
        <f>H9*7.25</f>
        <v>145</v>
      </c>
      <c r="J9" s="45">
        <f t="shared" si="8"/>
        <v>0.19977924944812364</v>
      </c>
      <c r="K9" s="46" t="s">
        <v>32</v>
      </c>
      <c r="L9" s="47"/>
      <c r="M9" s="47"/>
      <c r="N9" s="47"/>
      <c r="O9" s="47"/>
    </row>
    <row r="10" spans="1:15" ht="13" x14ac:dyDescent="0.15">
      <c r="A10" s="40" t="s">
        <v>33</v>
      </c>
      <c r="B10" s="41">
        <v>1.26</v>
      </c>
      <c r="C10" s="40">
        <v>1</v>
      </c>
      <c r="D10" s="40">
        <v>1</v>
      </c>
      <c r="E10" s="42">
        <f t="shared" si="9"/>
        <v>1.26</v>
      </c>
      <c r="F10" s="43">
        <f t="shared" si="6"/>
        <v>10</v>
      </c>
      <c r="G10" s="42">
        <f>F10*1.13</f>
        <v>11.299999999999999</v>
      </c>
      <c r="H10" s="43">
        <f t="shared" si="7"/>
        <v>20</v>
      </c>
      <c r="I10" s="42">
        <f>H10*1.01</f>
        <v>20.2</v>
      </c>
      <c r="J10" s="45">
        <f t="shared" si="8"/>
        <v>0.19841269841269837</v>
      </c>
      <c r="K10" s="46" t="s">
        <v>34</v>
      </c>
      <c r="L10" s="47"/>
      <c r="M10" s="47"/>
      <c r="N10" s="47"/>
      <c r="O10" s="47"/>
    </row>
    <row r="11" spans="1:15" ht="13" x14ac:dyDescent="0.15">
      <c r="A11" s="40" t="s">
        <v>10</v>
      </c>
      <c r="B11" s="41">
        <v>0.13089999999999999</v>
      </c>
      <c r="C11" s="40">
        <v>1</v>
      </c>
      <c r="D11" s="40">
        <v>7</v>
      </c>
      <c r="E11" s="42">
        <f t="shared" si="9"/>
        <v>0.91629999999999989</v>
      </c>
      <c r="F11" s="43">
        <f t="shared" si="6"/>
        <v>70</v>
      </c>
      <c r="G11" s="44">
        <f>F11*B11</f>
        <v>9.1629999999999985</v>
      </c>
      <c r="H11" s="43">
        <f t="shared" si="7"/>
        <v>140</v>
      </c>
      <c r="I11" s="42">
        <f>H11*0.1081</f>
        <v>15.134</v>
      </c>
      <c r="J11" s="45">
        <f t="shared" si="8"/>
        <v>0.17417876241405639</v>
      </c>
      <c r="K11" s="46" t="s">
        <v>35</v>
      </c>
      <c r="L11" s="47"/>
      <c r="M11" s="47"/>
      <c r="N11" s="47"/>
      <c r="O11" s="47"/>
    </row>
    <row r="12" spans="1:15" ht="13" x14ac:dyDescent="0.15">
      <c r="A12" s="40" t="s">
        <v>36</v>
      </c>
      <c r="B12" s="41">
        <v>0.88</v>
      </c>
      <c r="C12" s="40">
        <v>100</v>
      </c>
      <c r="D12" s="40">
        <v>7</v>
      </c>
      <c r="E12" s="42">
        <f t="shared" si="9"/>
        <v>6.1600000000000002E-2</v>
      </c>
      <c r="F12" s="43">
        <f t="shared" si="6"/>
        <v>70</v>
      </c>
      <c r="G12" s="44">
        <f t="shared" ref="G12:G13" si="10">(B12/C12)*F12</f>
        <v>0.61599999999999999</v>
      </c>
      <c r="H12" s="43">
        <f t="shared" si="7"/>
        <v>140</v>
      </c>
      <c r="I12" s="41">
        <f t="shared" ref="I12:I13" si="11">(B12/C12)*H12</f>
        <v>1.232</v>
      </c>
      <c r="J12" s="45">
        <f t="shared" si="8"/>
        <v>0</v>
      </c>
      <c r="K12" s="49" t="s">
        <v>37</v>
      </c>
      <c r="L12" s="47"/>
      <c r="M12" s="47"/>
      <c r="N12" s="47"/>
      <c r="O12" s="47"/>
    </row>
    <row r="13" spans="1:15" ht="13" x14ac:dyDescent="0.15">
      <c r="A13" s="40" t="s">
        <v>38</v>
      </c>
      <c r="B13" s="41">
        <v>2.2999999999999998</v>
      </c>
      <c r="C13" s="40">
        <v>100</v>
      </c>
      <c r="D13" s="40">
        <v>7</v>
      </c>
      <c r="E13" s="42">
        <f t="shared" si="9"/>
        <v>0.161</v>
      </c>
      <c r="F13" s="43">
        <f t="shared" si="6"/>
        <v>70</v>
      </c>
      <c r="G13" s="44">
        <f t="shared" si="10"/>
        <v>1.6099999999999999</v>
      </c>
      <c r="H13" s="43">
        <f t="shared" si="7"/>
        <v>140</v>
      </c>
      <c r="I13" s="41">
        <f t="shared" si="11"/>
        <v>3.2199999999999998</v>
      </c>
      <c r="J13" s="45">
        <f t="shared" si="8"/>
        <v>0</v>
      </c>
      <c r="K13" s="46" t="s">
        <v>39</v>
      </c>
      <c r="L13" s="47"/>
      <c r="M13" s="47"/>
      <c r="N13" s="47"/>
      <c r="O13" s="47"/>
    </row>
    <row r="14" spans="1:15" ht="13" x14ac:dyDescent="0.15">
      <c r="A14" s="40" t="s">
        <v>11</v>
      </c>
      <c r="B14" s="41">
        <v>0.13189999999999999</v>
      </c>
      <c r="C14" s="40">
        <v>1</v>
      </c>
      <c r="D14" s="40">
        <v>7</v>
      </c>
      <c r="E14" s="42">
        <f t="shared" si="9"/>
        <v>0.9232999999999999</v>
      </c>
      <c r="F14" s="43">
        <f t="shared" si="6"/>
        <v>70</v>
      </c>
      <c r="G14" s="50">
        <f>F14*B14</f>
        <v>9.2329999999999988</v>
      </c>
      <c r="H14" s="43">
        <f t="shared" si="7"/>
        <v>140</v>
      </c>
      <c r="I14" s="42">
        <f>H14*0.1084</f>
        <v>15.176</v>
      </c>
      <c r="J14" s="45">
        <f t="shared" si="8"/>
        <v>0.17816527672479143</v>
      </c>
      <c r="K14" s="46" t="s">
        <v>40</v>
      </c>
      <c r="L14" s="47"/>
      <c r="M14" s="47"/>
      <c r="N14" s="47"/>
      <c r="O14" s="47"/>
    </row>
    <row r="15" spans="1:15" ht="13" x14ac:dyDescent="0.15">
      <c r="A15" s="40" t="s">
        <v>41</v>
      </c>
      <c r="B15" s="41">
        <v>1.04</v>
      </c>
      <c r="C15" s="40">
        <v>100</v>
      </c>
      <c r="D15" s="40">
        <v>7</v>
      </c>
      <c r="E15" s="42">
        <f t="shared" si="9"/>
        <v>7.2800000000000004E-2</v>
      </c>
      <c r="F15" s="43">
        <f t="shared" si="6"/>
        <v>70</v>
      </c>
      <c r="G15" s="44">
        <f t="shared" ref="G15:G22" si="12">(B15/C15)*F15</f>
        <v>0.72799999999999998</v>
      </c>
      <c r="H15" s="43">
        <f t="shared" si="7"/>
        <v>140</v>
      </c>
      <c r="I15" s="41">
        <f>(B15/C15)*H15</f>
        <v>1.456</v>
      </c>
      <c r="J15" s="45">
        <f t="shared" si="8"/>
        <v>0</v>
      </c>
      <c r="K15" s="46" t="s">
        <v>42</v>
      </c>
      <c r="L15" s="47"/>
      <c r="M15" s="47"/>
      <c r="N15" s="47"/>
      <c r="O15" s="47"/>
    </row>
    <row r="16" spans="1:15" ht="13" x14ac:dyDescent="0.15">
      <c r="A16" s="40" t="s">
        <v>43</v>
      </c>
      <c r="B16" s="41">
        <v>2.02</v>
      </c>
      <c r="C16" s="40">
        <v>100</v>
      </c>
      <c r="D16" s="40">
        <v>7</v>
      </c>
      <c r="E16" s="42">
        <f t="shared" si="9"/>
        <v>0.1414</v>
      </c>
      <c r="F16" s="43">
        <f t="shared" si="6"/>
        <v>70</v>
      </c>
      <c r="G16" s="44">
        <f t="shared" si="12"/>
        <v>1.4139999999999999</v>
      </c>
      <c r="H16" s="43">
        <f t="shared" si="7"/>
        <v>140</v>
      </c>
      <c r="I16" s="41">
        <f>0.0202*H16</f>
        <v>2.8279999999999998</v>
      </c>
      <c r="J16" s="45">
        <f t="shared" si="8"/>
        <v>0</v>
      </c>
      <c r="K16" s="46" t="s">
        <v>44</v>
      </c>
      <c r="L16" s="47"/>
      <c r="M16" s="47"/>
      <c r="N16" s="47"/>
      <c r="O16" s="47"/>
    </row>
    <row r="17" spans="1:15" ht="13" x14ac:dyDescent="0.15">
      <c r="A17" s="40" t="s">
        <v>45</v>
      </c>
      <c r="B17" s="41">
        <v>2.87</v>
      </c>
      <c r="C17" s="40">
        <v>100</v>
      </c>
      <c r="D17" s="40">
        <v>2</v>
      </c>
      <c r="E17" s="42">
        <f t="shared" si="9"/>
        <v>5.74E-2</v>
      </c>
      <c r="F17" s="43">
        <f t="shared" si="6"/>
        <v>20</v>
      </c>
      <c r="G17" s="44">
        <f t="shared" si="12"/>
        <v>0.57399999999999995</v>
      </c>
      <c r="H17" s="43">
        <f t="shared" si="7"/>
        <v>40</v>
      </c>
      <c r="I17" s="41">
        <f t="shared" ref="I17:I22" si="13">(B17/C17)*H17</f>
        <v>1.1479999999999999</v>
      </c>
      <c r="J17" s="45">
        <f t="shared" si="8"/>
        <v>0</v>
      </c>
      <c r="K17" s="46" t="s">
        <v>46</v>
      </c>
      <c r="L17" s="47"/>
      <c r="M17" s="47"/>
      <c r="N17" s="47"/>
      <c r="O17" s="47"/>
    </row>
    <row r="18" spans="1:15" ht="13" x14ac:dyDescent="0.15">
      <c r="A18" s="40" t="s">
        <v>47</v>
      </c>
      <c r="B18" s="41">
        <f>100*0.0072</f>
        <v>0.72</v>
      </c>
      <c r="C18" s="40">
        <v>100</v>
      </c>
      <c r="D18" s="40">
        <v>2</v>
      </c>
      <c r="E18" s="42">
        <f t="shared" si="9"/>
        <v>1.44E-2</v>
      </c>
      <c r="F18" s="43">
        <f t="shared" si="6"/>
        <v>20</v>
      </c>
      <c r="G18" s="44">
        <f t="shared" si="12"/>
        <v>0.14399999999999999</v>
      </c>
      <c r="H18" s="43">
        <f t="shared" si="7"/>
        <v>40</v>
      </c>
      <c r="I18" s="41">
        <f t="shared" si="13"/>
        <v>0.28799999999999998</v>
      </c>
      <c r="J18" s="45">
        <f t="shared" si="8"/>
        <v>0</v>
      </c>
      <c r="K18" s="46" t="s">
        <v>48</v>
      </c>
      <c r="L18" s="47"/>
      <c r="M18" s="47"/>
      <c r="N18" s="47"/>
      <c r="O18" s="47"/>
    </row>
    <row r="19" spans="1:15" ht="13" x14ac:dyDescent="0.15">
      <c r="A19" s="40" t="s">
        <v>49</v>
      </c>
      <c r="B19" s="41">
        <f>0.1274*100</f>
        <v>12.740000000000002</v>
      </c>
      <c r="C19" s="40">
        <v>100</v>
      </c>
      <c r="D19" s="40">
        <v>1</v>
      </c>
      <c r="E19" s="42">
        <f t="shared" si="9"/>
        <v>0.12740000000000001</v>
      </c>
      <c r="F19" s="43">
        <f t="shared" si="6"/>
        <v>10</v>
      </c>
      <c r="G19" s="44">
        <f t="shared" si="12"/>
        <v>1.274</v>
      </c>
      <c r="H19" s="43">
        <f t="shared" si="7"/>
        <v>20</v>
      </c>
      <c r="I19" s="41">
        <f t="shared" si="13"/>
        <v>2.548</v>
      </c>
      <c r="J19" s="45">
        <f t="shared" si="8"/>
        <v>0</v>
      </c>
      <c r="K19" s="46" t="s">
        <v>50</v>
      </c>
      <c r="L19" s="47"/>
      <c r="M19" s="47"/>
      <c r="N19" s="47"/>
      <c r="O19" s="47"/>
    </row>
    <row r="20" spans="1:15" ht="13" x14ac:dyDescent="0.15">
      <c r="A20" s="40" t="s">
        <v>51</v>
      </c>
      <c r="B20" s="41">
        <f>0.0312*100</f>
        <v>3.1199999999999997</v>
      </c>
      <c r="C20" s="40">
        <v>100</v>
      </c>
      <c r="D20" s="40">
        <v>1</v>
      </c>
      <c r="E20" s="50">
        <f t="shared" si="9"/>
        <v>3.1199999999999995E-2</v>
      </c>
      <c r="F20" s="43">
        <f t="shared" si="6"/>
        <v>10</v>
      </c>
      <c r="G20" s="44">
        <f t="shared" si="12"/>
        <v>0.31199999999999994</v>
      </c>
      <c r="H20" s="43">
        <f t="shared" si="7"/>
        <v>20</v>
      </c>
      <c r="I20" s="41">
        <f t="shared" si="13"/>
        <v>0.62399999999999989</v>
      </c>
      <c r="J20" s="45">
        <f t="shared" si="8"/>
        <v>0</v>
      </c>
      <c r="K20" s="46" t="s">
        <v>52</v>
      </c>
      <c r="L20" s="47"/>
      <c r="M20" s="47"/>
      <c r="N20" s="47"/>
      <c r="O20" s="47"/>
    </row>
    <row r="21" spans="1:15" ht="13" x14ac:dyDescent="0.15">
      <c r="A21" s="51" t="s">
        <v>53</v>
      </c>
      <c r="B21" s="41">
        <f>0.03104*100</f>
        <v>3.1040000000000001</v>
      </c>
      <c r="C21" s="40">
        <v>100</v>
      </c>
      <c r="D21" s="40">
        <v>2</v>
      </c>
      <c r="E21" s="50">
        <f t="shared" si="9"/>
        <v>6.2080000000000003E-2</v>
      </c>
      <c r="F21" s="43">
        <f t="shared" si="6"/>
        <v>20</v>
      </c>
      <c r="G21" s="44">
        <f t="shared" si="12"/>
        <v>0.62080000000000002</v>
      </c>
      <c r="H21" s="43">
        <f t="shared" si="7"/>
        <v>40</v>
      </c>
      <c r="I21" s="41">
        <f t="shared" si="13"/>
        <v>1.2416</v>
      </c>
      <c r="J21" s="45">
        <f t="shared" si="8"/>
        <v>0</v>
      </c>
      <c r="K21" s="46" t="s">
        <v>54</v>
      </c>
      <c r="L21" s="47"/>
      <c r="M21" s="47"/>
      <c r="N21" s="47"/>
      <c r="O21" s="47"/>
    </row>
    <row r="22" spans="1:15" ht="13" x14ac:dyDescent="0.15">
      <c r="A22" s="40" t="s">
        <v>55</v>
      </c>
      <c r="B22" s="41">
        <f>0.0095*100</f>
        <v>0.95</v>
      </c>
      <c r="C22" s="40">
        <v>100</v>
      </c>
      <c r="D22" s="40">
        <v>2</v>
      </c>
      <c r="E22" s="50">
        <f t="shared" si="9"/>
        <v>1.9E-2</v>
      </c>
      <c r="F22" s="43">
        <f t="shared" si="6"/>
        <v>20</v>
      </c>
      <c r="G22" s="44">
        <f t="shared" si="12"/>
        <v>0.19</v>
      </c>
      <c r="H22" s="43">
        <f t="shared" si="7"/>
        <v>40</v>
      </c>
      <c r="I22" s="41">
        <f t="shared" si="13"/>
        <v>0.38</v>
      </c>
      <c r="J22" s="45">
        <f t="shared" si="8"/>
        <v>0</v>
      </c>
      <c r="K22" s="46" t="s">
        <v>56</v>
      </c>
      <c r="L22" s="47"/>
      <c r="M22" s="47"/>
      <c r="N22" s="47"/>
      <c r="O22" s="47"/>
    </row>
    <row r="23" spans="1:15" ht="13" x14ac:dyDescent="0.15">
      <c r="A23" s="40" t="s">
        <v>57</v>
      </c>
      <c r="B23" s="41">
        <v>5.6</v>
      </c>
      <c r="C23" s="40">
        <v>1</v>
      </c>
      <c r="D23" s="40">
        <v>1</v>
      </c>
      <c r="E23" s="42">
        <f t="shared" si="9"/>
        <v>5.6</v>
      </c>
      <c r="F23" s="43">
        <f t="shared" si="6"/>
        <v>10</v>
      </c>
      <c r="G23" s="42">
        <f>F23*5.01</f>
        <v>50.099999999999994</v>
      </c>
      <c r="H23" s="43">
        <f t="shared" si="7"/>
        <v>20</v>
      </c>
      <c r="I23" s="42">
        <f>H23*4.43</f>
        <v>88.6</v>
      </c>
      <c r="J23" s="45">
        <f t="shared" si="8"/>
        <v>0.20892857142857146</v>
      </c>
      <c r="K23" s="46" t="s">
        <v>58</v>
      </c>
      <c r="L23" s="47"/>
      <c r="M23" s="47"/>
      <c r="N23" s="47"/>
      <c r="O23" s="47"/>
    </row>
    <row r="24" spans="1:15" ht="13" x14ac:dyDescent="0.15">
      <c r="A24" s="40" t="s">
        <v>59</v>
      </c>
      <c r="B24" s="41">
        <v>11.16</v>
      </c>
      <c r="C24" s="40">
        <v>1</v>
      </c>
      <c r="D24" s="40">
        <v>1</v>
      </c>
      <c r="E24" s="42">
        <f t="shared" si="9"/>
        <v>11.16</v>
      </c>
      <c r="F24" s="43">
        <f t="shared" si="6"/>
        <v>10</v>
      </c>
      <c r="G24" s="41">
        <f>F24*9.96</f>
        <v>99.600000000000009</v>
      </c>
      <c r="H24" s="43">
        <f t="shared" si="7"/>
        <v>20</v>
      </c>
      <c r="I24" s="41">
        <f>H24*8.83</f>
        <v>176.6</v>
      </c>
      <c r="J24" s="45">
        <f t="shared" si="8"/>
        <v>0.20878136200716846</v>
      </c>
      <c r="K24" s="46" t="s">
        <v>60</v>
      </c>
      <c r="L24" s="47"/>
      <c r="M24" s="47"/>
      <c r="N24" s="47"/>
      <c r="O24" s="47"/>
    </row>
    <row r="25" spans="1:15" ht="13" x14ac:dyDescent="0.15">
      <c r="A25" s="40" t="s">
        <v>61</v>
      </c>
      <c r="B25" s="41">
        <f>0.36*5</f>
        <v>1.7999999999999998</v>
      </c>
      <c r="C25" s="40">
        <v>5</v>
      </c>
      <c r="D25" s="40">
        <v>2</v>
      </c>
      <c r="E25" s="42">
        <f t="shared" si="9"/>
        <v>0.72</v>
      </c>
      <c r="F25" s="43">
        <f t="shared" si="6"/>
        <v>20</v>
      </c>
      <c r="G25" s="50">
        <f t="shared" ref="G25:G27" si="14">(B25/C25)*F25</f>
        <v>7.1999999999999993</v>
      </c>
      <c r="H25" s="43">
        <f t="shared" si="7"/>
        <v>40</v>
      </c>
      <c r="I25" s="50">
        <f t="shared" ref="I25:I26" si="15">(B25/C25)*H25</f>
        <v>14.399999999999999</v>
      </c>
      <c r="J25" s="45">
        <f t="shared" si="8"/>
        <v>0</v>
      </c>
      <c r="K25" s="46" t="s">
        <v>62</v>
      </c>
      <c r="L25" s="47"/>
      <c r="M25" s="47"/>
      <c r="N25" s="47"/>
      <c r="O25" s="47"/>
    </row>
    <row r="26" spans="1:15" ht="13" x14ac:dyDescent="0.15">
      <c r="A26" s="40" t="s">
        <v>63</v>
      </c>
      <c r="B26" s="50">
        <f>0.329*10</f>
        <v>3.29</v>
      </c>
      <c r="C26" s="40">
        <v>10</v>
      </c>
      <c r="D26" s="40">
        <v>1</v>
      </c>
      <c r="E26" s="42">
        <f t="shared" si="9"/>
        <v>0.32900000000000001</v>
      </c>
      <c r="F26" s="43">
        <f t="shared" si="6"/>
        <v>10</v>
      </c>
      <c r="G26" s="50">
        <f t="shared" si="14"/>
        <v>3.29</v>
      </c>
      <c r="H26" s="43">
        <f t="shared" si="7"/>
        <v>20</v>
      </c>
      <c r="I26" s="50">
        <f t="shared" si="15"/>
        <v>6.58</v>
      </c>
      <c r="J26" s="45">
        <f t="shared" si="8"/>
        <v>0</v>
      </c>
      <c r="K26" s="46" t="s">
        <v>64</v>
      </c>
      <c r="L26" s="47"/>
      <c r="M26" s="47"/>
      <c r="N26" s="47"/>
      <c r="O26" s="47"/>
    </row>
    <row r="27" spans="1:15" ht="13" x14ac:dyDescent="0.15">
      <c r="A27" s="40" t="s">
        <v>65</v>
      </c>
      <c r="B27" s="50">
        <f>0.196*10</f>
        <v>1.96</v>
      </c>
      <c r="C27" s="40">
        <v>10</v>
      </c>
      <c r="D27" s="40">
        <v>2</v>
      </c>
      <c r="E27" s="42">
        <f t="shared" si="9"/>
        <v>0.39200000000000002</v>
      </c>
      <c r="F27" s="43">
        <f t="shared" si="6"/>
        <v>20</v>
      </c>
      <c r="G27" s="50">
        <f t="shared" si="14"/>
        <v>3.92</v>
      </c>
      <c r="H27" s="43">
        <v>50</v>
      </c>
      <c r="I27" s="50">
        <f>H27*0.1554</f>
        <v>7.7700000000000005</v>
      </c>
      <c r="J27" s="45">
        <f t="shared" si="8"/>
        <v>8.9285714285713969E-3</v>
      </c>
      <c r="K27" s="46" t="s">
        <v>66</v>
      </c>
      <c r="L27" s="47"/>
      <c r="M27" s="47"/>
      <c r="N27" s="47"/>
      <c r="O27" s="47"/>
    </row>
    <row r="28" spans="1:15" ht="13" x14ac:dyDescent="0.15">
      <c r="A28" s="40" t="s">
        <v>67</v>
      </c>
      <c r="B28" s="41">
        <f>10*0.117</f>
        <v>1.1700000000000002</v>
      </c>
      <c r="C28" s="40">
        <v>10</v>
      </c>
      <c r="D28" s="40">
        <v>8</v>
      </c>
      <c r="E28" s="42">
        <f t="shared" si="9"/>
        <v>0.93600000000000017</v>
      </c>
      <c r="F28" s="43">
        <f t="shared" si="6"/>
        <v>80</v>
      </c>
      <c r="G28" s="44">
        <f>0.1024*F28</f>
        <v>8.1920000000000002</v>
      </c>
      <c r="H28" s="43">
        <f t="shared" ref="H28:H34" si="16">20*D28</f>
        <v>160</v>
      </c>
      <c r="I28" s="41">
        <f>0.0799*H28</f>
        <v>12.783999999999999</v>
      </c>
      <c r="J28" s="45">
        <f t="shared" si="8"/>
        <v>0.31709401709401719</v>
      </c>
      <c r="K28" s="46" t="s">
        <v>68</v>
      </c>
      <c r="L28" s="47"/>
      <c r="M28" s="47"/>
      <c r="N28" s="47"/>
      <c r="O28" s="47"/>
    </row>
    <row r="29" spans="1:15" ht="13" x14ac:dyDescent="0.15">
      <c r="A29" s="40" t="s">
        <v>69</v>
      </c>
      <c r="B29" s="41">
        <f>10*0.104</f>
        <v>1.04</v>
      </c>
      <c r="C29" s="40">
        <v>10</v>
      </c>
      <c r="D29" s="40">
        <v>1</v>
      </c>
      <c r="E29" s="42">
        <f t="shared" si="9"/>
        <v>0.10400000000000001</v>
      </c>
      <c r="F29" s="43">
        <f t="shared" si="6"/>
        <v>10</v>
      </c>
      <c r="G29" s="44">
        <f>(B29/C29)*F29</f>
        <v>1.04</v>
      </c>
      <c r="H29" s="43">
        <f t="shared" si="16"/>
        <v>20</v>
      </c>
      <c r="I29" s="41">
        <f>(B29/C29)*H29</f>
        <v>2.08</v>
      </c>
      <c r="J29" s="45">
        <f t="shared" si="8"/>
        <v>0</v>
      </c>
      <c r="K29" s="46" t="s">
        <v>70</v>
      </c>
      <c r="L29" s="47"/>
      <c r="M29" s="47"/>
      <c r="N29" s="47"/>
      <c r="O29" s="47"/>
    </row>
    <row r="30" spans="1:15" ht="13" x14ac:dyDescent="0.15">
      <c r="A30" s="40" t="s">
        <v>71</v>
      </c>
      <c r="B30" s="41">
        <f>0.06961*10</f>
        <v>0.69610000000000005</v>
      </c>
      <c r="C30" s="40">
        <v>10</v>
      </c>
      <c r="D30" s="40">
        <v>6</v>
      </c>
      <c r="E30" s="42">
        <f t="shared" si="9"/>
        <v>0.41766000000000003</v>
      </c>
      <c r="F30" s="43">
        <f t="shared" si="6"/>
        <v>60</v>
      </c>
      <c r="G30" s="44">
        <f>0.0536*F30</f>
        <v>3.2160000000000002</v>
      </c>
      <c r="H30" s="43">
        <f t="shared" si="16"/>
        <v>120</v>
      </c>
      <c r="I30" s="41">
        <f>0.0536*H30</f>
        <v>6.4320000000000004</v>
      </c>
      <c r="J30" s="45">
        <f t="shared" si="8"/>
        <v>0.22999569027438593</v>
      </c>
      <c r="K30" s="46" t="s">
        <v>72</v>
      </c>
      <c r="L30" s="47"/>
      <c r="M30" s="47"/>
      <c r="N30" s="47"/>
      <c r="O30" s="47"/>
    </row>
    <row r="31" spans="1:15" ht="13" x14ac:dyDescent="0.15">
      <c r="A31" s="40" t="s">
        <v>73</v>
      </c>
      <c r="B31" s="41">
        <v>21.27</v>
      </c>
      <c r="C31" s="40">
        <v>30</v>
      </c>
      <c r="D31" s="40">
        <v>1</v>
      </c>
      <c r="E31" s="42">
        <f t="shared" si="9"/>
        <v>0.70899999999999996</v>
      </c>
      <c r="F31" s="43">
        <f t="shared" si="6"/>
        <v>10</v>
      </c>
      <c r="G31" s="44">
        <f t="shared" ref="G31:G32" si="17">(B31/C31)*F31</f>
        <v>7.09</v>
      </c>
      <c r="H31" s="43">
        <f t="shared" si="16"/>
        <v>20</v>
      </c>
      <c r="I31" s="41">
        <f t="shared" ref="I31:I32" si="18">(B31/C31)*H31</f>
        <v>14.18</v>
      </c>
      <c r="J31" s="45">
        <f t="shared" si="8"/>
        <v>0</v>
      </c>
      <c r="K31" s="46" t="s">
        <v>74</v>
      </c>
      <c r="L31" s="47"/>
      <c r="M31" s="47"/>
      <c r="N31" s="47"/>
      <c r="O31" s="47"/>
    </row>
    <row r="32" spans="1:15" ht="13" x14ac:dyDescent="0.15">
      <c r="A32" s="40" t="s">
        <v>75</v>
      </c>
      <c r="B32" s="41">
        <v>21.27</v>
      </c>
      <c r="C32" s="40">
        <v>30</v>
      </c>
      <c r="D32" s="40">
        <v>1</v>
      </c>
      <c r="E32" s="42">
        <f t="shared" si="9"/>
        <v>0.70899999999999996</v>
      </c>
      <c r="F32" s="43">
        <f t="shared" si="6"/>
        <v>10</v>
      </c>
      <c r="G32" s="44">
        <f t="shared" si="17"/>
        <v>7.09</v>
      </c>
      <c r="H32" s="43">
        <f t="shared" si="16"/>
        <v>20</v>
      </c>
      <c r="I32" s="41">
        <f t="shared" si="18"/>
        <v>14.18</v>
      </c>
      <c r="J32" s="45">
        <f t="shared" si="8"/>
        <v>0</v>
      </c>
      <c r="K32" s="46" t="s">
        <v>76</v>
      </c>
      <c r="L32" s="47"/>
      <c r="M32" s="47"/>
      <c r="N32" s="47"/>
      <c r="O32" s="47"/>
    </row>
    <row r="33" spans="1:15" ht="13" x14ac:dyDescent="0.15">
      <c r="A33" s="40" t="s">
        <v>77</v>
      </c>
      <c r="B33" s="41">
        <f>0.77*5</f>
        <v>3.85</v>
      </c>
      <c r="C33" s="40">
        <v>5</v>
      </c>
      <c r="D33" s="40">
        <v>3</v>
      </c>
      <c r="E33" s="42">
        <f t="shared" si="9"/>
        <v>2.31</v>
      </c>
      <c r="F33" s="43">
        <f t="shared" si="6"/>
        <v>30</v>
      </c>
      <c r="G33" s="44">
        <f>0.69*F33</f>
        <v>20.7</v>
      </c>
      <c r="H33" s="43">
        <f t="shared" si="16"/>
        <v>60</v>
      </c>
      <c r="I33" s="41">
        <f>0.61*H33</f>
        <v>36.6</v>
      </c>
      <c r="J33" s="45">
        <f t="shared" si="8"/>
        <v>0.20779220779220786</v>
      </c>
      <c r="K33" s="46" t="s">
        <v>78</v>
      </c>
      <c r="L33" s="47"/>
      <c r="M33" s="47"/>
      <c r="N33" s="47"/>
      <c r="O33" s="47"/>
    </row>
    <row r="34" spans="1:15" ht="13" x14ac:dyDescent="0.15">
      <c r="A34" s="40" t="s">
        <v>79</v>
      </c>
      <c r="B34" s="41">
        <f>0.03322*20</f>
        <v>0.66439999999999999</v>
      </c>
      <c r="C34" s="40">
        <v>20</v>
      </c>
      <c r="D34" s="40">
        <v>1</v>
      </c>
      <c r="E34" s="50">
        <f t="shared" si="9"/>
        <v>3.322E-2</v>
      </c>
      <c r="F34" s="43">
        <f t="shared" si="6"/>
        <v>10</v>
      </c>
      <c r="G34" s="44">
        <f>(B34/C34)*F34</f>
        <v>0.3322</v>
      </c>
      <c r="H34" s="43">
        <f t="shared" si="16"/>
        <v>20</v>
      </c>
      <c r="I34" s="41">
        <f>(B34/C34)*H34</f>
        <v>0.66439999999999999</v>
      </c>
      <c r="J34" s="45">
        <f t="shared" si="8"/>
        <v>0</v>
      </c>
      <c r="K34" s="46" t="s">
        <v>80</v>
      </c>
      <c r="L34" s="47"/>
      <c r="M34" s="47"/>
      <c r="N34" s="47"/>
      <c r="O34" s="47"/>
    </row>
    <row r="35" spans="1:15" ht="13" x14ac:dyDescent="0.15">
      <c r="A35" s="47"/>
      <c r="B35" s="47"/>
      <c r="C35" s="47"/>
      <c r="D35" s="52" t="s">
        <v>25</v>
      </c>
      <c r="E35" s="42">
        <f>SUM(E7:E29)</f>
        <v>99.648879999999991</v>
      </c>
      <c r="F35" s="53"/>
      <c r="G35" s="42">
        <f>SUM(G7:G29)</f>
        <v>787.52079999999989</v>
      </c>
      <c r="H35" s="53"/>
      <c r="I35" s="50">
        <f>SUM(I7:I29)</f>
        <v>1510.2895999999998</v>
      </c>
      <c r="J35" s="47"/>
      <c r="K35" s="47"/>
      <c r="L35" s="47"/>
      <c r="M35" s="47"/>
      <c r="N35" s="47"/>
      <c r="O35" s="47"/>
    </row>
    <row r="36" spans="1:15" s="39" customFormat="1" ht="13" x14ac:dyDescent="0.15">
      <c r="A36" s="34"/>
      <c r="B36" s="34"/>
      <c r="C36" s="34"/>
      <c r="D36" s="35"/>
      <c r="E36" s="36"/>
      <c r="F36" s="37"/>
      <c r="G36" s="36"/>
      <c r="H36" s="37"/>
      <c r="I36" s="38"/>
      <c r="J36" s="34"/>
      <c r="K36" s="34"/>
      <c r="L36" s="34"/>
      <c r="M36" s="34"/>
      <c r="N36" s="34"/>
      <c r="O36" s="34"/>
    </row>
    <row r="37" spans="1:15" ht="13" x14ac:dyDescent="0.15">
      <c r="A37" s="54" t="s">
        <v>5</v>
      </c>
      <c r="B37" s="55">
        <v>4.91</v>
      </c>
      <c r="C37" s="54">
        <v>1</v>
      </c>
      <c r="D37" s="54">
        <v>1</v>
      </c>
      <c r="E37" s="56">
        <f>(B37/C37)*D37</f>
        <v>4.91</v>
      </c>
      <c r="F37" s="57">
        <f>10*D37</f>
        <v>10</v>
      </c>
      <c r="G37" s="56">
        <f>(B37/C37)*F37</f>
        <v>49.1</v>
      </c>
      <c r="H37" s="57">
        <f>20*D37</f>
        <v>20</v>
      </c>
      <c r="I37" s="56">
        <f>(B37/C37)*H37</f>
        <v>98.2</v>
      </c>
      <c r="J37" s="58">
        <f>1-(I37/(E37*20))</f>
        <v>0</v>
      </c>
      <c r="K37" s="59" t="s">
        <v>6</v>
      </c>
      <c r="L37" s="60"/>
      <c r="M37" s="60"/>
      <c r="N37" s="60"/>
      <c r="O37" s="60"/>
    </row>
    <row r="38" spans="1:15" ht="13" x14ac:dyDescent="0.15">
      <c r="A38" s="54" t="s">
        <v>26</v>
      </c>
      <c r="B38" s="55">
        <v>4.12</v>
      </c>
      <c r="C38" s="54">
        <v>1</v>
      </c>
      <c r="D38" s="54">
        <v>1</v>
      </c>
      <c r="E38" s="56">
        <f>(B38/C38)*D38</f>
        <v>4.12</v>
      </c>
      <c r="F38" s="57">
        <f>10*D38</f>
        <v>10</v>
      </c>
      <c r="G38" s="56">
        <f>3.77*F38</f>
        <v>37.700000000000003</v>
      </c>
      <c r="H38" s="57">
        <f>20*D38</f>
        <v>20</v>
      </c>
      <c r="I38" s="56">
        <f>3.77*H38</f>
        <v>75.400000000000006</v>
      </c>
      <c r="J38" s="58">
        <f>1-(I38/(E38*20))</f>
        <v>8.4951456310679574E-2</v>
      </c>
      <c r="K38" s="59" t="s">
        <v>7</v>
      </c>
      <c r="L38" s="60"/>
      <c r="M38" s="60"/>
      <c r="N38" s="60"/>
      <c r="O38" s="60"/>
    </row>
    <row r="39" spans="1:15" ht="13" x14ac:dyDescent="0.15">
      <c r="A39" s="54"/>
      <c r="B39" s="55"/>
      <c r="C39" s="54"/>
      <c r="D39" s="54" t="s">
        <v>25</v>
      </c>
      <c r="E39" s="56">
        <f>SUM(E37:E38)</f>
        <v>9.0300000000000011</v>
      </c>
      <c r="F39" s="57"/>
      <c r="G39" s="56">
        <f>SUM(G37:G38)</f>
        <v>86.800000000000011</v>
      </c>
      <c r="H39" s="57"/>
      <c r="I39" s="56">
        <f>SUM(I37:I38)</f>
        <v>173.60000000000002</v>
      </c>
      <c r="J39" s="58"/>
      <c r="K39" s="59"/>
      <c r="L39" s="60"/>
      <c r="M39" s="60"/>
      <c r="N39" s="60"/>
      <c r="O39" s="60"/>
    </row>
    <row r="40" spans="1:15" ht="13" x14ac:dyDescent="0.15">
      <c r="F40" s="16"/>
      <c r="H40" s="16"/>
    </row>
    <row r="41" spans="1:15" ht="13" x14ac:dyDescent="0.15">
      <c r="A41" s="54" t="s">
        <v>81</v>
      </c>
      <c r="B41" s="55">
        <v>1.19</v>
      </c>
      <c r="C41" s="54">
        <v>1</v>
      </c>
      <c r="D41" s="54">
        <v>1</v>
      </c>
      <c r="E41" s="56">
        <f>B41*D41</f>
        <v>1.19</v>
      </c>
      <c r="F41" s="57">
        <f t="shared" ref="F41:F43" si="19">10*D41</f>
        <v>10</v>
      </c>
      <c r="G41" s="56">
        <f>0.974*F41</f>
        <v>9.74</v>
      </c>
      <c r="H41" s="57">
        <f t="shared" ref="H41:H43" si="20">20*D41</f>
        <v>20</v>
      </c>
      <c r="I41" s="56">
        <f>0.974*H41</f>
        <v>19.48</v>
      </c>
      <c r="J41" s="58">
        <f t="shared" ref="J41:J43" si="21">1-(I41/(E41*20))</f>
        <v>0.18151260504201672</v>
      </c>
      <c r="K41" s="59" t="s">
        <v>82</v>
      </c>
      <c r="L41" s="60"/>
      <c r="M41" s="60"/>
      <c r="N41" s="60"/>
      <c r="O41" s="60"/>
    </row>
    <row r="42" spans="1:15" ht="13" x14ac:dyDescent="0.15">
      <c r="A42" s="54" t="s">
        <v>83</v>
      </c>
      <c r="B42" s="55">
        <v>0.85499999999999998</v>
      </c>
      <c r="C42" s="54">
        <v>1</v>
      </c>
      <c r="D42" s="54">
        <v>2</v>
      </c>
      <c r="E42" s="56">
        <f t="shared" ref="E42:E43" si="22">(B42/C42)*D42</f>
        <v>1.71</v>
      </c>
      <c r="F42" s="57">
        <f t="shared" si="19"/>
        <v>20</v>
      </c>
      <c r="G42" s="56">
        <f>0.815*F42</f>
        <v>16.299999999999997</v>
      </c>
      <c r="H42" s="57">
        <f t="shared" si="20"/>
        <v>40</v>
      </c>
      <c r="I42" s="56">
        <f>0.791*H42</f>
        <v>31.64</v>
      </c>
      <c r="J42" s="58">
        <f t="shared" si="21"/>
        <v>7.4853801169590728E-2</v>
      </c>
      <c r="K42" s="59" t="s">
        <v>84</v>
      </c>
      <c r="L42" s="60"/>
      <c r="M42" s="60"/>
      <c r="N42" s="60"/>
      <c r="O42" s="60"/>
    </row>
    <row r="43" spans="1:15" ht="13" x14ac:dyDescent="0.15">
      <c r="A43" s="54" t="s">
        <v>85</v>
      </c>
      <c r="B43" s="55">
        <v>1.1499999999999999</v>
      </c>
      <c r="C43" s="54">
        <v>1</v>
      </c>
      <c r="D43" s="54">
        <v>2</v>
      </c>
      <c r="E43" s="56">
        <f t="shared" si="22"/>
        <v>2.2999999999999998</v>
      </c>
      <c r="F43" s="57">
        <f t="shared" si="19"/>
        <v>20</v>
      </c>
      <c r="G43" s="56">
        <f>0.957*F43</f>
        <v>19.14</v>
      </c>
      <c r="H43" s="57">
        <f t="shared" si="20"/>
        <v>40</v>
      </c>
      <c r="I43" s="56">
        <f>0.957*H43</f>
        <v>38.28</v>
      </c>
      <c r="J43" s="58">
        <f t="shared" si="21"/>
        <v>0.16782608695652168</v>
      </c>
      <c r="K43" s="59" t="s">
        <v>86</v>
      </c>
      <c r="L43" s="60"/>
      <c r="M43" s="60"/>
      <c r="N43" s="60"/>
      <c r="O43" s="60"/>
    </row>
    <row r="44" spans="1:15" ht="13" x14ac:dyDescent="0.15">
      <c r="A44" s="60"/>
      <c r="B44" s="60"/>
      <c r="C44" s="60"/>
      <c r="D44" s="61" t="s">
        <v>25</v>
      </c>
      <c r="E44" s="56">
        <f>SUM(E41:E43)</f>
        <v>5.1999999999999993</v>
      </c>
      <c r="F44" s="62"/>
      <c r="G44" s="56">
        <f>SUM(G41:G43)</f>
        <v>45.18</v>
      </c>
      <c r="H44" s="62"/>
      <c r="I44" s="56">
        <f>SUM(I41:I43)</f>
        <v>89.4</v>
      </c>
      <c r="J44" s="60"/>
      <c r="K44" s="60"/>
      <c r="L44" s="60"/>
      <c r="M44" s="60"/>
      <c r="N44" s="60"/>
      <c r="O44" s="60"/>
    </row>
    <row r="45" spans="1:15" ht="13" x14ac:dyDescent="0.15">
      <c r="F45" s="16"/>
      <c r="H45" s="16"/>
    </row>
    <row r="46" spans="1:15" ht="13" x14ac:dyDescent="0.15">
      <c r="A46" s="54" t="s">
        <v>87</v>
      </c>
      <c r="B46" s="63">
        <v>778.7</v>
      </c>
      <c r="C46" s="54">
        <v>1</v>
      </c>
      <c r="D46" s="54">
        <v>1</v>
      </c>
      <c r="E46" s="64">
        <v>778.7</v>
      </c>
      <c r="F46" s="57">
        <f>10*D46</f>
        <v>10</v>
      </c>
      <c r="G46" s="64">
        <v>1938.6</v>
      </c>
      <c r="H46" s="57">
        <f>20*D46</f>
        <v>20</v>
      </c>
      <c r="I46" s="65">
        <v>2889.8</v>
      </c>
      <c r="J46" s="58">
        <f>1-(I46/(E46*20))</f>
        <v>0.81444715551560298</v>
      </c>
      <c r="K46" s="59" t="s">
        <v>88</v>
      </c>
      <c r="L46" s="60"/>
      <c r="M46" s="60"/>
      <c r="N46" s="60"/>
      <c r="O46" s="60"/>
    </row>
    <row r="47" spans="1:15" ht="13" x14ac:dyDescent="0.15">
      <c r="F47" s="16"/>
      <c r="H47" s="16"/>
    </row>
    <row r="48" spans="1:15" ht="13" x14ac:dyDescent="0.15">
      <c r="A48" s="54" t="s">
        <v>9</v>
      </c>
      <c r="B48" s="66">
        <v>11.9</v>
      </c>
      <c r="C48" s="67">
        <v>1</v>
      </c>
      <c r="D48" s="67">
        <v>1</v>
      </c>
      <c r="E48" s="68">
        <f>B48*D48</f>
        <v>11.9</v>
      </c>
      <c r="F48" s="57">
        <f>10*D48</f>
        <v>10</v>
      </c>
      <c r="G48" s="64">
        <f>3*F48</f>
        <v>30</v>
      </c>
      <c r="H48" s="57">
        <f>20*D48</f>
        <v>20</v>
      </c>
      <c r="I48" s="55">
        <f>2.17*H48</f>
        <v>43.4</v>
      </c>
      <c r="J48" s="58">
        <f>1-(I48/(E48*20))</f>
        <v>0.81764705882352939</v>
      </c>
      <c r="K48" s="59" t="s">
        <v>89</v>
      </c>
      <c r="L48" s="60"/>
      <c r="M48" s="60"/>
      <c r="N48" s="60"/>
      <c r="O48" s="60"/>
    </row>
    <row r="49" spans="1:15" ht="13" x14ac:dyDescent="0.15">
      <c r="A49" s="1"/>
      <c r="B49" s="2"/>
      <c r="C49" s="1"/>
      <c r="D49" s="1"/>
      <c r="E49" s="11"/>
      <c r="F49" s="15"/>
      <c r="G49" s="12"/>
      <c r="H49" s="15"/>
      <c r="I49" s="2"/>
      <c r="J49" s="3"/>
      <c r="K49" s="1"/>
    </row>
    <row r="50" spans="1:15" ht="13" x14ac:dyDescent="0.15">
      <c r="A50" s="69" t="s">
        <v>3</v>
      </c>
      <c r="B50" s="70">
        <v>211</v>
      </c>
      <c r="C50" s="69">
        <v>1</v>
      </c>
      <c r="D50" s="69">
        <v>1</v>
      </c>
      <c r="E50" s="71">
        <f>(B50/C50)*D50</f>
        <v>211</v>
      </c>
      <c r="F50" s="72">
        <f>10*D50</f>
        <v>10</v>
      </c>
      <c r="G50" s="73">
        <f>(B50/C50)*F50</f>
        <v>2110</v>
      </c>
      <c r="H50" s="72">
        <f>20*D50</f>
        <v>20</v>
      </c>
      <c r="I50" s="70">
        <f>(B50/C50)*H50</f>
        <v>4220</v>
      </c>
      <c r="J50" s="74">
        <f>1-(I50/(E50*20))</f>
        <v>0</v>
      </c>
      <c r="K50" s="75" t="s">
        <v>4</v>
      </c>
      <c r="L50" s="76"/>
      <c r="M50" s="76"/>
      <c r="N50" s="76"/>
      <c r="O50" s="76"/>
    </row>
    <row r="51" spans="1:15" ht="13" x14ac:dyDescent="0.15">
      <c r="B51" s="2"/>
      <c r="C51" s="1"/>
      <c r="D51" s="1"/>
      <c r="E51" s="11"/>
      <c r="F51" s="15"/>
      <c r="G51" s="12"/>
      <c r="H51" s="15"/>
      <c r="I51" s="2"/>
      <c r="J51" s="3"/>
      <c r="K51" s="1"/>
    </row>
    <row r="52" spans="1:15" ht="13" x14ac:dyDescent="0.15">
      <c r="A52" s="41" t="s">
        <v>90</v>
      </c>
      <c r="B52" s="41">
        <v>34.950000000000003</v>
      </c>
      <c r="C52" s="77">
        <v>1</v>
      </c>
      <c r="D52" s="77">
        <v>1</v>
      </c>
      <c r="E52" s="41">
        <f t="shared" ref="E52:E57" si="23">(B52/C52)*D52</f>
        <v>34.950000000000003</v>
      </c>
      <c r="F52" s="77">
        <f t="shared" ref="F52:F57" si="24">10*D52</f>
        <v>10</v>
      </c>
      <c r="G52" s="41">
        <f t="shared" ref="G52:G57" si="25">(B52/C52)*10*D52</f>
        <v>349.5</v>
      </c>
      <c r="H52" s="77">
        <f t="shared" ref="H52:H57" si="26">20*D52</f>
        <v>20</v>
      </c>
      <c r="I52" s="41">
        <f t="shared" ref="I52:I57" si="27">(B52/C52)*H52</f>
        <v>699</v>
      </c>
      <c r="J52" s="45">
        <f t="shared" ref="J52:J57" si="28">1-(I52/(E52*20))</f>
        <v>0</v>
      </c>
      <c r="K52" s="41" t="s">
        <v>8</v>
      </c>
      <c r="L52" s="41"/>
      <c r="M52" s="41"/>
      <c r="N52" s="41"/>
      <c r="O52" s="41"/>
    </row>
    <row r="53" spans="1:15" ht="13" x14ac:dyDescent="0.15">
      <c r="A53" s="17" t="s">
        <v>91</v>
      </c>
      <c r="B53" s="18">
        <v>37.51</v>
      </c>
      <c r="C53" s="17">
        <v>1</v>
      </c>
      <c r="D53" s="17">
        <v>1</v>
      </c>
      <c r="E53" s="19">
        <f t="shared" si="23"/>
        <v>37.51</v>
      </c>
      <c r="F53" s="20">
        <f t="shared" si="24"/>
        <v>10</v>
      </c>
      <c r="G53" s="21">
        <f t="shared" si="25"/>
        <v>375.09999999999997</v>
      </c>
      <c r="H53" s="20">
        <f t="shared" si="26"/>
        <v>20</v>
      </c>
      <c r="I53" s="18">
        <f t="shared" si="27"/>
        <v>750.19999999999993</v>
      </c>
      <c r="J53" s="22">
        <f t="shared" si="28"/>
        <v>0</v>
      </c>
      <c r="K53" s="4" t="s">
        <v>92</v>
      </c>
    </row>
    <row r="54" spans="1:15" ht="13" x14ac:dyDescent="0.15">
      <c r="A54" s="17" t="s">
        <v>93</v>
      </c>
      <c r="B54" s="18">
        <v>39.950000000000003</v>
      </c>
      <c r="C54" s="17">
        <v>1</v>
      </c>
      <c r="D54" s="17">
        <v>1</v>
      </c>
      <c r="E54" s="19">
        <f t="shared" si="23"/>
        <v>39.950000000000003</v>
      </c>
      <c r="F54" s="20">
        <f t="shared" si="24"/>
        <v>10</v>
      </c>
      <c r="G54" s="21">
        <f t="shared" si="25"/>
        <v>399.5</v>
      </c>
      <c r="H54" s="20">
        <f t="shared" si="26"/>
        <v>20</v>
      </c>
      <c r="I54" s="18">
        <f t="shared" si="27"/>
        <v>799</v>
      </c>
      <c r="J54" s="22">
        <f t="shared" si="28"/>
        <v>0</v>
      </c>
      <c r="K54" s="4" t="s">
        <v>94</v>
      </c>
    </row>
    <row r="55" spans="1:15" ht="13" x14ac:dyDescent="0.15">
      <c r="A55" s="17" t="s">
        <v>95</v>
      </c>
      <c r="B55" s="18">
        <v>43.56</v>
      </c>
      <c r="C55" s="17">
        <v>1</v>
      </c>
      <c r="D55" s="17">
        <v>1</v>
      </c>
      <c r="E55" s="19">
        <f t="shared" si="23"/>
        <v>43.56</v>
      </c>
      <c r="F55" s="20">
        <f t="shared" si="24"/>
        <v>10</v>
      </c>
      <c r="G55" s="21">
        <f t="shared" si="25"/>
        <v>435.6</v>
      </c>
      <c r="H55" s="20">
        <f t="shared" si="26"/>
        <v>20</v>
      </c>
      <c r="I55" s="18">
        <f t="shared" si="27"/>
        <v>871.2</v>
      </c>
      <c r="J55" s="22">
        <f t="shared" si="28"/>
        <v>0</v>
      </c>
      <c r="K55" s="4" t="s">
        <v>96</v>
      </c>
    </row>
    <row r="56" spans="1:15" ht="13" x14ac:dyDescent="0.15">
      <c r="A56" s="17" t="s">
        <v>97</v>
      </c>
      <c r="B56" s="18">
        <v>55.66</v>
      </c>
      <c r="C56" s="17">
        <v>1</v>
      </c>
      <c r="D56" s="17">
        <v>1</v>
      </c>
      <c r="E56" s="19">
        <f t="shared" si="23"/>
        <v>55.66</v>
      </c>
      <c r="F56" s="20">
        <f t="shared" si="24"/>
        <v>10</v>
      </c>
      <c r="G56" s="21">
        <f t="shared" si="25"/>
        <v>556.59999999999991</v>
      </c>
      <c r="H56" s="20">
        <f t="shared" si="26"/>
        <v>20</v>
      </c>
      <c r="I56" s="18">
        <f t="shared" si="27"/>
        <v>1113.1999999999998</v>
      </c>
      <c r="J56" s="22">
        <f t="shared" si="28"/>
        <v>0</v>
      </c>
      <c r="K56" s="4" t="s">
        <v>98</v>
      </c>
    </row>
    <row r="57" spans="1:15" ht="13" x14ac:dyDescent="0.15">
      <c r="A57" s="17" t="s">
        <v>99</v>
      </c>
      <c r="B57" s="18">
        <v>72.599999999999994</v>
      </c>
      <c r="C57" s="17">
        <v>1</v>
      </c>
      <c r="D57" s="17">
        <v>1</v>
      </c>
      <c r="E57" s="19">
        <f t="shared" si="23"/>
        <v>72.599999999999994</v>
      </c>
      <c r="F57" s="20">
        <f t="shared" si="24"/>
        <v>10</v>
      </c>
      <c r="G57" s="21">
        <f t="shared" si="25"/>
        <v>726</v>
      </c>
      <c r="H57" s="20">
        <f t="shared" si="26"/>
        <v>20</v>
      </c>
      <c r="I57" s="18">
        <f t="shared" si="27"/>
        <v>1452</v>
      </c>
      <c r="J57" s="22">
        <f t="shared" si="28"/>
        <v>0</v>
      </c>
      <c r="K57" s="4" t="s">
        <v>100</v>
      </c>
    </row>
    <row r="58" spans="1:15" ht="13" x14ac:dyDescent="0.15">
      <c r="A58" s="23"/>
      <c r="B58" s="23"/>
      <c r="C58" s="23"/>
      <c r="D58" s="23"/>
      <c r="E58" s="23"/>
      <c r="F58" s="24"/>
      <c r="G58" s="23"/>
      <c r="H58" s="24"/>
      <c r="I58" s="23"/>
      <c r="J58" s="23"/>
    </row>
    <row r="59" spans="1:15" ht="13" x14ac:dyDescent="0.15">
      <c r="A59" s="17" t="s">
        <v>101</v>
      </c>
      <c r="B59" s="23"/>
      <c r="C59" s="23"/>
      <c r="D59" s="23"/>
      <c r="E59" s="23"/>
      <c r="F59" s="24"/>
      <c r="G59" s="23"/>
      <c r="H59" s="24"/>
      <c r="I59" s="23"/>
      <c r="J59" s="23"/>
      <c r="K59" s="1" t="s">
        <v>102</v>
      </c>
    </row>
    <row r="60" spans="1:15" ht="13" x14ac:dyDescent="0.15">
      <c r="A60" s="17" t="s">
        <v>103</v>
      </c>
      <c r="B60" s="18">
        <v>6.9</v>
      </c>
      <c r="C60" s="17">
        <v>1</v>
      </c>
      <c r="D60" s="17">
        <v>1</v>
      </c>
      <c r="E60" s="19">
        <f t="shared" ref="E60:E61" si="29">(B60/C60)*D60</f>
        <v>6.9</v>
      </c>
      <c r="F60" s="20">
        <f t="shared" ref="F60:F61" si="30">10*D60</f>
        <v>10</v>
      </c>
      <c r="G60" s="21">
        <f t="shared" ref="G60:G61" si="31">(B60/C60)*10*D60</f>
        <v>69</v>
      </c>
      <c r="H60" s="20">
        <f t="shared" ref="H60:H61" si="32">20*D60</f>
        <v>20</v>
      </c>
      <c r="I60" s="18">
        <f t="shared" ref="I60:I61" si="33">(B60/C60)*H60</f>
        <v>138</v>
      </c>
      <c r="J60" s="22">
        <f t="shared" ref="J60:J61" si="34">1-(I60/(E60*20))</f>
        <v>0</v>
      </c>
      <c r="K60" s="4" t="s">
        <v>104</v>
      </c>
    </row>
    <row r="61" spans="1:15" ht="13" x14ac:dyDescent="0.15">
      <c r="A61" s="17" t="s">
        <v>105</v>
      </c>
      <c r="B61" s="18">
        <v>1.94</v>
      </c>
      <c r="C61" s="17">
        <v>1</v>
      </c>
      <c r="D61" s="17">
        <v>2</v>
      </c>
      <c r="E61" s="19">
        <f t="shared" si="29"/>
        <v>3.88</v>
      </c>
      <c r="F61" s="20">
        <f t="shared" si="30"/>
        <v>20</v>
      </c>
      <c r="G61" s="21">
        <f t="shared" si="31"/>
        <v>38.799999999999997</v>
      </c>
      <c r="H61" s="20">
        <f t="shared" si="32"/>
        <v>40</v>
      </c>
      <c r="I61" s="18">
        <f t="shared" si="33"/>
        <v>77.599999999999994</v>
      </c>
      <c r="J61" s="22">
        <f t="shared" si="34"/>
        <v>0</v>
      </c>
      <c r="K61" s="4" t="s">
        <v>106</v>
      </c>
    </row>
    <row r="62" spans="1:15" ht="13" x14ac:dyDescent="0.15">
      <c r="F62" s="16"/>
      <c r="H62" s="16"/>
    </row>
    <row r="63" spans="1:15" ht="13" x14ac:dyDescent="0.15">
      <c r="D63" s="10" t="s">
        <v>107</v>
      </c>
      <c r="E63" s="25">
        <f>E5+E39+E50+E46+E35+E44+E48+E52</f>
        <v>1192.5188800000003</v>
      </c>
      <c r="F63" s="26"/>
      <c r="G63" s="25">
        <f>G5+G39+G50+G46+G35+G44+G48+G52</f>
        <v>5768.5007999999998</v>
      </c>
      <c r="H63" s="26"/>
      <c r="I63" s="27">
        <f>I5+I39+I50+I46+I35+I44+I48+I52</f>
        <v>10453.897599999998</v>
      </c>
      <c r="J63" s="28"/>
    </row>
    <row r="64" spans="1:15" ht="13" x14ac:dyDescent="0.15">
      <c r="D64" s="10" t="s">
        <v>108</v>
      </c>
      <c r="E64" s="25">
        <f>E63</f>
        <v>1192.5188800000003</v>
      </c>
      <c r="F64" s="28"/>
      <c r="G64" s="25">
        <f>G63/10</f>
        <v>576.85007999999993</v>
      </c>
      <c r="H64" s="28"/>
      <c r="I64" s="27">
        <f>I63/20</f>
        <v>522.6948799999999</v>
      </c>
      <c r="J64" s="10" t="s">
        <v>109</v>
      </c>
    </row>
    <row r="67" spans="1:32" ht="15.75" customHeight="1" x14ac:dyDescent="0.15">
      <c r="A67" s="78" t="s">
        <v>110</v>
      </c>
      <c r="B67" s="80"/>
    </row>
    <row r="68" spans="1:32" ht="18.75" customHeight="1" x14ac:dyDescent="0.15">
      <c r="A68" s="79" t="s">
        <v>111</v>
      </c>
      <c r="B68" s="81"/>
    </row>
    <row r="70" spans="1:32" ht="13" x14ac:dyDescent="0.15">
      <c r="F70" s="16"/>
      <c r="H70" s="16"/>
    </row>
    <row r="72" spans="1:32" ht="13" x14ac:dyDescent="0.15">
      <c r="B72" s="5"/>
      <c r="C72" s="6"/>
      <c r="D72" s="6"/>
      <c r="E72" s="13"/>
      <c r="F72" s="29"/>
      <c r="G72" s="13"/>
      <c r="H72" s="29"/>
      <c r="I72" s="5"/>
      <c r="J72" s="30"/>
      <c r="K72" s="31"/>
      <c r="L72" s="32"/>
      <c r="M72" s="32"/>
      <c r="N72" s="32"/>
      <c r="O72" s="32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</row>
    <row r="73" spans="1:32" ht="13" x14ac:dyDescent="0.15">
      <c r="B73" s="5"/>
      <c r="C73" s="6"/>
      <c r="D73" s="6"/>
      <c r="E73" s="13"/>
      <c r="F73" s="29"/>
      <c r="G73" s="13"/>
      <c r="H73" s="29"/>
      <c r="I73" s="5"/>
      <c r="J73" s="30"/>
      <c r="K73" s="31"/>
      <c r="L73" s="32"/>
      <c r="M73" s="32"/>
      <c r="N73" s="32"/>
      <c r="O73" s="32"/>
      <c r="P73" s="32"/>
      <c r="Q73" s="32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</row>
    <row r="74" spans="1:32" ht="13" x14ac:dyDescent="0.15">
      <c r="B74" s="5"/>
      <c r="C74" s="6"/>
      <c r="D74" s="6"/>
      <c r="E74" s="13"/>
      <c r="F74" s="29"/>
      <c r="G74" s="13"/>
      <c r="H74" s="29"/>
      <c r="I74" s="5"/>
      <c r="J74" s="30"/>
      <c r="K74" s="31"/>
      <c r="L74" s="32"/>
      <c r="M74" s="32"/>
      <c r="N74" s="32"/>
      <c r="O74" s="32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</row>
    <row r="75" spans="1:32" ht="13" x14ac:dyDescent="0.15">
      <c r="B75" s="5"/>
      <c r="C75" s="6"/>
      <c r="D75" s="6"/>
      <c r="E75" s="13"/>
      <c r="F75" s="29"/>
      <c r="G75" s="13"/>
      <c r="H75" s="29"/>
      <c r="I75" s="5"/>
      <c r="J75" s="30"/>
      <c r="K75" s="31"/>
      <c r="L75" s="32"/>
      <c r="M75" s="32"/>
      <c r="N75" s="32"/>
      <c r="O75" s="32"/>
      <c r="P75" s="32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</row>
    <row r="76" spans="1:32" ht="13" x14ac:dyDescent="0.15">
      <c r="F76" s="16"/>
      <c r="H76" s="16"/>
    </row>
    <row r="79" spans="1:32" ht="13" x14ac:dyDescent="0.15">
      <c r="F79" s="16"/>
      <c r="H79" s="16"/>
      <c r="I79" s="8"/>
      <c r="J79" s="7"/>
    </row>
    <row r="80" spans="1:32" ht="13" x14ac:dyDescent="0.15">
      <c r="F80" s="16"/>
      <c r="H80" s="16"/>
      <c r="I80" s="8"/>
      <c r="J80" s="7"/>
    </row>
    <row r="81" spans="3:10" ht="13" x14ac:dyDescent="0.15">
      <c r="F81" s="16"/>
      <c r="H81" s="16"/>
      <c r="I81" s="8"/>
      <c r="J81" s="7"/>
    </row>
    <row r="82" spans="3:10" ht="13" x14ac:dyDescent="0.15">
      <c r="C82" s="10"/>
      <c r="D82" s="10"/>
      <c r="F82" s="16"/>
      <c r="H82" s="16"/>
      <c r="I82" s="8"/>
      <c r="J82" s="7"/>
    </row>
    <row r="83" spans="3:10" ht="13" x14ac:dyDescent="0.15">
      <c r="F83" s="16"/>
      <c r="H83" s="16"/>
      <c r="I83" s="8"/>
      <c r="J83" s="7"/>
    </row>
    <row r="84" spans="3:10" ht="13" x14ac:dyDescent="0.15">
      <c r="F84" s="16"/>
      <c r="H84" s="16"/>
      <c r="I84" s="8"/>
      <c r="J84" s="7"/>
    </row>
    <row r="85" spans="3:10" ht="13" x14ac:dyDescent="0.15">
      <c r="F85" s="16"/>
      <c r="G85" s="9"/>
      <c r="H85" s="16"/>
      <c r="I85" s="8"/>
      <c r="J85" s="7"/>
    </row>
    <row r="86" spans="3:10" ht="13" x14ac:dyDescent="0.15">
      <c r="F86" s="16"/>
      <c r="H86" s="16"/>
      <c r="I86" s="8"/>
    </row>
    <row r="87" spans="3:10" ht="13" x14ac:dyDescent="0.15">
      <c r="F87" s="16"/>
      <c r="H87" s="16"/>
      <c r="I87" s="8"/>
    </row>
    <row r="88" spans="3:10" ht="13" x14ac:dyDescent="0.15">
      <c r="F88" s="16"/>
      <c r="H88" s="16"/>
      <c r="I88" s="8"/>
    </row>
    <row r="89" spans="3:10" ht="13" x14ac:dyDescent="0.15">
      <c r="F89" s="16"/>
      <c r="H89" s="16"/>
      <c r="I89" s="8"/>
    </row>
    <row r="90" spans="3:10" ht="13" x14ac:dyDescent="0.15">
      <c r="F90" s="16"/>
      <c r="H90" s="16"/>
      <c r="I90" s="8"/>
    </row>
    <row r="91" spans="3:10" ht="13" x14ac:dyDescent="0.15">
      <c r="F91" s="16"/>
      <c r="H91" s="16"/>
      <c r="I91" s="8"/>
    </row>
    <row r="92" spans="3:10" ht="13" x14ac:dyDescent="0.15">
      <c r="F92" s="16"/>
      <c r="H92" s="16"/>
      <c r="I92" s="8"/>
    </row>
    <row r="93" spans="3:10" ht="13" x14ac:dyDescent="0.15">
      <c r="F93" s="16"/>
      <c r="H93" s="16"/>
      <c r="I93" s="8"/>
    </row>
    <row r="94" spans="3:10" ht="13" x14ac:dyDescent="0.15">
      <c r="F94" s="16"/>
      <c r="H94" s="16"/>
      <c r="I94" s="8"/>
    </row>
    <row r="95" spans="3:10" ht="13" x14ac:dyDescent="0.15">
      <c r="F95" s="16"/>
      <c r="H95" s="16"/>
      <c r="I95" s="8"/>
    </row>
    <row r="96" spans="3:10" ht="13" x14ac:dyDescent="0.15">
      <c r="F96" s="16"/>
      <c r="H96" s="16"/>
      <c r="I96" s="8"/>
    </row>
    <row r="97" spans="6:9" ht="13" x14ac:dyDescent="0.15">
      <c r="F97" s="16"/>
      <c r="H97" s="16"/>
      <c r="I97" s="8"/>
    </row>
    <row r="98" spans="6:9" ht="13" x14ac:dyDescent="0.15">
      <c r="F98" s="16"/>
      <c r="H98" s="16"/>
      <c r="I98" s="8"/>
    </row>
    <row r="99" spans="6:9" ht="13" x14ac:dyDescent="0.15">
      <c r="F99" s="16"/>
      <c r="H99" s="16"/>
      <c r="I99" s="8"/>
    </row>
    <row r="100" spans="6:9" ht="13" x14ac:dyDescent="0.15">
      <c r="F100" s="16"/>
      <c r="H100" s="16"/>
      <c r="I100" s="8"/>
    </row>
    <row r="101" spans="6:9" ht="13" x14ac:dyDescent="0.15">
      <c r="F101" s="16"/>
      <c r="H101" s="16"/>
      <c r="I101" s="8"/>
    </row>
    <row r="102" spans="6:9" ht="13" x14ac:dyDescent="0.15">
      <c r="F102" s="16"/>
      <c r="H102" s="16"/>
      <c r="I102" s="8"/>
    </row>
    <row r="103" spans="6:9" ht="13" x14ac:dyDescent="0.15">
      <c r="F103" s="16"/>
      <c r="H103" s="16"/>
      <c r="I103" s="8"/>
    </row>
    <row r="104" spans="6:9" ht="13" x14ac:dyDescent="0.15">
      <c r="F104" s="16"/>
      <c r="H104" s="16"/>
      <c r="I104" s="8"/>
    </row>
    <row r="105" spans="6:9" ht="13" x14ac:dyDescent="0.15">
      <c r="F105" s="16"/>
      <c r="H105" s="16"/>
      <c r="I105" s="8"/>
    </row>
    <row r="106" spans="6:9" ht="13" x14ac:dyDescent="0.15">
      <c r="F106" s="16"/>
      <c r="H106" s="16"/>
      <c r="I106" s="8"/>
    </row>
    <row r="107" spans="6:9" ht="13" x14ac:dyDescent="0.15">
      <c r="F107" s="16"/>
      <c r="H107" s="16"/>
      <c r="I107" s="8"/>
    </row>
    <row r="108" spans="6:9" ht="13" x14ac:dyDescent="0.15">
      <c r="F108" s="16"/>
      <c r="H108" s="16"/>
      <c r="I108" s="8"/>
    </row>
    <row r="109" spans="6:9" ht="13" x14ac:dyDescent="0.15">
      <c r="F109" s="16"/>
      <c r="H109" s="16"/>
      <c r="I109" s="8"/>
    </row>
    <row r="110" spans="6:9" ht="13" x14ac:dyDescent="0.15">
      <c r="F110" s="16"/>
      <c r="H110" s="16"/>
      <c r="I110" s="8"/>
    </row>
    <row r="111" spans="6:9" ht="13" x14ac:dyDescent="0.15">
      <c r="F111" s="16"/>
      <c r="H111" s="16"/>
      <c r="I111" s="8"/>
    </row>
    <row r="112" spans="6:9" ht="13" x14ac:dyDescent="0.15">
      <c r="F112" s="16"/>
      <c r="H112" s="16"/>
      <c r="I112" s="8"/>
    </row>
    <row r="113" spans="6:9" ht="13" x14ac:dyDescent="0.15">
      <c r="F113" s="16"/>
      <c r="H113" s="16"/>
      <c r="I113" s="8"/>
    </row>
    <row r="114" spans="6:9" ht="13" x14ac:dyDescent="0.15">
      <c r="F114" s="16"/>
      <c r="H114" s="16"/>
      <c r="I114" s="8"/>
    </row>
    <row r="115" spans="6:9" ht="13" x14ac:dyDescent="0.15">
      <c r="F115" s="16"/>
      <c r="H115" s="16"/>
      <c r="I115" s="8"/>
    </row>
    <row r="116" spans="6:9" ht="13" x14ac:dyDescent="0.15">
      <c r="F116" s="16"/>
      <c r="H116" s="16"/>
      <c r="I116" s="8"/>
    </row>
    <row r="117" spans="6:9" ht="13" x14ac:dyDescent="0.15">
      <c r="F117" s="16"/>
      <c r="H117" s="16"/>
      <c r="I117" s="8"/>
    </row>
    <row r="118" spans="6:9" ht="13" x14ac:dyDescent="0.15">
      <c r="F118" s="16"/>
      <c r="H118" s="16"/>
      <c r="I118" s="8"/>
    </row>
    <row r="119" spans="6:9" ht="13" x14ac:dyDescent="0.15">
      <c r="F119" s="16"/>
      <c r="H119" s="16"/>
      <c r="I119" s="8"/>
    </row>
    <row r="120" spans="6:9" ht="13" x14ac:dyDescent="0.15">
      <c r="F120" s="16"/>
      <c r="H120" s="16"/>
      <c r="I120" s="8"/>
    </row>
    <row r="121" spans="6:9" ht="13" x14ac:dyDescent="0.15">
      <c r="F121" s="16"/>
      <c r="H121" s="16"/>
      <c r="I121" s="8"/>
    </row>
    <row r="122" spans="6:9" ht="13" x14ac:dyDescent="0.15">
      <c r="F122" s="16"/>
      <c r="H122" s="16"/>
      <c r="I122" s="8"/>
    </row>
    <row r="123" spans="6:9" ht="13" x14ac:dyDescent="0.15">
      <c r="F123" s="16"/>
      <c r="H123" s="16"/>
      <c r="I123" s="8"/>
    </row>
    <row r="124" spans="6:9" ht="13" x14ac:dyDescent="0.15">
      <c r="F124" s="16"/>
      <c r="H124" s="16"/>
      <c r="I124" s="8"/>
    </row>
    <row r="125" spans="6:9" ht="13" x14ac:dyDescent="0.15">
      <c r="F125" s="16"/>
      <c r="H125" s="16"/>
      <c r="I125" s="8"/>
    </row>
    <row r="126" spans="6:9" ht="13" x14ac:dyDescent="0.15">
      <c r="F126" s="16"/>
      <c r="H126" s="16"/>
      <c r="I126" s="8"/>
    </row>
    <row r="127" spans="6:9" ht="13" x14ac:dyDescent="0.15">
      <c r="F127" s="16"/>
      <c r="H127" s="16"/>
      <c r="I127" s="8"/>
    </row>
    <row r="128" spans="6:9" ht="13" x14ac:dyDescent="0.15">
      <c r="F128" s="16"/>
      <c r="H128" s="16"/>
      <c r="I128" s="8"/>
    </row>
    <row r="129" spans="6:9" ht="13" x14ac:dyDescent="0.15">
      <c r="F129" s="16"/>
      <c r="H129" s="16"/>
      <c r="I129" s="8"/>
    </row>
    <row r="130" spans="6:9" ht="13" x14ac:dyDescent="0.15">
      <c r="F130" s="16"/>
      <c r="H130" s="16"/>
      <c r="I130" s="8"/>
    </row>
    <row r="131" spans="6:9" ht="13" x14ac:dyDescent="0.15">
      <c r="F131" s="16"/>
      <c r="H131" s="16"/>
      <c r="I131" s="8"/>
    </row>
    <row r="132" spans="6:9" ht="13" x14ac:dyDescent="0.15">
      <c r="F132" s="16"/>
      <c r="H132" s="16"/>
      <c r="I132" s="8"/>
    </row>
    <row r="133" spans="6:9" ht="13" x14ac:dyDescent="0.15">
      <c r="F133" s="16"/>
      <c r="H133" s="16"/>
      <c r="I133" s="8"/>
    </row>
    <row r="134" spans="6:9" ht="13" x14ac:dyDescent="0.15">
      <c r="F134" s="16"/>
      <c r="H134" s="16"/>
      <c r="I134" s="8"/>
    </row>
    <row r="135" spans="6:9" ht="13" x14ac:dyDescent="0.15">
      <c r="F135" s="16"/>
      <c r="H135" s="16"/>
      <c r="I135" s="8"/>
    </row>
    <row r="136" spans="6:9" ht="13" x14ac:dyDescent="0.15">
      <c r="F136" s="16"/>
      <c r="H136" s="16"/>
      <c r="I136" s="8"/>
    </row>
    <row r="137" spans="6:9" ht="13" x14ac:dyDescent="0.15">
      <c r="F137" s="16"/>
      <c r="H137" s="16"/>
      <c r="I137" s="8"/>
    </row>
    <row r="138" spans="6:9" ht="13" x14ac:dyDescent="0.15">
      <c r="F138" s="16"/>
      <c r="H138" s="16"/>
      <c r="I138" s="8"/>
    </row>
    <row r="139" spans="6:9" ht="13" x14ac:dyDescent="0.15">
      <c r="F139" s="16"/>
      <c r="H139" s="16"/>
      <c r="I139" s="8"/>
    </row>
    <row r="140" spans="6:9" ht="13" x14ac:dyDescent="0.15">
      <c r="F140" s="16"/>
      <c r="H140" s="16"/>
      <c r="I140" s="8"/>
    </row>
    <row r="141" spans="6:9" ht="13" x14ac:dyDescent="0.15">
      <c r="F141" s="16"/>
      <c r="H141" s="16"/>
      <c r="I141" s="8"/>
    </row>
    <row r="142" spans="6:9" ht="13" x14ac:dyDescent="0.15">
      <c r="F142" s="16"/>
      <c r="H142" s="16"/>
      <c r="I142" s="8"/>
    </row>
    <row r="143" spans="6:9" ht="13" x14ac:dyDescent="0.15">
      <c r="F143" s="16"/>
      <c r="H143" s="16"/>
      <c r="I143" s="8"/>
    </row>
    <row r="144" spans="6:9" ht="13" x14ac:dyDescent="0.15">
      <c r="F144" s="16"/>
      <c r="H144" s="16"/>
      <c r="I144" s="8"/>
    </row>
    <row r="145" spans="6:9" ht="13" x14ac:dyDescent="0.15">
      <c r="F145" s="16"/>
      <c r="H145" s="16"/>
      <c r="I145" s="8"/>
    </row>
    <row r="146" spans="6:9" ht="13" x14ac:dyDescent="0.15">
      <c r="F146" s="16"/>
      <c r="H146" s="16"/>
      <c r="I146" s="8"/>
    </row>
    <row r="147" spans="6:9" ht="13" x14ac:dyDescent="0.15">
      <c r="F147" s="16"/>
      <c r="H147" s="16"/>
      <c r="I147" s="8"/>
    </row>
    <row r="148" spans="6:9" ht="13" x14ac:dyDescent="0.15">
      <c r="F148" s="16"/>
      <c r="H148" s="16"/>
      <c r="I148" s="8"/>
    </row>
    <row r="149" spans="6:9" ht="13" x14ac:dyDescent="0.15">
      <c r="F149" s="16"/>
      <c r="H149" s="16"/>
      <c r="I149" s="8"/>
    </row>
    <row r="150" spans="6:9" ht="13" x14ac:dyDescent="0.15">
      <c r="F150" s="16"/>
      <c r="H150" s="16"/>
      <c r="I150" s="8"/>
    </row>
    <row r="151" spans="6:9" ht="13" x14ac:dyDescent="0.15">
      <c r="F151" s="16"/>
      <c r="H151" s="16"/>
      <c r="I151" s="8"/>
    </row>
    <row r="152" spans="6:9" ht="13" x14ac:dyDescent="0.15">
      <c r="F152" s="16"/>
      <c r="H152" s="16"/>
      <c r="I152" s="8"/>
    </row>
    <row r="153" spans="6:9" ht="13" x14ac:dyDescent="0.15">
      <c r="F153" s="16"/>
      <c r="H153" s="16"/>
      <c r="I153" s="8"/>
    </row>
    <row r="154" spans="6:9" ht="13" x14ac:dyDescent="0.15">
      <c r="F154" s="16"/>
      <c r="H154" s="16"/>
      <c r="I154" s="8"/>
    </row>
    <row r="155" spans="6:9" ht="13" x14ac:dyDescent="0.15">
      <c r="F155" s="16"/>
      <c r="H155" s="16"/>
      <c r="I155" s="8"/>
    </row>
    <row r="156" spans="6:9" ht="13" x14ac:dyDescent="0.15">
      <c r="F156" s="16"/>
      <c r="H156" s="16"/>
      <c r="I156" s="8"/>
    </row>
    <row r="157" spans="6:9" ht="13" x14ac:dyDescent="0.15">
      <c r="F157" s="16"/>
      <c r="H157" s="16"/>
      <c r="I157" s="8"/>
    </row>
    <row r="158" spans="6:9" ht="13" x14ac:dyDescent="0.15">
      <c r="F158" s="16"/>
      <c r="H158" s="16"/>
      <c r="I158" s="8"/>
    </row>
    <row r="159" spans="6:9" ht="13" x14ac:dyDescent="0.15">
      <c r="F159" s="16"/>
      <c r="H159" s="16"/>
      <c r="I159" s="8"/>
    </row>
    <row r="160" spans="6:9" ht="13" x14ac:dyDescent="0.15">
      <c r="F160" s="16"/>
      <c r="H160" s="16"/>
      <c r="I160" s="8"/>
    </row>
    <row r="161" spans="6:9" ht="13" x14ac:dyDescent="0.15">
      <c r="F161" s="16"/>
      <c r="H161" s="16"/>
      <c r="I161" s="8"/>
    </row>
    <row r="162" spans="6:9" ht="13" x14ac:dyDescent="0.15">
      <c r="F162" s="16"/>
      <c r="H162" s="16"/>
      <c r="I162" s="8"/>
    </row>
    <row r="163" spans="6:9" ht="13" x14ac:dyDescent="0.15">
      <c r="F163" s="16"/>
      <c r="H163" s="16"/>
      <c r="I163" s="8"/>
    </row>
    <row r="164" spans="6:9" ht="13" x14ac:dyDescent="0.15">
      <c r="F164" s="16"/>
      <c r="H164" s="16"/>
      <c r="I164" s="8"/>
    </row>
    <row r="165" spans="6:9" ht="13" x14ac:dyDescent="0.15">
      <c r="F165" s="16"/>
      <c r="H165" s="16"/>
      <c r="I165" s="8"/>
    </row>
    <row r="166" spans="6:9" ht="13" x14ac:dyDescent="0.15">
      <c r="F166" s="16"/>
      <c r="H166" s="16"/>
      <c r="I166" s="8"/>
    </row>
    <row r="167" spans="6:9" ht="13" x14ac:dyDescent="0.15">
      <c r="F167" s="16"/>
      <c r="H167" s="16"/>
      <c r="I167" s="8"/>
    </row>
    <row r="168" spans="6:9" ht="13" x14ac:dyDescent="0.15">
      <c r="F168" s="16"/>
      <c r="H168" s="16"/>
      <c r="I168" s="8"/>
    </row>
    <row r="169" spans="6:9" ht="13" x14ac:dyDescent="0.15">
      <c r="F169" s="16"/>
      <c r="H169" s="16"/>
      <c r="I169" s="8"/>
    </row>
    <row r="170" spans="6:9" ht="13" x14ac:dyDescent="0.15">
      <c r="F170" s="16"/>
      <c r="H170" s="16"/>
      <c r="I170" s="8"/>
    </row>
    <row r="171" spans="6:9" ht="13" x14ac:dyDescent="0.15">
      <c r="F171" s="16"/>
      <c r="H171" s="16"/>
      <c r="I171" s="8"/>
    </row>
    <row r="172" spans="6:9" ht="13" x14ac:dyDescent="0.15">
      <c r="F172" s="16"/>
      <c r="H172" s="16"/>
      <c r="I172" s="8"/>
    </row>
    <row r="173" spans="6:9" ht="13" x14ac:dyDescent="0.15">
      <c r="F173" s="16"/>
      <c r="H173" s="16"/>
      <c r="I173" s="8"/>
    </row>
    <row r="174" spans="6:9" ht="13" x14ac:dyDescent="0.15">
      <c r="F174" s="16"/>
      <c r="H174" s="16"/>
      <c r="I174" s="8"/>
    </row>
    <row r="175" spans="6:9" ht="13" x14ac:dyDescent="0.15">
      <c r="F175" s="16"/>
      <c r="H175" s="16"/>
      <c r="I175" s="8"/>
    </row>
    <row r="176" spans="6:9" ht="13" x14ac:dyDescent="0.15">
      <c r="F176" s="16"/>
      <c r="H176" s="16"/>
      <c r="I176" s="8"/>
    </row>
    <row r="177" spans="6:9" ht="13" x14ac:dyDescent="0.15">
      <c r="F177" s="16"/>
      <c r="H177" s="16"/>
      <c r="I177" s="8"/>
    </row>
    <row r="178" spans="6:9" ht="13" x14ac:dyDescent="0.15">
      <c r="F178" s="16"/>
      <c r="H178" s="16"/>
      <c r="I178" s="8"/>
    </row>
    <row r="179" spans="6:9" ht="13" x14ac:dyDescent="0.15">
      <c r="F179" s="16"/>
      <c r="H179" s="16"/>
      <c r="I179" s="8"/>
    </row>
    <row r="180" spans="6:9" ht="13" x14ac:dyDescent="0.15">
      <c r="F180" s="16"/>
      <c r="H180" s="16"/>
      <c r="I180" s="8"/>
    </row>
    <row r="181" spans="6:9" ht="13" x14ac:dyDescent="0.15">
      <c r="F181" s="16"/>
      <c r="H181" s="16"/>
      <c r="I181" s="8"/>
    </row>
    <row r="182" spans="6:9" ht="13" x14ac:dyDescent="0.15">
      <c r="F182" s="16"/>
      <c r="H182" s="16"/>
      <c r="I182" s="8"/>
    </row>
    <row r="183" spans="6:9" ht="13" x14ac:dyDescent="0.15">
      <c r="F183" s="16"/>
      <c r="H183" s="16"/>
      <c r="I183" s="8"/>
    </row>
    <row r="184" spans="6:9" ht="13" x14ac:dyDescent="0.15">
      <c r="F184" s="16"/>
      <c r="H184" s="16"/>
      <c r="I184" s="8"/>
    </row>
    <row r="185" spans="6:9" ht="13" x14ac:dyDescent="0.15">
      <c r="F185" s="16"/>
      <c r="H185" s="16"/>
      <c r="I185" s="8"/>
    </row>
    <row r="186" spans="6:9" ht="13" x14ac:dyDescent="0.15">
      <c r="F186" s="16"/>
      <c r="H186" s="16"/>
      <c r="I186" s="8"/>
    </row>
    <row r="187" spans="6:9" ht="13" x14ac:dyDescent="0.15">
      <c r="F187" s="16"/>
      <c r="H187" s="16"/>
      <c r="I187" s="8"/>
    </row>
    <row r="188" spans="6:9" ht="13" x14ac:dyDescent="0.15">
      <c r="F188" s="16"/>
      <c r="H188" s="16"/>
      <c r="I188" s="8"/>
    </row>
    <row r="189" spans="6:9" ht="13" x14ac:dyDescent="0.15">
      <c r="F189" s="16"/>
      <c r="H189" s="16"/>
      <c r="I189" s="8"/>
    </row>
    <row r="190" spans="6:9" ht="13" x14ac:dyDescent="0.15">
      <c r="F190" s="16"/>
      <c r="H190" s="16"/>
      <c r="I190" s="8"/>
    </row>
    <row r="191" spans="6:9" ht="13" x14ac:dyDescent="0.15">
      <c r="F191" s="16"/>
      <c r="H191" s="16"/>
      <c r="I191" s="8"/>
    </row>
    <row r="192" spans="6:9" ht="13" x14ac:dyDescent="0.15">
      <c r="F192" s="16"/>
      <c r="H192" s="16"/>
      <c r="I192" s="8"/>
    </row>
    <row r="193" spans="6:9" ht="13" x14ac:dyDescent="0.15">
      <c r="F193" s="16"/>
      <c r="H193" s="16"/>
      <c r="I193" s="8"/>
    </row>
    <row r="194" spans="6:9" ht="13" x14ac:dyDescent="0.15">
      <c r="F194" s="16"/>
      <c r="H194" s="16"/>
      <c r="I194" s="8"/>
    </row>
    <row r="195" spans="6:9" ht="13" x14ac:dyDescent="0.15">
      <c r="F195" s="16"/>
      <c r="H195" s="16"/>
      <c r="I195" s="8"/>
    </row>
    <row r="196" spans="6:9" ht="13" x14ac:dyDescent="0.15">
      <c r="F196" s="16"/>
      <c r="H196" s="16"/>
      <c r="I196" s="8"/>
    </row>
    <row r="197" spans="6:9" ht="13" x14ac:dyDescent="0.15">
      <c r="F197" s="16"/>
      <c r="H197" s="16"/>
      <c r="I197" s="8"/>
    </row>
    <row r="198" spans="6:9" ht="13" x14ac:dyDescent="0.15">
      <c r="F198" s="16"/>
      <c r="H198" s="16"/>
      <c r="I198" s="8"/>
    </row>
    <row r="199" spans="6:9" ht="13" x14ac:dyDescent="0.15">
      <c r="F199" s="16"/>
      <c r="H199" s="16"/>
      <c r="I199" s="8"/>
    </row>
    <row r="200" spans="6:9" ht="13" x14ac:dyDescent="0.15">
      <c r="F200" s="16"/>
      <c r="H200" s="16"/>
      <c r="I200" s="8"/>
    </row>
    <row r="201" spans="6:9" ht="13" x14ac:dyDescent="0.15">
      <c r="F201" s="16"/>
      <c r="H201" s="16"/>
      <c r="I201" s="8"/>
    </row>
    <row r="202" spans="6:9" ht="13" x14ac:dyDescent="0.15">
      <c r="F202" s="16"/>
      <c r="H202" s="16"/>
      <c r="I202" s="8"/>
    </row>
    <row r="203" spans="6:9" ht="13" x14ac:dyDescent="0.15">
      <c r="F203" s="16"/>
      <c r="H203" s="16"/>
      <c r="I203" s="8"/>
    </row>
    <row r="204" spans="6:9" ht="13" x14ac:dyDescent="0.15">
      <c r="F204" s="16"/>
      <c r="H204" s="16"/>
      <c r="I204" s="8"/>
    </row>
    <row r="205" spans="6:9" ht="13" x14ac:dyDescent="0.15">
      <c r="F205" s="16"/>
      <c r="H205" s="16"/>
      <c r="I205" s="8"/>
    </row>
    <row r="206" spans="6:9" ht="13" x14ac:dyDescent="0.15">
      <c r="F206" s="16"/>
      <c r="H206" s="16"/>
      <c r="I206" s="8"/>
    </row>
    <row r="207" spans="6:9" ht="13" x14ac:dyDescent="0.15">
      <c r="F207" s="16"/>
      <c r="H207" s="16"/>
      <c r="I207" s="8"/>
    </row>
    <row r="208" spans="6:9" ht="13" x14ac:dyDescent="0.15">
      <c r="F208" s="16"/>
      <c r="H208" s="16"/>
      <c r="I208" s="8"/>
    </row>
    <row r="209" spans="6:9" ht="13" x14ac:dyDescent="0.15">
      <c r="F209" s="16"/>
      <c r="H209" s="16"/>
      <c r="I209" s="8"/>
    </row>
    <row r="210" spans="6:9" ht="13" x14ac:dyDescent="0.15">
      <c r="F210" s="16"/>
      <c r="H210" s="16"/>
      <c r="I210" s="8"/>
    </row>
    <row r="211" spans="6:9" ht="13" x14ac:dyDescent="0.15">
      <c r="F211" s="16"/>
      <c r="H211" s="16"/>
      <c r="I211" s="8"/>
    </row>
    <row r="212" spans="6:9" ht="13" x14ac:dyDescent="0.15">
      <c r="F212" s="16"/>
      <c r="H212" s="16"/>
      <c r="I212" s="8"/>
    </row>
    <row r="213" spans="6:9" ht="13" x14ac:dyDescent="0.15">
      <c r="F213" s="16"/>
      <c r="H213" s="16"/>
      <c r="I213" s="8"/>
    </row>
    <row r="214" spans="6:9" ht="13" x14ac:dyDescent="0.15">
      <c r="F214" s="16"/>
      <c r="H214" s="16"/>
      <c r="I214" s="8"/>
    </row>
    <row r="215" spans="6:9" ht="13" x14ac:dyDescent="0.15">
      <c r="F215" s="16"/>
      <c r="H215" s="16"/>
      <c r="I215" s="8"/>
    </row>
    <row r="216" spans="6:9" ht="13" x14ac:dyDescent="0.15">
      <c r="F216" s="16"/>
      <c r="H216" s="16"/>
      <c r="I216" s="8"/>
    </row>
    <row r="217" spans="6:9" ht="13" x14ac:dyDescent="0.15">
      <c r="F217" s="16"/>
      <c r="H217" s="16"/>
      <c r="I217" s="8"/>
    </row>
    <row r="218" spans="6:9" ht="13" x14ac:dyDescent="0.15">
      <c r="F218" s="16"/>
      <c r="H218" s="16"/>
      <c r="I218" s="8"/>
    </row>
    <row r="219" spans="6:9" ht="13" x14ac:dyDescent="0.15">
      <c r="F219" s="16"/>
      <c r="H219" s="16"/>
      <c r="I219" s="8"/>
    </row>
    <row r="220" spans="6:9" ht="13" x14ac:dyDescent="0.15">
      <c r="F220" s="16"/>
      <c r="H220" s="16"/>
      <c r="I220" s="8"/>
    </row>
    <row r="221" spans="6:9" ht="13" x14ac:dyDescent="0.15">
      <c r="F221" s="16"/>
      <c r="H221" s="16"/>
      <c r="I221" s="8"/>
    </row>
    <row r="222" spans="6:9" ht="13" x14ac:dyDescent="0.15">
      <c r="F222" s="16"/>
      <c r="H222" s="16"/>
      <c r="I222" s="8"/>
    </row>
    <row r="223" spans="6:9" ht="13" x14ac:dyDescent="0.15">
      <c r="F223" s="16"/>
      <c r="H223" s="16"/>
      <c r="I223" s="8"/>
    </row>
    <row r="224" spans="6:9" ht="13" x14ac:dyDescent="0.15">
      <c r="F224" s="16"/>
      <c r="H224" s="16"/>
      <c r="I224" s="8"/>
    </row>
    <row r="225" spans="6:9" ht="13" x14ac:dyDescent="0.15">
      <c r="F225" s="16"/>
      <c r="H225" s="16"/>
      <c r="I225" s="8"/>
    </row>
    <row r="226" spans="6:9" ht="13" x14ac:dyDescent="0.15">
      <c r="F226" s="16"/>
      <c r="H226" s="16"/>
      <c r="I226" s="8"/>
    </row>
    <row r="227" spans="6:9" ht="13" x14ac:dyDescent="0.15">
      <c r="F227" s="16"/>
      <c r="H227" s="16"/>
      <c r="I227" s="8"/>
    </row>
    <row r="228" spans="6:9" ht="13" x14ac:dyDescent="0.15">
      <c r="F228" s="16"/>
      <c r="H228" s="16"/>
      <c r="I228" s="8"/>
    </row>
    <row r="229" spans="6:9" ht="13" x14ac:dyDescent="0.15">
      <c r="F229" s="16"/>
      <c r="H229" s="16"/>
      <c r="I229" s="8"/>
    </row>
    <row r="230" spans="6:9" ht="13" x14ac:dyDescent="0.15">
      <c r="F230" s="16"/>
      <c r="H230" s="16"/>
      <c r="I230" s="8"/>
    </row>
    <row r="231" spans="6:9" ht="13" x14ac:dyDescent="0.15">
      <c r="F231" s="16"/>
      <c r="H231" s="16"/>
      <c r="I231" s="8"/>
    </row>
    <row r="232" spans="6:9" ht="13" x14ac:dyDescent="0.15">
      <c r="F232" s="16"/>
      <c r="H232" s="16"/>
      <c r="I232" s="8"/>
    </row>
    <row r="233" spans="6:9" ht="13" x14ac:dyDescent="0.15">
      <c r="F233" s="16"/>
      <c r="H233" s="16"/>
      <c r="I233" s="8"/>
    </row>
    <row r="234" spans="6:9" ht="13" x14ac:dyDescent="0.15">
      <c r="F234" s="16"/>
      <c r="H234" s="16"/>
      <c r="I234" s="8"/>
    </row>
    <row r="235" spans="6:9" ht="13" x14ac:dyDescent="0.15">
      <c r="F235" s="16"/>
      <c r="H235" s="16"/>
      <c r="I235" s="8"/>
    </row>
    <row r="236" spans="6:9" ht="13" x14ac:dyDescent="0.15">
      <c r="F236" s="16"/>
      <c r="H236" s="16"/>
      <c r="I236" s="8"/>
    </row>
    <row r="237" spans="6:9" ht="13" x14ac:dyDescent="0.15">
      <c r="F237" s="16"/>
      <c r="H237" s="16"/>
      <c r="I237" s="8"/>
    </row>
    <row r="238" spans="6:9" ht="13" x14ac:dyDescent="0.15">
      <c r="F238" s="16"/>
      <c r="H238" s="16"/>
      <c r="I238" s="8"/>
    </row>
    <row r="239" spans="6:9" ht="13" x14ac:dyDescent="0.15">
      <c r="F239" s="16"/>
      <c r="H239" s="16"/>
      <c r="I239" s="8"/>
    </row>
    <row r="240" spans="6:9" ht="13" x14ac:dyDescent="0.15">
      <c r="F240" s="16"/>
      <c r="H240" s="16"/>
      <c r="I240" s="8"/>
    </row>
    <row r="241" spans="6:9" ht="13" x14ac:dyDescent="0.15">
      <c r="F241" s="16"/>
      <c r="H241" s="16"/>
      <c r="I241" s="8"/>
    </row>
    <row r="242" spans="6:9" ht="13" x14ac:dyDescent="0.15">
      <c r="F242" s="16"/>
      <c r="H242" s="16"/>
      <c r="I242" s="8"/>
    </row>
    <row r="243" spans="6:9" ht="13" x14ac:dyDescent="0.15">
      <c r="F243" s="16"/>
      <c r="H243" s="16"/>
      <c r="I243" s="8"/>
    </row>
    <row r="244" spans="6:9" ht="13" x14ac:dyDescent="0.15">
      <c r="F244" s="16"/>
      <c r="H244" s="16"/>
      <c r="I244" s="8"/>
    </row>
    <row r="245" spans="6:9" ht="13" x14ac:dyDescent="0.15">
      <c r="F245" s="16"/>
      <c r="H245" s="16"/>
      <c r="I245" s="8"/>
    </row>
    <row r="246" spans="6:9" ht="13" x14ac:dyDescent="0.15">
      <c r="F246" s="16"/>
      <c r="H246" s="16"/>
      <c r="I246" s="8"/>
    </row>
    <row r="247" spans="6:9" ht="13" x14ac:dyDescent="0.15">
      <c r="F247" s="16"/>
      <c r="H247" s="16"/>
      <c r="I247" s="8"/>
    </row>
    <row r="248" spans="6:9" ht="13" x14ac:dyDescent="0.15">
      <c r="F248" s="16"/>
      <c r="H248" s="16"/>
      <c r="I248" s="8"/>
    </row>
    <row r="249" spans="6:9" ht="13" x14ac:dyDescent="0.15">
      <c r="F249" s="16"/>
      <c r="H249" s="16"/>
      <c r="I249" s="8"/>
    </row>
    <row r="250" spans="6:9" ht="13" x14ac:dyDescent="0.15">
      <c r="F250" s="16"/>
      <c r="H250" s="16"/>
      <c r="I250" s="8"/>
    </row>
    <row r="251" spans="6:9" ht="13" x14ac:dyDescent="0.15">
      <c r="F251" s="16"/>
      <c r="H251" s="16"/>
      <c r="I251" s="8"/>
    </row>
    <row r="252" spans="6:9" ht="13" x14ac:dyDescent="0.15">
      <c r="F252" s="16"/>
      <c r="H252" s="16"/>
      <c r="I252" s="8"/>
    </row>
    <row r="253" spans="6:9" ht="13" x14ac:dyDescent="0.15">
      <c r="F253" s="16"/>
      <c r="H253" s="16"/>
      <c r="I253" s="8"/>
    </row>
    <row r="254" spans="6:9" ht="13" x14ac:dyDescent="0.15">
      <c r="F254" s="16"/>
      <c r="H254" s="16"/>
      <c r="I254" s="8"/>
    </row>
    <row r="255" spans="6:9" ht="13" x14ac:dyDescent="0.15">
      <c r="F255" s="16"/>
      <c r="H255" s="16"/>
      <c r="I255" s="8"/>
    </row>
    <row r="256" spans="6:9" ht="13" x14ac:dyDescent="0.15">
      <c r="F256" s="16"/>
      <c r="H256" s="16"/>
      <c r="I256" s="8"/>
    </row>
    <row r="257" spans="6:9" ht="13" x14ac:dyDescent="0.15">
      <c r="F257" s="16"/>
      <c r="H257" s="16"/>
      <c r="I257" s="8"/>
    </row>
    <row r="258" spans="6:9" ht="13" x14ac:dyDescent="0.15">
      <c r="F258" s="16"/>
      <c r="H258" s="16"/>
      <c r="I258" s="8"/>
    </row>
    <row r="259" spans="6:9" ht="13" x14ac:dyDescent="0.15">
      <c r="F259" s="16"/>
      <c r="H259" s="16"/>
      <c r="I259" s="8"/>
    </row>
    <row r="260" spans="6:9" ht="13" x14ac:dyDescent="0.15">
      <c r="F260" s="16"/>
      <c r="H260" s="16"/>
      <c r="I260" s="8"/>
    </row>
    <row r="261" spans="6:9" ht="13" x14ac:dyDescent="0.15">
      <c r="F261" s="16"/>
      <c r="H261" s="16"/>
      <c r="I261" s="8"/>
    </row>
    <row r="262" spans="6:9" ht="13" x14ac:dyDescent="0.15">
      <c r="F262" s="16"/>
      <c r="H262" s="16"/>
      <c r="I262" s="8"/>
    </row>
    <row r="263" spans="6:9" ht="13" x14ac:dyDescent="0.15">
      <c r="F263" s="16"/>
      <c r="H263" s="16"/>
      <c r="I263" s="8"/>
    </row>
    <row r="264" spans="6:9" ht="13" x14ac:dyDescent="0.15">
      <c r="F264" s="16"/>
      <c r="H264" s="16"/>
      <c r="I264" s="8"/>
    </row>
    <row r="265" spans="6:9" ht="13" x14ac:dyDescent="0.15">
      <c r="F265" s="16"/>
      <c r="H265" s="16"/>
      <c r="I265" s="8"/>
    </row>
    <row r="266" spans="6:9" ht="13" x14ac:dyDescent="0.15">
      <c r="F266" s="16"/>
      <c r="H266" s="16"/>
      <c r="I266" s="8"/>
    </row>
    <row r="267" spans="6:9" ht="13" x14ac:dyDescent="0.15">
      <c r="F267" s="16"/>
      <c r="H267" s="16"/>
      <c r="I267" s="8"/>
    </row>
    <row r="268" spans="6:9" ht="13" x14ac:dyDescent="0.15">
      <c r="F268" s="16"/>
      <c r="H268" s="16"/>
      <c r="I268" s="8"/>
    </row>
    <row r="269" spans="6:9" ht="13" x14ac:dyDescent="0.15">
      <c r="F269" s="16"/>
      <c r="H269" s="16"/>
      <c r="I269" s="8"/>
    </row>
    <row r="270" spans="6:9" ht="13" x14ac:dyDescent="0.15">
      <c r="F270" s="16"/>
      <c r="H270" s="16"/>
      <c r="I270" s="8"/>
    </row>
    <row r="271" spans="6:9" ht="13" x14ac:dyDescent="0.15">
      <c r="F271" s="16"/>
      <c r="H271" s="16"/>
      <c r="I271" s="8"/>
    </row>
    <row r="272" spans="6:9" ht="13" x14ac:dyDescent="0.15">
      <c r="F272" s="16"/>
      <c r="H272" s="16"/>
      <c r="I272" s="8"/>
    </row>
    <row r="273" spans="6:9" ht="13" x14ac:dyDescent="0.15">
      <c r="F273" s="16"/>
      <c r="H273" s="16"/>
      <c r="I273" s="8"/>
    </row>
    <row r="274" spans="6:9" ht="13" x14ac:dyDescent="0.15">
      <c r="F274" s="16"/>
      <c r="H274" s="16"/>
      <c r="I274" s="8"/>
    </row>
    <row r="275" spans="6:9" ht="13" x14ac:dyDescent="0.15">
      <c r="F275" s="16"/>
      <c r="H275" s="16"/>
      <c r="I275" s="8"/>
    </row>
    <row r="276" spans="6:9" ht="13" x14ac:dyDescent="0.15">
      <c r="F276" s="16"/>
      <c r="H276" s="16"/>
      <c r="I276" s="8"/>
    </row>
    <row r="277" spans="6:9" ht="13" x14ac:dyDescent="0.15">
      <c r="F277" s="16"/>
      <c r="H277" s="16"/>
      <c r="I277" s="8"/>
    </row>
    <row r="278" spans="6:9" ht="13" x14ac:dyDescent="0.15">
      <c r="F278" s="16"/>
      <c r="H278" s="16"/>
      <c r="I278" s="8"/>
    </row>
    <row r="279" spans="6:9" ht="13" x14ac:dyDescent="0.15">
      <c r="F279" s="16"/>
      <c r="H279" s="16"/>
      <c r="I279" s="8"/>
    </row>
    <row r="280" spans="6:9" ht="13" x14ac:dyDescent="0.15">
      <c r="F280" s="16"/>
      <c r="H280" s="16"/>
      <c r="I280" s="8"/>
    </row>
    <row r="281" spans="6:9" ht="13" x14ac:dyDescent="0.15">
      <c r="F281" s="16"/>
      <c r="H281" s="16"/>
      <c r="I281" s="8"/>
    </row>
    <row r="282" spans="6:9" ht="13" x14ac:dyDescent="0.15">
      <c r="F282" s="16"/>
      <c r="H282" s="16"/>
      <c r="I282" s="8"/>
    </row>
    <row r="283" spans="6:9" ht="13" x14ac:dyDescent="0.15">
      <c r="F283" s="16"/>
      <c r="H283" s="16"/>
      <c r="I283" s="8"/>
    </row>
    <row r="284" spans="6:9" ht="13" x14ac:dyDescent="0.15">
      <c r="F284" s="16"/>
      <c r="H284" s="16"/>
      <c r="I284" s="8"/>
    </row>
    <row r="285" spans="6:9" ht="13" x14ac:dyDescent="0.15">
      <c r="F285" s="16"/>
      <c r="H285" s="16"/>
      <c r="I285" s="8"/>
    </row>
    <row r="286" spans="6:9" ht="13" x14ac:dyDescent="0.15">
      <c r="F286" s="16"/>
      <c r="H286" s="16"/>
      <c r="I286" s="8"/>
    </row>
    <row r="287" spans="6:9" ht="13" x14ac:dyDescent="0.15">
      <c r="F287" s="16"/>
      <c r="H287" s="16"/>
      <c r="I287" s="8"/>
    </row>
    <row r="288" spans="6:9" ht="13" x14ac:dyDescent="0.15">
      <c r="F288" s="16"/>
      <c r="H288" s="16"/>
      <c r="I288" s="8"/>
    </row>
    <row r="289" spans="6:9" ht="13" x14ac:dyDescent="0.15">
      <c r="F289" s="16"/>
      <c r="H289" s="16"/>
      <c r="I289" s="8"/>
    </row>
    <row r="290" spans="6:9" ht="13" x14ac:dyDescent="0.15">
      <c r="F290" s="16"/>
      <c r="H290" s="16"/>
      <c r="I290" s="8"/>
    </row>
    <row r="291" spans="6:9" ht="13" x14ac:dyDescent="0.15">
      <c r="F291" s="16"/>
      <c r="H291" s="16"/>
      <c r="I291" s="8"/>
    </row>
    <row r="292" spans="6:9" ht="13" x14ac:dyDescent="0.15">
      <c r="F292" s="16"/>
      <c r="H292" s="16"/>
      <c r="I292" s="8"/>
    </row>
    <row r="293" spans="6:9" ht="13" x14ac:dyDescent="0.15">
      <c r="F293" s="16"/>
      <c r="H293" s="16"/>
      <c r="I293" s="8"/>
    </row>
    <row r="294" spans="6:9" ht="13" x14ac:dyDescent="0.15">
      <c r="F294" s="16"/>
      <c r="H294" s="16"/>
      <c r="I294" s="8"/>
    </row>
    <row r="295" spans="6:9" ht="13" x14ac:dyDescent="0.15">
      <c r="F295" s="16"/>
      <c r="H295" s="16"/>
      <c r="I295" s="8"/>
    </row>
    <row r="296" spans="6:9" ht="13" x14ac:dyDescent="0.15">
      <c r="F296" s="16"/>
      <c r="H296" s="16"/>
      <c r="I296" s="8"/>
    </row>
    <row r="297" spans="6:9" ht="13" x14ac:dyDescent="0.15">
      <c r="F297" s="16"/>
      <c r="H297" s="16"/>
      <c r="I297" s="8"/>
    </row>
    <row r="298" spans="6:9" ht="13" x14ac:dyDescent="0.15">
      <c r="F298" s="16"/>
      <c r="H298" s="16"/>
      <c r="I298" s="8"/>
    </row>
    <row r="299" spans="6:9" ht="13" x14ac:dyDescent="0.15">
      <c r="F299" s="16"/>
      <c r="H299" s="16"/>
      <c r="I299" s="8"/>
    </row>
    <row r="300" spans="6:9" ht="13" x14ac:dyDescent="0.15">
      <c r="F300" s="16"/>
      <c r="H300" s="16"/>
      <c r="I300" s="8"/>
    </row>
    <row r="301" spans="6:9" ht="13" x14ac:dyDescent="0.15">
      <c r="F301" s="16"/>
      <c r="H301" s="16"/>
      <c r="I301" s="8"/>
    </row>
    <row r="302" spans="6:9" ht="13" x14ac:dyDescent="0.15">
      <c r="F302" s="16"/>
      <c r="H302" s="16"/>
      <c r="I302" s="8"/>
    </row>
    <row r="303" spans="6:9" ht="13" x14ac:dyDescent="0.15">
      <c r="F303" s="16"/>
      <c r="H303" s="16"/>
      <c r="I303" s="8"/>
    </row>
    <row r="304" spans="6:9" ht="13" x14ac:dyDescent="0.15">
      <c r="F304" s="16"/>
      <c r="H304" s="16"/>
      <c r="I304" s="8"/>
    </row>
    <row r="305" spans="6:9" ht="13" x14ac:dyDescent="0.15">
      <c r="F305" s="16"/>
      <c r="H305" s="16"/>
      <c r="I305" s="8"/>
    </row>
    <row r="306" spans="6:9" ht="13" x14ac:dyDescent="0.15">
      <c r="F306" s="16"/>
      <c r="H306" s="16"/>
      <c r="I306" s="8"/>
    </row>
    <row r="307" spans="6:9" ht="13" x14ac:dyDescent="0.15">
      <c r="F307" s="16"/>
      <c r="H307" s="16"/>
      <c r="I307" s="8"/>
    </row>
    <row r="308" spans="6:9" ht="13" x14ac:dyDescent="0.15">
      <c r="F308" s="16"/>
      <c r="H308" s="16"/>
      <c r="I308" s="8"/>
    </row>
    <row r="309" spans="6:9" ht="13" x14ac:dyDescent="0.15">
      <c r="F309" s="16"/>
      <c r="H309" s="16"/>
      <c r="I309" s="8"/>
    </row>
    <row r="310" spans="6:9" ht="13" x14ac:dyDescent="0.15">
      <c r="F310" s="16"/>
      <c r="H310" s="16"/>
      <c r="I310" s="8"/>
    </row>
    <row r="311" spans="6:9" ht="13" x14ac:dyDescent="0.15">
      <c r="F311" s="16"/>
      <c r="H311" s="16"/>
      <c r="I311" s="8"/>
    </row>
    <row r="312" spans="6:9" ht="13" x14ac:dyDescent="0.15">
      <c r="F312" s="16"/>
      <c r="H312" s="16"/>
      <c r="I312" s="8"/>
    </row>
    <row r="313" spans="6:9" ht="13" x14ac:dyDescent="0.15">
      <c r="F313" s="16"/>
      <c r="H313" s="16"/>
      <c r="I313" s="8"/>
    </row>
    <row r="314" spans="6:9" ht="13" x14ac:dyDescent="0.15">
      <c r="F314" s="16"/>
      <c r="H314" s="16"/>
      <c r="I314" s="8"/>
    </row>
    <row r="315" spans="6:9" ht="13" x14ac:dyDescent="0.15">
      <c r="F315" s="16"/>
      <c r="H315" s="16"/>
      <c r="I315" s="8"/>
    </row>
    <row r="316" spans="6:9" ht="13" x14ac:dyDescent="0.15">
      <c r="F316" s="16"/>
      <c r="H316" s="16"/>
      <c r="I316" s="8"/>
    </row>
    <row r="317" spans="6:9" ht="13" x14ac:dyDescent="0.15">
      <c r="F317" s="16"/>
      <c r="H317" s="16"/>
      <c r="I317" s="8"/>
    </row>
    <row r="318" spans="6:9" ht="13" x14ac:dyDescent="0.15">
      <c r="F318" s="16"/>
      <c r="H318" s="16"/>
      <c r="I318" s="8"/>
    </row>
    <row r="319" spans="6:9" ht="13" x14ac:dyDescent="0.15">
      <c r="F319" s="16"/>
      <c r="H319" s="16"/>
      <c r="I319" s="8"/>
    </row>
    <row r="320" spans="6:9" ht="13" x14ac:dyDescent="0.15">
      <c r="F320" s="16"/>
      <c r="H320" s="16"/>
      <c r="I320" s="8"/>
    </row>
    <row r="321" spans="6:9" ht="13" x14ac:dyDescent="0.15">
      <c r="F321" s="16"/>
      <c r="H321" s="16"/>
      <c r="I321" s="8"/>
    </row>
    <row r="322" spans="6:9" ht="13" x14ac:dyDescent="0.15">
      <c r="F322" s="16"/>
      <c r="H322" s="16"/>
      <c r="I322" s="8"/>
    </row>
    <row r="323" spans="6:9" ht="13" x14ac:dyDescent="0.15">
      <c r="F323" s="16"/>
      <c r="H323" s="16"/>
      <c r="I323" s="8"/>
    </row>
    <row r="324" spans="6:9" ht="13" x14ac:dyDescent="0.15">
      <c r="F324" s="16"/>
      <c r="H324" s="16"/>
      <c r="I324" s="8"/>
    </row>
    <row r="325" spans="6:9" ht="13" x14ac:dyDescent="0.15">
      <c r="F325" s="16"/>
      <c r="H325" s="16"/>
      <c r="I325" s="8"/>
    </row>
    <row r="326" spans="6:9" ht="13" x14ac:dyDescent="0.15">
      <c r="F326" s="16"/>
      <c r="H326" s="16"/>
      <c r="I326" s="8"/>
    </row>
    <row r="327" spans="6:9" ht="13" x14ac:dyDescent="0.15">
      <c r="F327" s="16"/>
      <c r="H327" s="16"/>
      <c r="I327" s="8"/>
    </row>
    <row r="328" spans="6:9" ht="13" x14ac:dyDescent="0.15">
      <c r="F328" s="16"/>
      <c r="H328" s="16"/>
      <c r="I328" s="8"/>
    </row>
    <row r="329" spans="6:9" ht="13" x14ac:dyDescent="0.15">
      <c r="F329" s="16"/>
      <c r="H329" s="16"/>
      <c r="I329" s="8"/>
    </row>
    <row r="330" spans="6:9" ht="13" x14ac:dyDescent="0.15">
      <c r="F330" s="16"/>
      <c r="H330" s="16"/>
      <c r="I330" s="8"/>
    </row>
    <row r="331" spans="6:9" ht="13" x14ac:dyDescent="0.15">
      <c r="F331" s="16"/>
      <c r="H331" s="16"/>
      <c r="I331" s="8"/>
    </row>
    <row r="332" spans="6:9" ht="13" x14ac:dyDescent="0.15">
      <c r="F332" s="16"/>
      <c r="H332" s="16"/>
      <c r="I332" s="8"/>
    </row>
    <row r="333" spans="6:9" ht="13" x14ac:dyDescent="0.15">
      <c r="F333" s="16"/>
      <c r="H333" s="16"/>
      <c r="I333" s="8"/>
    </row>
    <row r="334" spans="6:9" ht="13" x14ac:dyDescent="0.15">
      <c r="F334" s="16"/>
      <c r="H334" s="16"/>
      <c r="I334" s="8"/>
    </row>
    <row r="335" spans="6:9" ht="13" x14ac:dyDescent="0.15">
      <c r="F335" s="16"/>
      <c r="H335" s="16"/>
      <c r="I335" s="8"/>
    </row>
    <row r="336" spans="6:9" ht="13" x14ac:dyDescent="0.15">
      <c r="F336" s="16"/>
      <c r="H336" s="16"/>
      <c r="I336" s="8"/>
    </row>
    <row r="337" spans="6:9" ht="13" x14ac:dyDescent="0.15">
      <c r="F337" s="16"/>
      <c r="H337" s="16"/>
      <c r="I337" s="8"/>
    </row>
    <row r="338" spans="6:9" ht="13" x14ac:dyDescent="0.15">
      <c r="F338" s="16"/>
      <c r="H338" s="16"/>
      <c r="I338" s="8"/>
    </row>
    <row r="339" spans="6:9" ht="13" x14ac:dyDescent="0.15">
      <c r="F339" s="16"/>
      <c r="H339" s="16"/>
      <c r="I339" s="8"/>
    </row>
    <row r="340" spans="6:9" ht="13" x14ac:dyDescent="0.15">
      <c r="F340" s="16"/>
      <c r="H340" s="16"/>
      <c r="I340" s="8"/>
    </row>
    <row r="341" spans="6:9" ht="13" x14ac:dyDescent="0.15">
      <c r="F341" s="16"/>
      <c r="H341" s="16"/>
      <c r="I341" s="8"/>
    </row>
    <row r="342" spans="6:9" ht="13" x14ac:dyDescent="0.15">
      <c r="F342" s="16"/>
      <c r="H342" s="16"/>
      <c r="I342" s="8"/>
    </row>
    <row r="343" spans="6:9" ht="13" x14ac:dyDescent="0.15">
      <c r="F343" s="16"/>
      <c r="H343" s="16"/>
      <c r="I343" s="8"/>
    </row>
    <row r="344" spans="6:9" ht="13" x14ac:dyDescent="0.15">
      <c r="F344" s="16"/>
      <c r="H344" s="16"/>
      <c r="I344" s="8"/>
    </row>
    <row r="345" spans="6:9" ht="13" x14ac:dyDescent="0.15">
      <c r="F345" s="16"/>
      <c r="H345" s="16"/>
      <c r="I345" s="8"/>
    </row>
    <row r="346" spans="6:9" ht="13" x14ac:dyDescent="0.15">
      <c r="F346" s="16"/>
      <c r="H346" s="16"/>
      <c r="I346" s="8"/>
    </row>
    <row r="347" spans="6:9" ht="13" x14ac:dyDescent="0.15">
      <c r="F347" s="16"/>
      <c r="H347" s="16"/>
      <c r="I347" s="8"/>
    </row>
    <row r="348" spans="6:9" ht="13" x14ac:dyDescent="0.15">
      <c r="F348" s="16"/>
      <c r="H348" s="16"/>
      <c r="I348" s="8"/>
    </row>
    <row r="349" spans="6:9" ht="13" x14ac:dyDescent="0.15">
      <c r="F349" s="16"/>
      <c r="H349" s="16"/>
      <c r="I349" s="8"/>
    </row>
    <row r="350" spans="6:9" ht="13" x14ac:dyDescent="0.15">
      <c r="F350" s="16"/>
      <c r="H350" s="16"/>
      <c r="I350" s="8"/>
    </row>
    <row r="351" spans="6:9" ht="13" x14ac:dyDescent="0.15">
      <c r="F351" s="16"/>
      <c r="H351" s="16"/>
      <c r="I351" s="8"/>
    </row>
    <row r="352" spans="6:9" ht="13" x14ac:dyDescent="0.15">
      <c r="F352" s="16"/>
      <c r="H352" s="16"/>
      <c r="I352" s="8"/>
    </row>
    <row r="353" spans="6:9" ht="13" x14ac:dyDescent="0.15">
      <c r="F353" s="16"/>
      <c r="H353" s="16"/>
      <c r="I353" s="8"/>
    </row>
    <row r="354" spans="6:9" ht="13" x14ac:dyDescent="0.15">
      <c r="F354" s="16"/>
      <c r="H354" s="16"/>
      <c r="I354" s="8"/>
    </row>
    <row r="355" spans="6:9" ht="13" x14ac:dyDescent="0.15">
      <c r="F355" s="16"/>
      <c r="H355" s="16"/>
      <c r="I355" s="8"/>
    </row>
    <row r="356" spans="6:9" ht="13" x14ac:dyDescent="0.15">
      <c r="F356" s="16"/>
      <c r="H356" s="16"/>
      <c r="I356" s="8"/>
    </row>
    <row r="357" spans="6:9" ht="13" x14ac:dyDescent="0.15">
      <c r="F357" s="16"/>
      <c r="H357" s="16"/>
      <c r="I357" s="8"/>
    </row>
    <row r="358" spans="6:9" ht="13" x14ac:dyDescent="0.15">
      <c r="F358" s="16"/>
      <c r="H358" s="16"/>
      <c r="I358" s="8"/>
    </row>
    <row r="359" spans="6:9" ht="13" x14ac:dyDescent="0.15">
      <c r="F359" s="16"/>
      <c r="H359" s="16"/>
      <c r="I359" s="8"/>
    </row>
    <row r="360" spans="6:9" ht="13" x14ac:dyDescent="0.15">
      <c r="F360" s="16"/>
      <c r="H360" s="16"/>
      <c r="I360" s="8"/>
    </row>
    <row r="361" spans="6:9" ht="13" x14ac:dyDescent="0.15">
      <c r="F361" s="16"/>
      <c r="H361" s="16"/>
      <c r="I361" s="8"/>
    </row>
    <row r="362" spans="6:9" ht="13" x14ac:dyDescent="0.15">
      <c r="F362" s="16"/>
      <c r="H362" s="16"/>
      <c r="I362" s="8"/>
    </row>
    <row r="363" spans="6:9" ht="13" x14ac:dyDescent="0.15">
      <c r="F363" s="16"/>
      <c r="H363" s="16"/>
      <c r="I363" s="8"/>
    </row>
    <row r="364" spans="6:9" ht="13" x14ac:dyDescent="0.15">
      <c r="F364" s="16"/>
      <c r="H364" s="16"/>
      <c r="I364" s="8"/>
    </row>
    <row r="365" spans="6:9" ht="13" x14ac:dyDescent="0.15">
      <c r="F365" s="16"/>
      <c r="H365" s="16"/>
      <c r="I365" s="8"/>
    </row>
    <row r="366" spans="6:9" ht="13" x14ac:dyDescent="0.15">
      <c r="F366" s="16"/>
      <c r="H366" s="16"/>
      <c r="I366" s="8"/>
    </row>
    <row r="367" spans="6:9" ht="13" x14ac:dyDescent="0.15">
      <c r="F367" s="16"/>
      <c r="H367" s="16"/>
      <c r="I367" s="8"/>
    </row>
    <row r="368" spans="6:9" ht="13" x14ac:dyDescent="0.15">
      <c r="F368" s="16"/>
      <c r="H368" s="16"/>
      <c r="I368" s="8"/>
    </row>
    <row r="369" spans="6:9" ht="13" x14ac:dyDescent="0.15">
      <c r="F369" s="16"/>
      <c r="H369" s="16"/>
      <c r="I369" s="8"/>
    </row>
    <row r="370" spans="6:9" ht="13" x14ac:dyDescent="0.15">
      <c r="F370" s="16"/>
      <c r="H370" s="16"/>
      <c r="I370" s="8"/>
    </row>
    <row r="371" spans="6:9" ht="13" x14ac:dyDescent="0.15">
      <c r="F371" s="16"/>
      <c r="H371" s="16"/>
      <c r="I371" s="8"/>
    </row>
    <row r="372" spans="6:9" ht="13" x14ac:dyDescent="0.15">
      <c r="F372" s="16"/>
      <c r="H372" s="16"/>
      <c r="I372" s="8"/>
    </row>
    <row r="373" spans="6:9" ht="13" x14ac:dyDescent="0.15">
      <c r="F373" s="16"/>
      <c r="H373" s="16"/>
      <c r="I373" s="8"/>
    </row>
    <row r="374" spans="6:9" ht="13" x14ac:dyDescent="0.15">
      <c r="F374" s="16"/>
      <c r="H374" s="16"/>
      <c r="I374" s="8"/>
    </row>
    <row r="375" spans="6:9" ht="13" x14ac:dyDescent="0.15">
      <c r="F375" s="16"/>
      <c r="H375" s="16"/>
      <c r="I375" s="8"/>
    </row>
    <row r="376" spans="6:9" ht="13" x14ac:dyDescent="0.15">
      <c r="F376" s="16"/>
      <c r="H376" s="16"/>
      <c r="I376" s="8"/>
    </row>
    <row r="377" spans="6:9" ht="13" x14ac:dyDescent="0.15">
      <c r="F377" s="16"/>
      <c r="H377" s="16"/>
      <c r="I377" s="8"/>
    </row>
    <row r="378" spans="6:9" ht="13" x14ac:dyDescent="0.15">
      <c r="F378" s="16"/>
      <c r="H378" s="16"/>
      <c r="I378" s="8"/>
    </row>
    <row r="379" spans="6:9" ht="13" x14ac:dyDescent="0.15">
      <c r="F379" s="16"/>
      <c r="H379" s="16"/>
      <c r="I379" s="8"/>
    </row>
    <row r="380" spans="6:9" ht="13" x14ac:dyDescent="0.15">
      <c r="F380" s="16"/>
      <c r="H380" s="16"/>
      <c r="I380" s="8"/>
    </row>
    <row r="381" spans="6:9" ht="13" x14ac:dyDescent="0.15">
      <c r="F381" s="16"/>
      <c r="H381" s="16"/>
      <c r="I381" s="8"/>
    </row>
    <row r="382" spans="6:9" ht="13" x14ac:dyDescent="0.15">
      <c r="F382" s="16"/>
      <c r="H382" s="16"/>
      <c r="I382" s="8"/>
    </row>
    <row r="383" spans="6:9" ht="13" x14ac:dyDescent="0.15">
      <c r="F383" s="16"/>
      <c r="H383" s="16"/>
      <c r="I383" s="8"/>
    </row>
    <row r="384" spans="6:9" ht="13" x14ac:dyDescent="0.15">
      <c r="F384" s="16"/>
      <c r="H384" s="16"/>
      <c r="I384" s="8"/>
    </row>
    <row r="385" spans="6:9" ht="13" x14ac:dyDescent="0.15">
      <c r="F385" s="16"/>
      <c r="H385" s="16"/>
      <c r="I385" s="8"/>
    </row>
    <row r="386" spans="6:9" ht="13" x14ac:dyDescent="0.15">
      <c r="F386" s="16"/>
      <c r="H386" s="16"/>
      <c r="I386" s="8"/>
    </row>
    <row r="387" spans="6:9" ht="13" x14ac:dyDescent="0.15">
      <c r="F387" s="16"/>
      <c r="H387" s="16"/>
      <c r="I387" s="8"/>
    </row>
    <row r="388" spans="6:9" ht="13" x14ac:dyDescent="0.15">
      <c r="F388" s="16"/>
      <c r="H388" s="16"/>
      <c r="I388" s="8"/>
    </row>
    <row r="389" spans="6:9" ht="13" x14ac:dyDescent="0.15">
      <c r="F389" s="16"/>
      <c r="H389" s="16"/>
      <c r="I389" s="8"/>
    </row>
    <row r="390" spans="6:9" ht="13" x14ac:dyDescent="0.15">
      <c r="F390" s="16"/>
      <c r="H390" s="16"/>
      <c r="I390" s="8"/>
    </row>
    <row r="391" spans="6:9" ht="13" x14ac:dyDescent="0.15">
      <c r="F391" s="16"/>
      <c r="H391" s="16"/>
      <c r="I391" s="8"/>
    </row>
    <row r="392" spans="6:9" ht="13" x14ac:dyDescent="0.15">
      <c r="F392" s="16"/>
      <c r="H392" s="16"/>
      <c r="I392" s="8"/>
    </row>
    <row r="393" spans="6:9" ht="13" x14ac:dyDescent="0.15">
      <c r="F393" s="16"/>
      <c r="H393" s="16"/>
      <c r="I393" s="8"/>
    </row>
    <row r="394" spans="6:9" ht="13" x14ac:dyDescent="0.15">
      <c r="F394" s="16"/>
      <c r="H394" s="16"/>
      <c r="I394" s="8"/>
    </row>
    <row r="395" spans="6:9" ht="13" x14ac:dyDescent="0.15">
      <c r="F395" s="16"/>
      <c r="H395" s="16"/>
      <c r="I395" s="8"/>
    </row>
    <row r="396" spans="6:9" ht="13" x14ac:dyDescent="0.15">
      <c r="F396" s="16"/>
      <c r="H396" s="16"/>
      <c r="I396" s="8"/>
    </row>
    <row r="397" spans="6:9" ht="13" x14ac:dyDescent="0.15">
      <c r="F397" s="16"/>
      <c r="H397" s="16"/>
      <c r="I397" s="8"/>
    </row>
    <row r="398" spans="6:9" ht="13" x14ac:dyDescent="0.15">
      <c r="F398" s="16"/>
      <c r="H398" s="16"/>
      <c r="I398" s="8"/>
    </row>
    <row r="399" spans="6:9" ht="13" x14ac:dyDescent="0.15">
      <c r="F399" s="16"/>
      <c r="H399" s="16"/>
      <c r="I399" s="8"/>
    </row>
    <row r="400" spans="6:9" ht="13" x14ac:dyDescent="0.15">
      <c r="F400" s="16"/>
      <c r="H400" s="16"/>
      <c r="I400" s="8"/>
    </row>
    <row r="401" spans="6:9" ht="13" x14ac:dyDescent="0.15">
      <c r="F401" s="16"/>
      <c r="H401" s="16"/>
      <c r="I401" s="8"/>
    </row>
    <row r="402" spans="6:9" ht="13" x14ac:dyDescent="0.15">
      <c r="F402" s="16"/>
      <c r="H402" s="16"/>
      <c r="I402" s="8"/>
    </row>
    <row r="403" spans="6:9" ht="13" x14ac:dyDescent="0.15">
      <c r="F403" s="16"/>
      <c r="H403" s="16"/>
      <c r="I403" s="8"/>
    </row>
    <row r="404" spans="6:9" ht="13" x14ac:dyDescent="0.15">
      <c r="F404" s="16"/>
      <c r="H404" s="16"/>
      <c r="I404" s="8"/>
    </row>
    <row r="405" spans="6:9" ht="13" x14ac:dyDescent="0.15">
      <c r="F405" s="16"/>
      <c r="H405" s="16"/>
      <c r="I405" s="8"/>
    </row>
    <row r="406" spans="6:9" ht="13" x14ac:dyDescent="0.15">
      <c r="F406" s="16"/>
      <c r="H406" s="16"/>
      <c r="I406" s="8"/>
    </row>
    <row r="407" spans="6:9" ht="13" x14ac:dyDescent="0.15">
      <c r="F407" s="16"/>
      <c r="H407" s="16"/>
      <c r="I407" s="8"/>
    </row>
    <row r="408" spans="6:9" ht="13" x14ac:dyDescent="0.15">
      <c r="F408" s="16"/>
      <c r="H408" s="16"/>
      <c r="I408" s="8"/>
    </row>
    <row r="409" spans="6:9" ht="13" x14ac:dyDescent="0.15">
      <c r="F409" s="16"/>
      <c r="H409" s="16"/>
      <c r="I409" s="8"/>
    </row>
    <row r="410" spans="6:9" ht="13" x14ac:dyDescent="0.15">
      <c r="F410" s="16"/>
      <c r="H410" s="16"/>
      <c r="I410" s="8"/>
    </row>
    <row r="411" spans="6:9" ht="13" x14ac:dyDescent="0.15">
      <c r="F411" s="16"/>
      <c r="H411" s="16"/>
      <c r="I411" s="8"/>
    </row>
    <row r="412" spans="6:9" ht="13" x14ac:dyDescent="0.15">
      <c r="F412" s="16"/>
      <c r="H412" s="16"/>
      <c r="I412" s="8"/>
    </row>
    <row r="413" spans="6:9" ht="13" x14ac:dyDescent="0.15">
      <c r="F413" s="16"/>
      <c r="H413" s="16"/>
      <c r="I413" s="8"/>
    </row>
    <row r="414" spans="6:9" ht="13" x14ac:dyDescent="0.15">
      <c r="F414" s="16"/>
      <c r="H414" s="16"/>
      <c r="I414" s="8"/>
    </row>
    <row r="415" spans="6:9" ht="13" x14ac:dyDescent="0.15">
      <c r="F415" s="16"/>
      <c r="H415" s="16"/>
      <c r="I415" s="8"/>
    </row>
    <row r="416" spans="6:9" ht="13" x14ac:dyDescent="0.15">
      <c r="F416" s="16"/>
      <c r="H416" s="16"/>
      <c r="I416" s="8"/>
    </row>
    <row r="417" spans="6:9" ht="13" x14ac:dyDescent="0.15">
      <c r="F417" s="16"/>
      <c r="H417" s="16"/>
      <c r="I417" s="8"/>
    </row>
    <row r="418" spans="6:9" ht="13" x14ac:dyDescent="0.15">
      <c r="F418" s="16"/>
      <c r="H418" s="16"/>
      <c r="I418" s="8"/>
    </row>
    <row r="419" spans="6:9" ht="13" x14ac:dyDescent="0.15">
      <c r="F419" s="16"/>
      <c r="H419" s="16"/>
      <c r="I419" s="8"/>
    </row>
    <row r="420" spans="6:9" ht="13" x14ac:dyDescent="0.15">
      <c r="F420" s="16"/>
      <c r="H420" s="16"/>
      <c r="I420" s="8"/>
    </row>
    <row r="421" spans="6:9" ht="13" x14ac:dyDescent="0.15">
      <c r="F421" s="16"/>
      <c r="H421" s="16"/>
      <c r="I421" s="8"/>
    </row>
    <row r="422" spans="6:9" ht="13" x14ac:dyDescent="0.15">
      <c r="F422" s="16"/>
      <c r="H422" s="16"/>
      <c r="I422" s="8"/>
    </row>
    <row r="423" spans="6:9" ht="13" x14ac:dyDescent="0.15">
      <c r="F423" s="16"/>
      <c r="H423" s="16"/>
      <c r="I423" s="8"/>
    </row>
    <row r="424" spans="6:9" ht="13" x14ac:dyDescent="0.15">
      <c r="F424" s="16"/>
      <c r="H424" s="16"/>
      <c r="I424" s="8"/>
    </row>
    <row r="425" spans="6:9" ht="13" x14ac:dyDescent="0.15">
      <c r="F425" s="16"/>
      <c r="H425" s="16"/>
      <c r="I425" s="8"/>
    </row>
    <row r="426" spans="6:9" ht="13" x14ac:dyDescent="0.15">
      <c r="F426" s="16"/>
      <c r="H426" s="16"/>
      <c r="I426" s="8"/>
    </row>
    <row r="427" spans="6:9" ht="13" x14ac:dyDescent="0.15">
      <c r="F427" s="16"/>
      <c r="H427" s="16"/>
      <c r="I427" s="8"/>
    </row>
    <row r="428" spans="6:9" ht="13" x14ac:dyDescent="0.15">
      <c r="F428" s="16"/>
      <c r="H428" s="16"/>
      <c r="I428" s="8"/>
    </row>
    <row r="429" spans="6:9" ht="13" x14ac:dyDescent="0.15">
      <c r="F429" s="16"/>
      <c r="H429" s="16"/>
      <c r="I429" s="8"/>
    </row>
    <row r="430" spans="6:9" ht="13" x14ac:dyDescent="0.15">
      <c r="F430" s="16"/>
      <c r="H430" s="16"/>
      <c r="I430" s="8"/>
    </row>
    <row r="431" spans="6:9" ht="13" x14ac:dyDescent="0.15">
      <c r="F431" s="16"/>
      <c r="H431" s="16"/>
      <c r="I431" s="8"/>
    </row>
    <row r="432" spans="6:9" ht="13" x14ac:dyDescent="0.15">
      <c r="F432" s="16"/>
      <c r="H432" s="16"/>
      <c r="I432" s="8"/>
    </row>
    <row r="433" spans="6:9" ht="13" x14ac:dyDescent="0.15">
      <c r="F433" s="16"/>
      <c r="H433" s="16"/>
      <c r="I433" s="8"/>
    </row>
    <row r="434" spans="6:9" ht="13" x14ac:dyDescent="0.15">
      <c r="F434" s="16"/>
      <c r="H434" s="16"/>
      <c r="I434" s="8"/>
    </row>
    <row r="435" spans="6:9" ht="13" x14ac:dyDescent="0.15">
      <c r="F435" s="16"/>
      <c r="H435" s="16"/>
      <c r="I435" s="8"/>
    </row>
    <row r="436" spans="6:9" ht="13" x14ac:dyDescent="0.15">
      <c r="F436" s="16"/>
      <c r="H436" s="16"/>
      <c r="I436" s="8"/>
    </row>
    <row r="437" spans="6:9" ht="13" x14ac:dyDescent="0.15">
      <c r="F437" s="16"/>
      <c r="H437" s="16"/>
      <c r="I437" s="8"/>
    </row>
    <row r="438" spans="6:9" ht="13" x14ac:dyDescent="0.15">
      <c r="F438" s="16"/>
      <c r="H438" s="16"/>
      <c r="I438" s="8"/>
    </row>
    <row r="439" spans="6:9" ht="13" x14ac:dyDescent="0.15">
      <c r="F439" s="16"/>
      <c r="H439" s="16"/>
      <c r="I439" s="8"/>
    </row>
    <row r="440" spans="6:9" ht="13" x14ac:dyDescent="0.15">
      <c r="F440" s="16"/>
      <c r="H440" s="16"/>
      <c r="I440" s="8"/>
    </row>
    <row r="441" spans="6:9" ht="13" x14ac:dyDescent="0.15">
      <c r="F441" s="16"/>
      <c r="H441" s="16"/>
      <c r="I441" s="8"/>
    </row>
    <row r="442" spans="6:9" ht="13" x14ac:dyDescent="0.15">
      <c r="F442" s="16"/>
      <c r="H442" s="16"/>
      <c r="I442" s="8"/>
    </row>
    <row r="443" spans="6:9" ht="13" x14ac:dyDescent="0.15">
      <c r="F443" s="16"/>
      <c r="H443" s="16"/>
      <c r="I443" s="8"/>
    </row>
    <row r="444" spans="6:9" ht="13" x14ac:dyDescent="0.15">
      <c r="F444" s="16"/>
      <c r="H444" s="16"/>
      <c r="I444" s="8"/>
    </row>
    <row r="445" spans="6:9" ht="13" x14ac:dyDescent="0.15">
      <c r="F445" s="16"/>
      <c r="H445" s="16"/>
      <c r="I445" s="8"/>
    </row>
    <row r="446" spans="6:9" ht="13" x14ac:dyDescent="0.15">
      <c r="F446" s="16"/>
      <c r="H446" s="16"/>
      <c r="I446" s="8"/>
    </row>
    <row r="447" spans="6:9" ht="13" x14ac:dyDescent="0.15">
      <c r="F447" s="16"/>
      <c r="H447" s="16"/>
      <c r="I447" s="8"/>
    </row>
    <row r="448" spans="6:9" ht="13" x14ac:dyDescent="0.15">
      <c r="F448" s="16"/>
      <c r="H448" s="16"/>
      <c r="I448" s="8"/>
    </row>
    <row r="449" spans="6:9" ht="13" x14ac:dyDescent="0.15">
      <c r="F449" s="16"/>
      <c r="H449" s="16"/>
      <c r="I449" s="8"/>
    </row>
    <row r="450" spans="6:9" ht="13" x14ac:dyDescent="0.15">
      <c r="F450" s="16"/>
      <c r="H450" s="16"/>
      <c r="I450" s="8"/>
    </row>
    <row r="451" spans="6:9" ht="13" x14ac:dyDescent="0.15">
      <c r="F451" s="16"/>
      <c r="H451" s="16"/>
      <c r="I451" s="8"/>
    </row>
    <row r="452" spans="6:9" ht="13" x14ac:dyDescent="0.15">
      <c r="F452" s="16"/>
      <c r="H452" s="16"/>
      <c r="I452" s="8"/>
    </row>
    <row r="453" spans="6:9" ht="13" x14ac:dyDescent="0.15">
      <c r="F453" s="16"/>
      <c r="H453" s="16"/>
      <c r="I453" s="8"/>
    </row>
    <row r="454" spans="6:9" ht="13" x14ac:dyDescent="0.15">
      <c r="F454" s="16"/>
      <c r="H454" s="16"/>
      <c r="I454" s="8"/>
    </row>
    <row r="455" spans="6:9" ht="13" x14ac:dyDescent="0.15">
      <c r="F455" s="16"/>
      <c r="H455" s="16"/>
      <c r="I455" s="8"/>
    </row>
    <row r="456" spans="6:9" ht="13" x14ac:dyDescent="0.15">
      <c r="F456" s="16"/>
      <c r="H456" s="16"/>
      <c r="I456" s="8"/>
    </row>
    <row r="457" spans="6:9" ht="13" x14ac:dyDescent="0.15">
      <c r="F457" s="16"/>
      <c r="H457" s="16"/>
      <c r="I457" s="8"/>
    </row>
    <row r="458" spans="6:9" ht="13" x14ac:dyDescent="0.15">
      <c r="F458" s="16"/>
      <c r="H458" s="16"/>
      <c r="I458" s="8"/>
    </row>
    <row r="459" spans="6:9" ht="13" x14ac:dyDescent="0.15">
      <c r="F459" s="16"/>
      <c r="H459" s="16"/>
      <c r="I459" s="8"/>
    </row>
    <row r="460" spans="6:9" ht="13" x14ac:dyDescent="0.15">
      <c r="F460" s="16"/>
      <c r="H460" s="16"/>
      <c r="I460" s="8"/>
    </row>
    <row r="461" spans="6:9" ht="13" x14ac:dyDescent="0.15">
      <c r="F461" s="16"/>
      <c r="H461" s="16"/>
      <c r="I461" s="8"/>
    </row>
    <row r="462" spans="6:9" ht="13" x14ac:dyDescent="0.15">
      <c r="F462" s="16"/>
      <c r="H462" s="16"/>
      <c r="I462" s="8"/>
    </row>
    <row r="463" spans="6:9" ht="13" x14ac:dyDescent="0.15">
      <c r="F463" s="16"/>
      <c r="H463" s="16"/>
      <c r="I463" s="8"/>
    </row>
    <row r="464" spans="6:9" ht="13" x14ac:dyDescent="0.15">
      <c r="F464" s="16"/>
      <c r="H464" s="16"/>
      <c r="I464" s="8"/>
    </row>
    <row r="465" spans="6:9" ht="13" x14ac:dyDescent="0.15">
      <c r="F465" s="16"/>
      <c r="H465" s="16"/>
      <c r="I465" s="8"/>
    </row>
    <row r="466" spans="6:9" ht="13" x14ac:dyDescent="0.15">
      <c r="F466" s="16"/>
      <c r="H466" s="16"/>
      <c r="I466" s="8"/>
    </row>
    <row r="467" spans="6:9" ht="13" x14ac:dyDescent="0.15">
      <c r="F467" s="16"/>
      <c r="H467" s="16"/>
      <c r="I467" s="8"/>
    </row>
    <row r="468" spans="6:9" ht="13" x14ac:dyDescent="0.15">
      <c r="F468" s="16"/>
      <c r="H468" s="16"/>
      <c r="I468" s="8"/>
    </row>
    <row r="469" spans="6:9" ht="13" x14ac:dyDescent="0.15">
      <c r="F469" s="16"/>
      <c r="H469" s="16"/>
      <c r="I469" s="8"/>
    </row>
    <row r="470" spans="6:9" ht="13" x14ac:dyDescent="0.15">
      <c r="F470" s="16"/>
      <c r="H470" s="16"/>
      <c r="I470" s="8"/>
    </row>
    <row r="471" spans="6:9" ht="13" x14ac:dyDescent="0.15">
      <c r="F471" s="16"/>
      <c r="H471" s="16"/>
      <c r="I471" s="8"/>
    </row>
    <row r="472" spans="6:9" ht="13" x14ac:dyDescent="0.15">
      <c r="F472" s="16"/>
      <c r="H472" s="16"/>
      <c r="I472" s="8"/>
    </row>
    <row r="473" spans="6:9" ht="13" x14ac:dyDescent="0.15">
      <c r="F473" s="16"/>
      <c r="H473" s="16"/>
      <c r="I473" s="8"/>
    </row>
    <row r="474" spans="6:9" ht="13" x14ac:dyDescent="0.15">
      <c r="F474" s="16"/>
      <c r="H474" s="16"/>
      <c r="I474" s="8"/>
    </row>
    <row r="475" spans="6:9" ht="13" x14ac:dyDescent="0.15">
      <c r="F475" s="16"/>
      <c r="H475" s="16"/>
      <c r="I475" s="8"/>
    </row>
    <row r="476" spans="6:9" ht="13" x14ac:dyDescent="0.15">
      <c r="F476" s="16"/>
      <c r="H476" s="16"/>
      <c r="I476" s="8"/>
    </row>
    <row r="477" spans="6:9" ht="13" x14ac:dyDescent="0.15">
      <c r="F477" s="16"/>
      <c r="H477" s="16"/>
      <c r="I477" s="8"/>
    </row>
    <row r="478" spans="6:9" ht="13" x14ac:dyDescent="0.15">
      <c r="F478" s="16"/>
      <c r="H478" s="16"/>
      <c r="I478" s="8"/>
    </row>
    <row r="479" spans="6:9" ht="13" x14ac:dyDescent="0.15">
      <c r="F479" s="16"/>
      <c r="H479" s="16"/>
      <c r="I479" s="8"/>
    </row>
    <row r="480" spans="6:9" ht="13" x14ac:dyDescent="0.15">
      <c r="F480" s="16"/>
      <c r="H480" s="16"/>
      <c r="I480" s="8"/>
    </row>
    <row r="481" spans="6:9" ht="13" x14ac:dyDescent="0.15">
      <c r="F481" s="16"/>
      <c r="H481" s="16"/>
      <c r="I481" s="8"/>
    </row>
    <row r="482" spans="6:9" ht="13" x14ac:dyDescent="0.15">
      <c r="F482" s="16"/>
      <c r="H482" s="16"/>
      <c r="I482" s="8"/>
    </row>
    <row r="483" spans="6:9" ht="13" x14ac:dyDescent="0.15">
      <c r="F483" s="16"/>
      <c r="H483" s="16"/>
      <c r="I483" s="8"/>
    </row>
    <row r="484" spans="6:9" ht="13" x14ac:dyDescent="0.15">
      <c r="F484" s="16"/>
      <c r="H484" s="16"/>
      <c r="I484" s="8"/>
    </row>
    <row r="485" spans="6:9" ht="13" x14ac:dyDescent="0.15">
      <c r="F485" s="16"/>
      <c r="H485" s="16"/>
      <c r="I485" s="8"/>
    </row>
    <row r="486" spans="6:9" ht="13" x14ac:dyDescent="0.15">
      <c r="F486" s="16"/>
      <c r="H486" s="16"/>
      <c r="I486" s="8"/>
    </row>
    <row r="487" spans="6:9" ht="13" x14ac:dyDescent="0.15">
      <c r="F487" s="16"/>
      <c r="H487" s="16"/>
      <c r="I487" s="8"/>
    </row>
    <row r="488" spans="6:9" ht="13" x14ac:dyDescent="0.15">
      <c r="F488" s="16"/>
      <c r="H488" s="16"/>
      <c r="I488" s="8"/>
    </row>
    <row r="489" spans="6:9" ht="13" x14ac:dyDescent="0.15">
      <c r="F489" s="16"/>
      <c r="H489" s="16"/>
      <c r="I489" s="8"/>
    </row>
    <row r="490" spans="6:9" ht="13" x14ac:dyDescent="0.15">
      <c r="F490" s="16"/>
      <c r="H490" s="16"/>
      <c r="I490" s="8"/>
    </row>
    <row r="491" spans="6:9" ht="13" x14ac:dyDescent="0.15">
      <c r="F491" s="16"/>
      <c r="H491" s="16"/>
      <c r="I491" s="8"/>
    </row>
    <row r="492" spans="6:9" ht="13" x14ac:dyDescent="0.15">
      <c r="F492" s="16"/>
      <c r="H492" s="16"/>
      <c r="I492" s="8"/>
    </row>
    <row r="493" spans="6:9" ht="13" x14ac:dyDescent="0.15">
      <c r="F493" s="16"/>
      <c r="H493" s="16"/>
      <c r="I493" s="8"/>
    </row>
    <row r="494" spans="6:9" ht="13" x14ac:dyDescent="0.15">
      <c r="F494" s="16"/>
      <c r="H494" s="16"/>
      <c r="I494" s="8"/>
    </row>
    <row r="495" spans="6:9" ht="13" x14ac:dyDescent="0.15">
      <c r="F495" s="16"/>
      <c r="H495" s="16"/>
      <c r="I495" s="8"/>
    </row>
    <row r="496" spans="6:9" ht="13" x14ac:dyDescent="0.15">
      <c r="F496" s="16"/>
      <c r="H496" s="16"/>
      <c r="I496" s="8"/>
    </row>
    <row r="497" spans="6:9" ht="13" x14ac:dyDescent="0.15">
      <c r="F497" s="16"/>
      <c r="H497" s="16"/>
      <c r="I497" s="8"/>
    </row>
    <row r="498" spans="6:9" ht="13" x14ac:dyDescent="0.15">
      <c r="F498" s="16"/>
      <c r="H498" s="16"/>
      <c r="I498" s="8"/>
    </row>
    <row r="499" spans="6:9" ht="13" x14ac:dyDescent="0.15">
      <c r="F499" s="16"/>
      <c r="H499" s="16"/>
      <c r="I499" s="8"/>
    </row>
    <row r="500" spans="6:9" ht="13" x14ac:dyDescent="0.15">
      <c r="F500" s="16"/>
      <c r="H500" s="16"/>
      <c r="I500" s="8"/>
    </row>
    <row r="501" spans="6:9" ht="13" x14ac:dyDescent="0.15">
      <c r="F501" s="16"/>
      <c r="H501" s="16"/>
      <c r="I501" s="8"/>
    </row>
    <row r="502" spans="6:9" ht="13" x14ac:dyDescent="0.15">
      <c r="F502" s="16"/>
      <c r="H502" s="16"/>
      <c r="I502" s="8"/>
    </row>
    <row r="503" spans="6:9" ht="13" x14ac:dyDescent="0.15">
      <c r="F503" s="16"/>
      <c r="H503" s="16"/>
      <c r="I503" s="8"/>
    </row>
    <row r="504" spans="6:9" ht="13" x14ac:dyDescent="0.15">
      <c r="F504" s="16"/>
      <c r="H504" s="16"/>
      <c r="I504" s="8"/>
    </row>
    <row r="505" spans="6:9" ht="13" x14ac:dyDescent="0.15">
      <c r="F505" s="16"/>
      <c r="H505" s="16"/>
      <c r="I505" s="8"/>
    </row>
    <row r="506" spans="6:9" ht="13" x14ac:dyDescent="0.15">
      <c r="F506" s="16"/>
      <c r="H506" s="16"/>
      <c r="I506" s="8"/>
    </row>
    <row r="507" spans="6:9" ht="13" x14ac:dyDescent="0.15">
      <c r="F507" s="16"/>
      <c r="H507" s="16"/>
      <c r="I507" s="8"/>
    </row>
    <row r="508" spans="6:9" ht="13" x14ac:dyDescent="0.15">
      <c r="F508" s="16"/>
      <c r="H508" s="16"/>
      <c r="I508" s="8"/>
    </row>
    <row r="509" spans="6:9" ht="13" x14ac:dyDescent="0.15">
      <c r="F509" s="16"/>
      <c r="H509" s="16"/>
      <c r="I509" s="8"/>
    </row>
    <row r="510" spans="6:9" ht="13" x14ac:dyDescent="0.15">
      <c r="F510" s="16"/>
      <c r="H510" s="16"/>
      <c r="I510" s="8"/>
    </row>
    <row r="511" spans="6:9" ht="13" x14ac:dyDescent="0.15">
      <c r="F511" s="16"/>
      <c r="H511" s="16"/>
      <c r="I511" s="8"/>
    </row>
    <row r="512" spans="6:9" ht="13" x14ac:dyDescent="0.15">
      <c r="F512" s="16"/>
      <c r="H512" s="16"/>
      <c r="I512" s="8"/>
    </row>
    <row r="513" spans="6:9" ht="13" x14ac:dyDescent="0.15">
      <c r="F513" s="16"/>
      <c r="H513" s="16"/>
      <c r="I513" s="8"/>
    </row>
    <row r="514" spans="6:9" ht="13" x14ac:dyDescent="0.15">
      <c r="F514" s="16"/>
      <c r="H514" s="16"/>
      <c r="I514" s="8"/>
    </row>
    <row r="515" spans="6:9" ht="13" x14ac:dyDescent="0.15">
      <c r="F515" s="16"/>
      <c r="H515" s="16"/>
      <c r="I515" s="8"/>
    </row>
    <row r="516" spans="6:9" ht="13" x14ac:dyDescent="0.15">
      <c r="F516" s="16"/>
      <c r="H516" s="16"/>
      <c r="I516" s="8"/>
    </row>
    <row r="517" spans="6:9" ht="13" x14ac:dyDescent="0.15">
      <c r="F517" s="16"/>
      <c r="H517" s="16"/>
      <c r="I517" s="8"/>
    </row>
    <row r="518" spans="6:9" ht="13" x14ac:dyDescent="0.15">
      <c r="F518" s="16"/>
      <c r="H518" s="16"/>
      <c r="I518" s="8"/>
    </row>
    <row r="519" spans="6:9" ht="13" x14ac:dyDescent="0.15">
      <c r="F519" s="16"/>
      <c r="H519" s="16"/>
      <c r="I519" s="8"/>
    </row>
    <row r="520" spans="6:9" ht="13" x14ac:dyDescent="0.15">
      <c r="F520" s="16"/>
      <c r="H520" s="16"/>
      <c r="I520" s="8"/>
    </row>
    <row r="521" spans="6:9" ht="13" x14ac:dyDescent="0.15">
      <c r="F521" s="16"/>
      <c r="H521" s="16"/>
      <c r="I521" s="8"/>
    </row>
    <row r="522" spans="6:9" ht="13" x14ac:dyDescent="0.15">
      <c r="F522" s="16"/>
      <c r="H522" s="16"/>
      <c r="I522" s="8"/>
    </row>
    <row r="523" spans="6:9" ht="13" x14ac:dyDescent="0.15">
      <c r="F523" s="16"/>
      <c r="H523" s="16"/>
      <c r="I523" s="8"/>
    </row>
    <row r="524" spans="6:9" ht="13" x14ac:dyDescent="0.15">
      <c r="F524" s="16"/>
      <c r="H524" s="16"/>
      <c r="I524" s="8"/>
    </row>
    <row r="525" spans="6:9" ht="13" x14ac:dyDescent="0.15">
      <c r="F525" s="16"/>
      <c r="H525" s="16"/>
      <c r="I525" s="8"/>
    </row>
    <row r="526" spans="6:9" ht="13" x14ac:dyDescent="0.15">
      <c r="F526" s="16"/>
      <c r="H526" s="16"/>
      <c r="I526" s="8"/>
    </row>
    <row r="527" spans="6:9" ht="13" x14ac:dyDescent="0.15">
      <c r="F527" s="16"/>
      <c r="H527" s="16"/>
      <c r="I527" s="8"/>
    </row>
    <row r="528" spans="6:9" ht="13" x14ac:dyDescent="0.15">
      <c r="F528" s="16"/>
      <c r="H528" s="16"/>
      <c r="I528" s="8"/>
    </row>
    <row r="529" spans="6:9" ht="13" x14ac:dyDescent="0.15">
      <c r="F529" s="16"/>
      <c r="H529" s="16"/>
      <c r="I529" s="8"/>
    </row>
    <row r="530" spans="6:9" ht="13" x14ac:dyDescent="0.15">
      <c r="F530" s="16"/>
      <c r="H530" s="16"/>
      <c r="I530" s="8"/>
    </row>
    <row r="531" spans="6:9" ht="13" x14ac:dyDescent="0.15">
      <c r="F531" s="16"/>
      <c r="H531" s="16"/>
      <c r="I531" s="8"/>
    </row>
    <row r="532" spans="6:9" ht="13" x14ac:dyDescent="0.15">
      <c r="F532" s="16"/>
      <c r="H532" s="16"/>
      <c r="I532" s="8"/>
    </row>
    <row r="533" spans="6:9" ht="13" x14ac:dyDescent="0.15">
      <c r="F533" s="16"/>
      <c r="H533" s="16"/>
      <c r="I533" s="8"/>
    </row>
    <row r="534" spans="6:9" ht="13" x14ac:dyDescent="0.15">
      <c r="F534" s="16"/>
      <c r="H534" s="16"/>
      <c r="I534" s="8"/>
    </row>
    <row r="535" spans="6:9" ht="13" x14ac:dyDescent="0.15">
      <c r="F535" s="16"/>
      <c r="H535" s="16"/>
      <c r="I535" s="8"/>
    </row>
    <row r="536" spans="6:9" ht="13" x14ac:dyDescent="0.15">
      <c r="F536" s="16"/>
      <c r="H536" s="16"/>
      <c r="I536" s="8"/>
    </row>
    <row r="537" spans="6:9" ht="13" x14ac:dyDescent="0.15">
      <c r="F537" s="16"/>
      <c r="H537" s="16"/>
      <c r="I537" s="8"/>
    </row>
    <row r="538" spans="6:9" ht="13" x14ac:dyDescent="0.15">
      <c r="F538" s="16"/>
      <c r="H538" s="16"/>
      <c r="I538" s="8"/>
    </row>
    <row r="539" spans="6:9" ht="13" x14ac:dyDescent="0.15">
      <c r="F539" s="16"/>
      <c r="H539" s="16"/>
      <c r="I539" s="8"/>
    </row>
    <row r="540" spans="6:9" ht="13" x14ac:dyDescent="0.15">
      <c r="F540" s="16"/>
      <c r="H540" s="16"/>
      <c r="I540" s="8"/>
    </row>
    <row r="541" spans="6:9" ht="13" x14ac:dyDescent="0.15">
      <c r="F541" s="16"/>
      <c r="H541" s="16"/>
      <c r="I541" s="8"/>
    </row>
    <row r="542" spans="6:9" ht="13" x14ac:dyDescent="0.15">
      <c r="F542" s="16"/>
      <c r="H542" s="16"/>
      <c r="I542" s="8"/>
    </row>
    <row r="543" spans="6:9" ht="13" x14ac:dyDescent="0.15">
      <c r="F543" s="16"/>
      <c r="H543" s="16"/>
      <c r="I543" s="8"/>
    </row>
    <row r="544" spans="6:9" ht="13" x14ac:dyDescent="0.15">
      <c r="F544" s="16"/>
      <c r="H544" s="16"/>
      <c r="I544" s="8"/>
    </row>
    <row r="545" spans="6:9" ht="13" x14ac:dyDescent="0.15">
      <c r="F545" s="16"/>
      <c r="H545" s="16"/>
      <c r="I545" s="8"/>
    </row>
    <row r="546" spans="6:9" ht="13" x14ac:dyDescent="0.15">
      <c r="F546" s="16"/>
      <c r="H546" s="16"/>
      <c r="I546" s="8"/>
    </row>
    <row r="547" spans="6:9" ht="13" x14ac:dyDescent="0.15">
      <c r="F547" s="16"/>
      <c r="H547" s="16"/>
      <c r="I547" s="8"/>
    </row>
    <row r="548" spans="6:9" ht="13" x14ac:dyDescent="0.15">
      <c r="F548" s="16"/>
      <c r="H548" s="16"/>
      <c r="I548" s="8"/>
    </row>
    <row r="549" spans="6:9" ht="13" x14ac:dyDescent="0.15">
      <c r="F549" s="16"/>
      <c r="H549" s="16"/>
      <c r="I549" s="8"/>
    </row>
    <row r="550" spans="6:9" ht="13" x14ac:dyDescent="0.15">
      <c r="F550" s="16"/>
      <c r="H550" s="16"/>
      <c r="I550" s="8"/>
    </row>
    <row r="551" spans="6:9" ht="13" x14ac:dyDescent="0.15">
      <c r="F551" s="16"/>
      <c r="H551" s="16"/>
      <c r="I551" s="8"/>
    </row>
    <row r="552" spans="6:9" ht="13" x14ac:dyDescent="0.15">
      <c r="F552" s="16"/>
      <c r="H552" s="16"/>
      <c r="I552" s="8"/>
    </row>
    <row r="553" spans="6:9" ht="13" x14ac:dyDescent="0.15">
      <c r="F553" s="16"/>
      <c r="H553" s="16"/>
      <c r="I553" s="8"/>
    </row>
    <row r="554" spans="6:9" ht="13" x14ac:dyDescent="0.15">
      <c r="F554" s="16"/>
      <c r="H554" s="16"/>
      <c r="I554" s="8"/>
    </row>
    <row r="555" spans="6:9" ht="13" x14ac:dyDescent="0.15">
      <c r="F555" s="16"/>
      <c r="H555" s="16"/>
      <c r="I555" s="8"/>
    </row>
    <row r="556" spans="6:9" ht="13" x14ac:dyDescent="0.15">
      <c r="F556" s="16"/>
      <c r="H556" s="16"/>
      <c r="I556" s="8"/>
    </row>
    <row r="557" spans="6:9" ht="13" x14ac:dyDescent="0.15">
      <c r="F557" s="16"/>
      <c r="H557" s="16"/>
      <c r="I557" s="8"/>
    </row>
    <row r="558" spans="6:9" ht="13" x14ac:dyDescent="0.15">
      <c r="F558" s="16"/>
      <c r="H558" s="16"/>
      <c r="I558" s="8"/>
    </row>
    <row r="559" spans="6:9" ht="13" x14ac:dyDescent="0.15">
      <c r="F559" s="16"/>
      <c r="H559" s="16"/>
      <c r="I559" s="8"/>
    </row>
    <row r="560" spans="6:9" ht="13" x14ac:dyDescent="0.15">
      <c r="F560" s="16"/>
      <c r="H560" s="16"/>
      <c r="I560" s="8"/>
    </row>
    <row r="561" spans="6:9" ht="13" x14ac:dyDescent="0.15">
      <c r="F561" s="16"/>
      <c r="H561" s="16"/>
      <c r="I561" s="8"/>
    </row>
    <row r="562" spans="6:9" ht="13" x14ac:dyDescent="0.15">
      <c r="F562" s="16"/>
      <c r="H562" s="16"/>
      <c r="I562" s="8"/>
    </row>
    <row r="563" spans="6:9" ht="13" x14ac:dyDescent="0.15">
      <c r="F563" s="16"/>
      <c r="H563" s="16"/>
      <c r="I563" s="8"/>
    </row>
    <row r="564" spans="6:9" ht="13" x14ac:dyDescent="0.15">
      <c r="F564" s="16"/>
      <c r="H564" s="16"/>
      <c r="I564" s="8"/>
    </row>
    <row r="565" spans="6:9" ht="13" x14ac:dyDescent="0.15">
      <c r="F565" s="16"/>
      <c r="H565" s="16"/>
      <c r="I565" s="8"/>
    </row>
    <row r="566" spans="6:9" ht="13" x14ac:dyDescent="0.15">
      <c r="F566" s="16"/>
      <c r="H566" s="16"/>
      <c r="I566" s="8"/>
    </row>
    <row r="567" spans="6:9" ht="13" x14ac:dyDescent="0.15">
      <c r="F567" s="16"/>
      <c r="H567" s="16"/>
      <c r="I567" s="8"/>
    </row>
    <row r="568" spans="6:9" ht="13" x14ac:dyDescent="0.15">
      <c r="F568" s="16"/>
      <c r="H568" s="16"/>
      <c r="I568" s="8"/>
    </row>
    <row r="569" spans="6:9" ht="13" x14ac:dyDescent="0.15">
      <c r="F569" s="16"/>
      <c r="H569" s="16"/>
      <c r="I569" s="8"/>
    </row>
    <row r="570" spans="6:9" ht="13" x14ac:dyDescent="0.15">
      <c r="F570" s="16"/>
      <c r="H570" s="16"/>
      <c r="I570" s="8"/>
    </row>
    <row r="571" spans="6:9" ht="13" x14ac:dyDescent="0.15">
      <c r="F571" s="16"/>
      <c r="H571" s="16"/>
      <c r="I571" s="8"/>
    </row>
    <row r="572" spans="6:9" ht="13" x14ac:dyDescent="0.15">
      <c r="F572" s="16"/>
      <c r="H572" s="16"/>
      <c r="I572" s="8"/>
    </row>
    <row r="573" spans="6:9" ht="13" x14ac:dyDescent="0.15">
      <c r="F573" s="16"/>
      <c r="H573" s="16"/>
      <c r="I573" s="8"/>
    </row>
    <row r="574" spans="6:9" ht="13" x14ac:dyDescent="0.15">
      <c r="F574" s="16"/>
      <c r="H574" s="16"/>
      <c r="I574" s="8"/>
    </row>
    <row r="575" spans="6:9" ht="13" x14ac:dyDescent="0.15">
      <c r="F575" s="16"/>
      <c r="H575" s="16"/>
      <c r="I575" s="8"/>
    </row>
    <row r="576" spans="6:9" ht="13" x14ac:dyDescent="0.15">
      <c r="F576" s="16"/>
      <c r="H576" s="16"/>
      <c r="I576" s="8"/>
    </row>
    <row r="577" spans="6:9" ht="13" x14ac:dyDescent="0.15">
      <c r="F577" s="16"/>
      <c r="H577" s="16"/>
      <c r="I577" s="8"/>
    </row>
    <row r="578" spans="6:9" ht="13" x14ac:dyDescent="0.15">
      <c r="F578" s="16"/>
      <c r="H578" s="16"/>
      <c r="I578" s="8"/>
    </row>
    <row r="579" spans="6:9" ht="13" x14ac:dyDescent="0.15">
      <c r="F579" s="16"/>
      <c r="H579" s="16"/>
      <c r="I579" s="8"/>
    </row>
    <row r="580" spans="6:9" ht="13" x14ac:dyDescent="0.15">
      <c r="F580" s="16"/>
      <c r="H580" s="16"/>
      <c r="I580" s="8"/>
    </row>
    <row r="581" spans="6:9" ht="13" x14ac:dyDescent="0.15">
      <c r="F581" s="16"/>
      <c r="H581" s="16"/>
      <c r="I581" s="8"/>
    </row>
    <row r="582" spans="6:9" ht="13" x14ac:dyDescent="0.15">
      <c r="F582" s="16"/>
      <c r="H582" s="16"/>
      <c r="I582" s="8"/>
    </row>
    <row r="583" spans="6:9" ht="13" x14ac:dyDescent="0.15">
      <c r="F583" s="16"/>
      <c r="H583" s="16"/>
      <c r="I583" s="8"/>
    </row>
    <row r="584" spans="6:9" ht="13" x14ac:dyDescent="0.15">
      <c r="F584" s="16"/>
      <c r="H584" s="16"/>
      <c r="I584" s="8"/>
    </row>
    <row r="585" spans="6:9" ht="13" x14ac:dyDescent="0.15">
      <c r="F585" s="16"/>
      <c r="H585" s="16"/>
      <c r="I585" s="8"/>
    </row>
    <row r="586" spans="6:9" ht="13" x14ac:dyDescent="0.15">
      <c r="F586" s="16"/>
      <c r="H586" s="16"/>
      <c r="I586" s="8"/>
    </row>
    <row r="587" spans="6:9" ht="13" x14ac:dyDescent="0.15">
      <c r="F587" s="16"/>
      <c r="H587" s="16"/>
      <c r="I587" s="8"/>
    </row>
    <row r="588" spans="6:9" ht="13" x14ac:dyDescent="0.15">
      <c r="F588" s="16"/>
      <c r="H588" s="16"/>
      <c r="I588" s="8"/>
    </row>
    <row r="589" spans="6:9" ht="13" x14ac:dyDescent="0.15">
      <c r="F589" s="16"/>
      <c r="H589" s="16"/>
      <c r="I589" s="8"/>
    </row>
    <row r="590" spans="6:9" ht="13" x14ac:dyDescent="0.15">
      <c r="F590" s="16"/>
      <c r="H590" s="16"/>
      <c r="I590" s="8"/>
    </row>
    <row r="591" spans="6:9" ht="13" x14ac:dyDescent="0.15">
      <c r="F591" s="16"/>
      <c r="H591" s="16"/>
      <c r="I591" s="8"/>
    </row>
    <row r="592" spans="6:9" ht="13" x14ac:dyDescent="0.15">
      <c r="F592" s="16"/>
      <c r="H592" s="16"/>
      <c r="I592" s="8"/>
    </row>
    <row r="593" spans="6:9" ht="13" x14ac:dyDescent="0.15">
      <c r="F593" s="16"/>
      <c r="H593" s="16"/>
      <c r="I593" s="8"/>
    </row>
    <row r="594" spans="6:9" ht="13" x14ac:dyDescent="0.15">
      <c r="F594" s="16"/>
      <c r="H594" s="16"/>
      <c r="I594" s="8"/>
    </row>
    <row r="595" spans="6:9" ht="13" x14ac:dyDescent="0.15">
      <c r="F595" s="16"/>
      <c r="H595" s="16"/>
      <c r="I595" s="8"/>
    </row>
    <row r="596" spans="6:9" ht="13" x14ac:dyDescent="0.15">
      <c r="F596" s="16"/>
      <c r="H596" s="16"/>
      <c r="I596" s="8"/>
    </row>
    <row r="597" spans="6:9" ht="13" x14ac:dyDescent="0.15">
      <c r="F597" s="16"/>
      <c r="H597" s="16"/>
      <c r="I597" s="8"/>
    </row>
    <row r="598" spans="6:9" ht="13" x14ac:dyDescent="0.15">
      <c r="F598" s="16"/>
      <c r="H598" s="16"/>
      <c r="I598" s="8"/>
    </row>
    <row r="599" spans="6:9" ht="13" x14ac:dyDescent="0.15">
      <c r="F599" s="16"/>
      <c r="H599" s="16"/>
      <c r="I599" s="8"/>
    </row>
    <row r="600" spans="6:9" ht="13" x14ac:dyDescent="0.15">
      <c r="F600" s="16"/>
      <c r="H600" s="16"/>
      <c r="I600" s="8"/>
    </row>
    <row r="601" spans="6:9" ht="13" x14ac:dyDescent="0.15">
      <c r="F601" s="16"/>
      <c r="H601" s="16"/>
      <c r="I601" s="8"/>
    </row>
    <row r="602" spans="6:9" ht="13" x14ac:dyDescent="0.15">
      <c r="F602" s="16"/>
      <c r="H602" s="16"/>
      <c r="I602" s="8"/>
    </row>
    <row r="603" spans="6:9" ht="13" x14ac:dyDescent="0.15">
      <c r="F603" s="16"/>
      <c r="H603" s="16"/>
      <c r="I603" s="8"/>
    </row>
    <row r="604" spans="6:9" ht="13" x14ac:dyDescent="0.15">
      <c r="F604" s="16"/>
      <c r="H604" s="16"/>
      <c r="I604" s="8"/>
    </row>
    <row r="605" spans="6:9" ht="13" x14ac:dyDescent="0.15">
      <c r="F605" s="16"/>
      <c r="H605" s="16"/>
      <c r="I605" s="8"/>
    </row>
    <row r="606" spans="6:9" ht="13" x14ac:dyDescent="0.15">
      <c r="F606" s="16"/>
      <c r="H606" s="16"/>
      <c r="I606" s="8"/>
    </row>
    <row r="607" spans="6:9" ht="13" x14ac:dyDescent="0.15">
      <c r="F607" s="16"/>
      <c r="H607" s="16"/>
      <c r="I607" s="8"/>
    </row>
    <row r="608" spans="6:9" ht="13" x14ac:dyDescent="0.15">
      <c r="F608" s="16"/>
      <c r="H608" s="16"/>
      <c r="I608" s="8"/>
    </row>
    <row r="609" spans="6:9" ht="13" x14ac:dyDescent="0.15">
      <c r="F609" s="16"/>
      <c r="H609" s="16"/>
      <c r="I609" s="8"/>
    </row>
    <row r="610" spans="6:9" ht="13" x14ac:dyDescent="0.15">
      <c r="F610" s="16"/>
      <c r="H610" s="16"/>
      <c r="I610" s="8"/>
    </row>
    <row r="611" spans="6:9" ht="13" x14ac:dyDescent="0.15">
      <c r="F611" s="16"/>
      <c r="H611" s="16"/>
      <c r="I611" s="8"/>
    </row>
    <row r="612" spans="6:9" ht="13" x14ac:dyDescent="0.15">
      <c r="F612" s="16"/>
      <c r="H612" s="16"/>
      <c r="I612" s="8"/>
    </row>
    <row r="613" spans="6:9" ht="13" x14ac:dyDescent="0.15">
      <c r="F613" s="16"/>
      <c r="H613" s="16"/>
      <c r="I613" s="8"/>
    </row>
    <row r="614" spans="6:9" ht="13" x14ac:dyDescent="0.15">
      <c r="F614" s="16"/>
      <c r="H614" s="16"/>
      <c r="I614" s="8"/>
    </row>
    <row r="615" spans="6:9" ht="13" x14ac:dyDescent="0.15">
      <c r="F615" s="16"/>
      <c r="H615" s="16"/>
      <c r="I615" s="8"/>
    </row>
    <row r="616" spans="6:9" ht="13" x14ac:dyDescent="0.15">
      <c r="F616" s="16"/>
      <c r="H616" s="16"/>
      <c r="I616" s="8"/>
    </row>
    <row r="617" spans="6:9" ht="13" x14ac:dyDescent="0.15">
      <c r="F617" s="16"/>
      <c r="H617" s="16"/>
      <c r="I617" s="8"/>
    </row>
    <row r="618" spans="6:9" ht="13" x14ac:dyDescent="0.15">
      <c r="F618" s="16"/>
      <c r="H618" s="16"/>
      <c r="I618" s="8"/>
    </row>
    <row r="619" spans="6:9" ht="13" x14ac:dyDescent="0.15">
      <c r="F619" s="16"/>
      <c r="H619" s="16"/>
      <c r="I619" s="8"/>
    </row>
    <row r="620" spans="6:9" ht="13" x14ac:dyDescent="0.15">
      <c r="F620" s="16"/>
      <c r="H620" s="16"/>
      <c r="I620" s="8"/>
    </row>
    <row r="621" spans="6:9" ht="13" x14ac:dyDescent="0.15">
      <c r="F621" s="16"/>
      <c r="H621" s="16"/>
      <c r="I621" s="8"/>
    </row>
    <row r="622" spans="6:9" ht="13" x14ac:dyDescent="0.15">
      <c r="F622" s="16"/>
      <c r="H622" s="16"/>
      <c r="I622" s="8"/>
    </row>
    <row r="623" spans="6:9" ht="13" x14ac:dyDescent="0.15">
      <c r="F623" s="16"/>
      <c r="H623" s="16"/>
      <c r="I623" s="8"/>
    </row>
    <row r="624" spans="6:9" ht="13" x14ac:dyDescent="0.15">
      <c r="F624" s="16"/>
      <c r="H624" s="16"/>
      <c r="I624" s="8"/>
    </row>
    <row r="625" spans="6:9" ht="13" x14ac:dyDescent="0.15">
      <c r="F625" s="16"/>
      <c r="H625" s="16"/>
      <c r="I625" s="8"/>
    </row>
    <row r="626" spans="6:9" ht="13" x14ac:dyDescent="0.15">
      <c r="F626" s="16"/>
      <c r="H626" s="16"/>
      <c r="I626" s="8"/>
    </row>
    <row r="627" spans="6:9" ht="13" x14ac:dyDescent="0.15">
      <c r="F627" s="16"/>
      <c r="H627" s="16"/>
      <c r="I627" s="8"/>
    </row>
    <row r="628" spans="6:9" ht="13" x14ac:dyDescent="0.15">
      <c r="F628" s="16"/>
      <c r="H628" s="16"/>
      <c r="I628" s="8"/>
    </row>
    <row r="629" spans="6:9" ht="13" x14ac:dyDescent="0.15">
      <c r="F629" s="16"/>
      <c r="H629" s="16"/>
      <c r="I629" s="8"/>
    </row>
    <row r="630" spans="6:9" ht="13" x14ac:dyDescent="0.15">
      <c r="F630" s="16"/>
      <c r="H630" s="16"/>
      <c r="I630" s="8"/>
    </row>
    <row r="631" spans="6:9" ht="13" x14ac:dyDescent="0.15">
      <c r="F631" s="16"/>
      <c r="H631" s="16"/>
      <c r="I631" s="8"/>
    </row>
    <row r="632" spans="6:9" ht="13" x14ac:dyDescent="0.15">
      <c r="F632" s="16"/>
      <c r="H632" s="16"/>
      <c r="I632" s="8"/>
    </row>
    <row r="633" spans="6:9" ht="13" x14ac:dyDescent="0.15">
      <c r="F633" s="16"/>
      <c r="H633" s="16"/>
      <c r="I633" s="8"/>
    </row>
    <row r="634" spans="6:9" ht="13" x14ac:dyDescent="0.15">
      <c r="F634" s="16"/>
      <c r="H634" s="16"/>
      <c r="I634" s="8"/>
    </row>
    <row r="635" spans="6:9" ht="13" x14ac:dyDescent="0.15">
      <c r="F635" s="16"/>
      <c r="H635" s="16"/>
      <c r="I635" s="8"/>
    </row>
    <row r="636" spans="6:9" ht="13" x14ac:dyDescent="0.15">
      <c r="F636" s="16"/>
      <c r="H636" s="16"/>
      <c r="I636" s="8"/>
    </row>
    <row r="637" spans="6:9" ht="13" x14ac:dyDescent="0.15">
      <c r="F637" s="16"/>
      <c r="H637" s="16"/>
      <c r="I637" s="8"/>
    </row>
    <row r="638" spans="6:9" ht="13" x14ac:dyDescent="0.15">
      <c r="F638" s="16"/>
      <c r="H638" s="16"/>
      <c r="I638" s="8"/>
    </row>
    <row r="639" spans="6:9" ht="13" x14ac:dyDescent="0.15">
      <c r="F639" s="16"/>
      <c r="H639" s="16"/>
      <c r="I639" s="8"/>
    </row>
    <row r="640" spans="6:9" ht="13" x14ac:dyDescent="0.15">
      <c r="F640" s="16"/>
      <c r="H640" s="16"/>
      <c r="I640" s="8"/>
    </row>
    <row r="641" spans="6:9" ht="13" x14ac:dyDescent="0.15">
      <c r="F641" s="16"/>
      <c r="H641" s="16"/>
      <c r="I641" s="8"/>
    </row>
    <row r="642" spans="6:9" ht="13" x14ac:dyDescent="0.15">
      <c r="F642" s="16"/>
      <c r="H642" s="16"/>
      <c r="I642" s="8"/>
    </row>
    <row r="643" spans="6:9" ht="13" x14ac:dyDescent="0.15">
      <c r="F643" s="16"/>
      <c r="H643" s="16"/>
      <c r="I643" s="8"/>
    </row>
    <row r="644" spans="6:9" ht="13" x14ac:dyDescent="0.15">
      <c r="F644" s="16"/>
      <c r="H644" s="16"/>
      <c r="I644" s="8"/>
    </row>
    <row r="645" spans="6:9" ht="13" x14ac:dyDescent="0.15">
      <c r="F645" s="16"/>
      <c r="H645" s="16"/>
      <c r="I645" s="8"/>
    </row>
    <row r="646" spans="6:9" ht="13" x14ac:dyDescent="0.15">
      <c r="F646" s="16"/>
      <c r="H646" s="16"/>
      <c r="I646" s="8"/>
    </row>
    <row r="647" spans="6:9" ht="13" x14ac:dyDescent="0.15">
      <c r="F647" s="16"/>
      <c r="H647" s="16"/>
      <c r="I647" s="8"/>
    </row>
    <row r="648" spans="6:9" ht="13" x14ac:dyDescent="0.15">
      <c r="F648" s="16"/>
      <c r="H648" s="16"/>
      <c r="I648" s="8"/>
    </row>
    <row r="649" spans="6:9" ht="13" x14ac:dyDescent="0.15">
      <c r="F649" s="16"/>
      <c r="H649" s="16"/>
      <c r="I649" s="8"/>
    </row>
    <row r="650" spans="6:9" ht="13" x14ac:dyDescent="0.15">
      <c r="F650" s="16"/>
      <c r="H650" s="16"/>
      <c r="I650" s="8"/>
    </row>
    <row r="651" spans="6:9" ht="13" x14ac:dyDescent="0.15">
      <c r="F651" s="16"/>
      <c r="H651" s="16"/>
      <c r="I651" s="8"/>
    </row>
    <row r="652" spans="6:9" ht="13" x14ac:dyDescent="0.15">
      <c r="F652" s="16"/>
      <c r="H652" s="16"/>
      <c r="I652" s="8"/>
    </row>
    <row r="653" spans="6:9" ht="13" x14ac:dyDescent="0.15">
      <c r="F653" s="16"/>
      <c r="H653" s="16"/>
      <c r="I653" s="8"/>
    </row>
    <row r="654" spans="6:9" ht="13" x14ac:dyDescent="0.15">
      <c r="F654" s="16"/>
      <c r="H654" s="16"/>
      <c r="I654" s="8"/>
    </row>
    <row r="655" spans="6:9" ht="13" x14ac:dyDescent="0.15">
      <c r="F655" s="16"/>
      <c r="H655" s="16"/>
      <c r="I655" s="8"/>
    </row>
    <row r="656" spans="6:9" ht="13" x14ac:dyDescent="0.15">
      <c r="F656" s="16"/>
      <c r="H656" s="16"/>
      <c r="I656" s="8"/>
    </row>
    <row r="657" spans="6:9" ht="13" x14ac:dyDescent="0.15">
      <c r="F657" s="16"/>
      <c r="H657" s="16"/>
      <c r="I657" s="8"/>
    </row>
    <row r="658" spans="6:9" ht="13" x14ac:dyDescent="0.15">
      <c r="F658" s="16"/>
      <c r="H658" s="16"/>
      <c r="I658" s="8"/>
    </row>
    <row r="659" spans="6:9" ht="13" x14ac:dyDescent="0.15">
      <c r="F659" s="16"/>
      <c r="H659" s="16"/>
      <c r="I659" s="8"/>
    </row>
    <row r="660" spans="6:9" ht="13" x14ac:dyDescent="0.15">
      <c r="F660" s="16"/>
      <c r="H660" s="16"/>
      <c r="I660" s="8"/>
    </row>
    <row r="661" spans="6:9" ht="13" x14ac:dyDescent="0.15">
      <c r="F661" s="16"/>
      <c r="H661" s="16"/>
      <c r="I661" s="8"/>
    </row>
    <row r="662" spans="6:9" ht="13" x14ac:dyDescent="0.15">
      <c r="F662" s="16"/>
      <c r="H662" s="16"/>
      <c r="I662" s="8"/>
    </row>
    <row r="663" spans="6:9" ht="13" x14ac:dyDescent="0.15">
      <c r="F663" s="16"/>
      <c r="H663" s="16"/>
      <c r="I663" s="8"/>
    </row>
    <row r="664" spans="6:9" ht="13" x14ac:dyDescent="0.15">
      <c r="F664" s="16"/>
      <c r="H664" s="16"/>
      <c r="I664" s="8"/>
    </row>
    <row r="665" spans="6:9" ht="13" x14ac:dyDescent="0.15">
      <c r="F665" s="16"/>
      <c r="H665" s="16"/>
      <c r="I665" s="8"/>
    </row>
    <row r="666" spans="6:9" ht="13" x14ac:dyDescent="0.15">
      <c r="F666" s="16"/>
      <c r="H666" s="16"/>
      <c r="I666" s="8"/>
    </row>
    <row r="667" spans="6:9" ht="13" x14ac:dyDescent="0.15">
      <c r="F667" s="16"/>
      <c r="H667" s="16"/>
      <c r="I667" s="8"/>
    </row>
    <row r="668" spans="6:9" ht="13" x14ac:dyDescent="0.15">
      <c r="F668" s="16"/>
      <c r="H668" s="16"/>
      <c r="I668" s="8"/>
    </row>
    <row r="669" spans="6:9" ht="13" x14ac:dyDescent="0.15">
      <c r="F669" s="16"/>
      <c r="H669" s="16"/>
      <c r="I669" s="8"/>
    </row>
    <row r="670" spans="6:9" ht="13" x14ac:dyDescent="0.15">
      <c r="F670" s="16"/>
      <c r="H670" s="16"/>
      <c r="I670" s="8"/>
    </row>
    <row r="671" spans="6:9" ht="13" x14ac:dyDescent="0.15">
      <c r="F671" s="16"/>
      <c r="H671" s="16"/>
      <c r="I671" s="8"/>
    </row>
    <row r="672" spans="6:9" ht="13" x14ac:dyDescent="0.15">
      <c r="F672" s="16"/>
      <c r="H672" s="16"/>
      <c r="I672" s="8"/>
    </row>
    <row r="673" spans="6:9" ht="13" x14ac:dyDescent="0.15">
      <c r="F673" s="16"/>
      <c r="H673" s="16"/>
      <c r="I673" s="8"/>
    </row>
    <row r="674" spans="6:9" ht="13" x14ac:dyDescent="0.15">
      <c r="F674" s="16"/>
      <c r="H674" s="16"/>
      <c r="I674" s="8"/>
    </row>
    <row r="675" spans="6:9" ht="13" x14ac:dyDescent="0.15">
      <c r="F675" s="16"/>
      <c r="H675" s="16"/>
      <c r="I675" s="8"/>
    </row>
    <row r="676" spans="6:9" ht="13" x14ac:dyDescent="0.15">
      <c r="F676" s="16"/>
      <c r="H676" s="16"/>
      <c r="I676" s="8"/>
    </row>
    <row r="677" spans="6:9" ht="13" x14ac:dyDescent="0.15">
      <c r="F677" s="16"/>
      <c r="H677" s="16"/>
      <c r="I677" s="8"/>
    </row>
    <row r="678" spans="6:9" ht="13" x14ac:dyDescent="0.15">
      <c r="F678" s="16"/>
      <c r="H678" s="16"/>
      <c r="I678" s="8"/>
    </row>
    <row r="679" spans="6:9" ht="13" x14ac:dyDescent="0.15">
      <c r="F679" s="16"/>
      <c r="H679" s="16"/>
      <c r="I679" s="8"/>
    </row>
    <row r="680" spans="6:9" ht="13" x14ac:dyDescent="0.15">
      <c r="F680" s="16"/>
      <c r="H680" s="16"/>
      <c r="I680" s="8"/>
    </row>
    <row r="681" spans="6:9" ht="13" x14ac:dyDescent="0.15">
      <c r="F681" s="16"/>
      <c r="H681" s="16"/>
      <c r="I681" s="8"/>
    </row>
    <row r="682" spans="6:9" ht="13" x14ac:dyDescent="0.15">
      <c r="F682" s="16"/>
      <c r="H682" s="16"/>
      <c r="I682" s="8"/>
    </row>
    <row r="683" spans="6:9" ht="13" x14ac:dyDescent="0.15">
      <c r="F683" s="16"/>
      <c r="H683" s="16"/>
      <c r="I683" s="8"/>
    </row>
    <row r="684" spans="6:9" ht="13" x14ac:dyDescent="0.15">
      <c r="F684" s="16"/>
      <c r="H684" s="16"/>
      <c r="I684" s="8"/>
    </row>
    <row r="685" spans="6:9" ht="13" x14ac:dyDescent="0.15">
      <c r="F685" s="16"/>
      <c r="H685" s="16"/>
      <c r="I685" s="8"/>
    </row>
    <row r="686" spans="6:9" ht="13" x14ac:dyDescent="0.15">
      <c r="F686" s="16"/>
      <c r="H686" s="16"/>
      <c r="I686" s="8"/>
    </row>
    <row r="687" spans="6:9" ht="13" x14ac:dyDescent="0.15">
      <c r="F687" s="16"/>
      <c r="H687" s="16"/>
      <c r="I687" s="8"/>
    </row>
    <row r="688" spans="6:9" ht="13" x14ac:dyDescent="0.15">
      <c r="F688" s="16"/>
      <c r="H688" s="16"/>
      <c r="I688" s="8"/>
    </row>
    <row r="689" spans="6:9" ht="13" x14ac:dyDescent="0.15">
      <c r="F689" s="16"/>
      <c r="H689" s="16"/>
      <c r="I689" s="8"/>
    </row>
    <row r="690" spans="6:9" ht="13" x14ac:dyDescent="0.15">
      <c r="F690" s="16"/>
      <c r="H690" s="16"/>
      <c r="I690" s="8"/>
    </row>
    <row r="691" spans="6:9" ht="13" x14ac:dyDescent="0.15">
      <c r="F691" s="16"/>
      <c r="H691" s="16"/>
      <c r="I691" s="8"/>
    </row>
    <row r="692" spans="6:9" ht="13" x14ac:dyDescent="0.15">
      <c r="F692" s="16"/>
      <c r="H692" s="16"/>
      <c r="I692" s="8"/>
    </row>
    <row r="693" spans="6:9" ht="13" x14ac:dyDescent="0.15">
      <c r="F693" s="16"/>
      <c r="H693" s="16"/>
      <c r="I693" s="8"/>
    </row>
    <row r="694" spans="6:9" ht="13" x14ac:dyDescent="0.15">
      <c r="F694" s="16"/>
      <c r="H694" s="16"/>
      <c r="I694" s="8"/>
    </row>
    <row r="695" spans="6:9" ht="13" x14ac:dyDescent="0.15">
      <c r="F695" s="16"/>
      <c r="H695" s="16"/>
      <c r="I695" s="8"/>
    </row>
    <row r="696" spans="6:9" ht="13" x14ac:dyDescent="0.15">
      <c r="F696" s="16"/>
      <c r="H696" s="16"/>
      <c r="I696" s="8"/>
    </row>
    <row r="697" spans="6:9" ht="13" x14ac:dyDescent="0.15">
      <c r="F697" s="16"/>
      <c r="H697" s="16"/>
      <c r="I697" s="8"/>
    </row>
    <row r="698" spans="6:9" ht="13" x14ac:dyDescent="0.15">
      <c r="F698" s="16"/>
      <c r="H698" s="16"/>
      <c r="I698" s="8"/>
    </row>
    <row r="699" spans="6:9" ht="13" x14ac:dyDescent="0.15">
      <c r="F699" s="16"/>
      <c r="H699" s="16"/>
      <c r="I699" s="8"/>
    </row>
    <row r="700" spans="6:9" ht="13" x14ac:dyDescent="0.15">
      <c r="F700" s="16"/>
      <c r="H700" s="16"/>
      <c r="I700" s="8"/>
    </row>
    <row r="701" spans="6:9" ht="13" x14ac:dyDescent="0.15">
      <c r="F701" s="16"/>
      <c r="H701" s="16"/>
      <c r="I701" s="8"/>
    </row>
    <row r="702" spans="6:9" ht="13" x14ac:dyDescent="0.15">
      <c r="F702" s="16"/>
      <c r="H702" s="16"/>
      <c r="I702" s="8"/>
    </row>
    <row r="703" spans="6:9" ht="13" x14ac:dyDescent="0.15">
      <c r="F703" s="16"/>
      <c r="H703" s="16"/>
      <c r="I703" s="8"/>
    </row>
    <row r="704" spans="6:9" ht="13" x14ac:dyDescent="0.15">
      <c r="F704" s="16"/>
      <c r="H704" s="16"/>
      <c r="I704" s="8"/>
    </row>
    <row r="705" spans="6:9" ht="13" x14ac:dyDescent="0.15">
      <c r="F705" s="16"/>
      <c r="H705" s="16"/>
      <c r="I705" s="8"/>
    </row>
    <row r="706" spans="6:9" ht="13" x14ac:dyDescent="0.15">
      <c r="F706" s="16"/>
      <c r="H706" s="16"/>
      <c r="I706" s="8"/>
    </row>
    <row r="707" spans="6:9" ht="13" x14ac:dyDescent="0.15">
      <c r="F707" s="16"/>
      <c r="H707" s="16"/>
      <c r="I707" s="8"/>
    </row>
    <row r="708" spans="6:9" ht="13" x14ac:dyDescent="0.15">
      <c r="F708" s="16"/>
      <c r="H708" s="16"/>
      <c r="I708" s="8"/>
    </row>
    <row r="709" spans="6:9" ht="13" x14ac:dyDescent="0.15">
      <c r="F709" s="16"/>
      <c r="H709" s="16"/>
      <c r="I709" s="8"/>
    </row>
    <row r="710" spans="6:9" ht="13" x14ac:dyDescent="0.15">
      <c r="F710" s="16"/>
      <c r="H710" s="16"/>
      <c r="I710" s="8"/>
    </row>
    <row r="711" spans="6:9" ht="13" x14ac:dyDescent="0.15">
      <c r="F711" s="16"/>
      <c r="H711" s="16"/>
      <c r="I711" s="8"/>
    </row>
    <row r="712" spans="6:9" ht="13" x14ac:dyDescent="0.15">
      <c r="F712" s="16"/>
      <c r="H712" s="16"/>
      <c r="I712" s="8"/>
    </row>
    <row r="713" spans="6:9" ht="13" x14ac:dyDescent="0.15">
      <c r="F713" s="16"/>
      <c r="H713" s="16"/>
      <c r="I713" s="8"/>
    </row>
    <row r="714" spans="6:9" ht="13" x14ac:dyDescent="0.15">
      <c r="F714" s="16"/>
      <c r="H714" s="16"/>
      <c r="I714" s="8"/>
    </row>
    <row r="715" spans="6:9" ht="13" x14ac:dyDescent="0.15">
      <c r="F715" s="16"/>
      <c r="H715" s="16"/>
      <c r="I715" s="8"/>
    </row>
    <row r="716" spans="6:9" ht="13" x14ac:dyDescent="0.15">
      <c r="F716" s="16"/>
      <c r="H716" s="16"/>
      <c r="I716" s="8"/>
    </row>
    <row r="717" spans="6:9" ht="13" x14ac:dyDescent="0.15">
      <c r="F717" s="16"/>
      <c r="H717" s="16"/>
      <c r="I717" s="8"/>
    </row>
    <row r="718" spans="6:9" ht="13" x14ac:dyDescent="0.15">
      <c r="F718" s="16"/>
      <c r="H718" s="16"/>
      <c r="I718" s="8"/>
    </row>
    <row r="719" spans="6:9" ht="13" x14ac:dyDescent="0.15">
      <c r="F719" s="16"/>
      <c r="H719" s="16"/>
      <c r="I719" s="8"/>
    </row>
    <row r="720" spans="6:9" ht="13" x14ac:dyDescent="0.15">
      <c r="F720" s="16"/>
      <c r="H720" s="16"/>
      <c r="I720" s="8"/>
    </row>
    <row r="721" spans="6:9" ht="13" x14ac:dyDescent="0.15">
      <c r="F721" s="16"/>
      <c r="H721" s="16"/>
      <c r="I721" s="8"/>
    </row>
    <row r="722" spans="6:9" ht="13" x14ac:dyDescent="0.15">
      <c r="F722" s="16"/>
      <c r="H722" s="16"/>
      <c r="I722" s="8"/>
    </row>
    <row r="723" spans="6:9" ht="13" x14ac:dyDescent="0.15">
      <c r="F723" s="16"/>
      <c r="H723" s="16"/>
      <c r="I723" s="8"/>
    </row>
    <row r="724" spans="6:9" ht="13" x14ac:dyDescent="0.15">
      <c r="F724" s="16"/>
      <c r="H724" s="16"/>
      <c r="I724" s="8"/>
    </row>
    <row r="725" spans="6:9" ht="13" x14ac:dyDescent="0.15">
      <c r="F725" s="16"/>
      <c r="H725" s="16"/>
      <c r="I725" s="8"/>
    </row>
    <row r="726" spans="6:9" ht="13" x14ac:dyDescent="0.15">
      <c r="F726" s="16"/>
      <c r="H726" s="16"/>
      <c r="I726" s="8"/>
    </row>
    <row r="727" spans="6:9" ht="13" x14ac:dyDescent="0.15">
      <c r="F727" s="16"/>
      <c r="H727" s="16"/>
      <c r="I727" s="8"/>
    </row>
    <row r="728" spans="6:9" ht="13" x14ac:dyDescent="0.15">
      <c r="F728" s="16"/>
      <c r="H728" s="16"/>
      <c r="I728" s="8"/>
    </row>
    <row r="729" spans="6:9" ht="13" x14ac:dyDescent="0.15">
      <c r="F729" s="16"/>
      <c r="H729" s="16"/>
      <c r="I729" s="8"/>
    </row>
    <row r="730" spans="6:9" ht="13" x14ac:dyDescent="0.15">
      <c r="F730" s="16"/>
      <c r="H730" s="16"/>
      <c r="I730" s="8"/>
    </row>
    <row r="731" spans="6:9" ht="13" x14ac:dyDescent="0.15">
      <c r="F731" s="16"/>
      <c r="H731" s="16"/>
      <c r="I731" s="8"/>
    </row>
    <row r="732" spans="6:9" ht="13" x14ac:dyDescent="0.15">
      <c r="F732" s="16"/>
      <c r="H732" s="16"/>
      <c r="I732" s="8"/>
    </row>
    <row r="733" spans="6:9" ht="13" x14ac:dyDescent="0.15">
      <c r="F733" s="16"/>
      <c r="H733" s="16"/>
      <c r="I733" s="8"/>
    </row>
    <row r="734" spans="6:9" ht="13" x14ac:dyDescent="0.15">
      <c r="F734" s="16"/>
      <c r="H734" s="16"/>
      <c r="I734" s="8"/>
    </row>
    <row r="735" spans="6:9" ht="13" x14ac:dyDescent="0.15">
      <c r="F735" s="16"/>
      <c r="H735" s="16"/>
      <c r="I735" s="8"/>
    </row>
    <row r="736" spans="6:9" ht="13" x14ac:dyDescent="0.15">
      <c r="F736" s="16"/>
      <c r="H736" s="16"/>
      <c r="I736" s="8"/>
    </row>
    <row r="737" spans="6:9" ht="13" x14ac:dyDescent="0.15">
      <c r="F737" s="16"/>
      <c r="H737" s="16"/>
      <c r="I737" s="8"/>
    </row>
    <row r="738" spans="6:9" ht="13" x14ac:dyDescent="0.15">
      <c r="F738" s="16"/>
      <c r="H738" s="16"/>
      <c r="I738" s="8"/>
    </row>
    <row r="739" spans="6:9" ht="13" x14ac:dyDescent="0.15">
      <c r="F739" s="16"/>
      <c r="H739" s="16"/>
      <c r="I739" s="8"/>
    </row>
    <row r="740" spans="6:9" ht="13" x14ac:dyDescent="0.15">
      <c r="F740" s="16"/>
      <c r="H740" s="16"/>
      <c r="I740" s="8"/>
    </row>
    <row r="741" spans="6:9" ht="13" x14ac:dyDescent="0.15">
      <c r="F741" s="16"/>
      <c r="H741" s="16"/>
      <c r="I741" s="8"/>
    </row>
    <row r="742" spans="6:9" ht="13" x14ac:dyDescent="0.15">
      <c r="F742" s="16"/>
      <c r="H742" s="16"/>
      <c r="I742" s="8"/>
    </row>
    <row r="743" spans="6:9" ht="13" x14ac:dyDescent="0.15">
      <c r="F743" s="16"/>
      <c r="H743" s="16"/>
      <c r="I743" s="8"/>
    </row>
    <row r="744" spans="6:9" ht="13" x14ac:dyDescent="0.15">
      <c r="F744" s="16"/>
      <c r="H744" s="16"/>
      <c r="I744" s="8"/>
    </row>
    <row r="745" spans="6:9" ht="13" x14ac:dyDescent="0.15">
      <c r="F745" s="16"/>
      <c r="H745" s="16"/>
      <c r="I745" s="8"/>
    </row>
    <row r="746" spans="6:9" ht="13" x14ac:dyDescent="0.15">
      <c r="F746" s="16"/>
      <c r="H746" s="16"/>
      <c r="I746" s="8"/>
    </row>
    <row r="747" spans="6:9" ht="13" x14ac:dyDescent="0.15">
      <c r="F747" s="16"/>
      <c r="H747" s="16"/>
      <c r="I747" s="8"/>
    </row>
    <row r="748" spans="6:9" ht="13" x14ac:dyDescent="0.15">
      <c r="F748" s="16"/>
      <c r="H748" s="16"/>
      <c r="I748" s="8"/>
    </row>
    <row r="749" spans="6:9" ht="13" x14ac:dyDescent="0.15">
      <c r="F749" s="16"/>
      <c r="H749" s="16"/>
      <c r="I749" s="8"/>
    </row>
    <row r="750" spans="6:9" ht="13" x14ac:dyDescent="0.15">
      <c r="F750" s="16"/>
      <c r="H750" s="16"/>
      <c r="I750" s="8"/>
    </row>
    <row r="751" spans="6:9" ht="13" x14ac:dyDescent="0.15">
      <c r="F751" s="16"/>
      <c r="H751" s="16"/>
      <c r="I751" s="8"/>
    </row>
    <row r="752" spans="6:9" ht="13" x14ac:dyDescent="0.15">
      <c r="F752" s="16"/>
      <c r="H752" s="16"/>
      <c r="I752" s="8"/>
    </row>
    <row r="753" spans="6:9" ht="13" x14ac:dyDescent="0.15">
      <c r="F753" s="16"/>
      <c r="H753" s="16"/>
      <c r="I753" s="8"/>
    </row>
    <row r="754" spans="6:9" ht="13" x14ac:dyDescent="0.15">
      <c r="F754" s="16"/>
      <c r="H754" s="16"/>
      <c r="I754" s="8"/>
    </row>
    <row r="755" spans="6:9" ht="13" x14ac:dyDescent="0.15">
      <c r="F755" s="16"/>
      <c r="H755" s="16"/>
      <c r="I755" s="8"/>
    </row>
    <row r="756" spans="6:9" ht="13" x14ac:dyDescent="0.15">
      <c r="F756" s="16"/>
      <c r="H756" s="16"/>
      <c r="I756" s="8"/>
    </row>
    <row r="757" spans="6:9" ht="13" x14ac:dyDescent="0.15">
      <c r="F757" s="16"/>
      <c r="H757" s="16"/>
      <c r="I757" s="8"/>
    </row>
    <row r="758" spans="6:9" ht="13" x14ac:dyDescent="0.15">
      <c r="F758" s="16"/>
      <c r="H758" s="16"/>
      <c r="I758" s="8"/>
    </row>
    <row r="759" spans="6:9" ht="13" x14ac:dyDescent="0.15">
      <c r="F759" s="16"/>
      <c r="H759" s="16"/>
      <c r="I759" s="8"/>
    </row>
    <row r="760" spans="6:9" ht="13" x14ac:dyDescent="0.15">
      <c r="F760" s="16"/>
      <c r="H760" s="16"/>
      <c r="I760" s="8"/>
    </row>
    <row r="761" spans="6:9" ht="13" x14ac:dyDescent="0.15">
      <c r="F761" s="16"/>
      <c r="H761" s="16"/>
      <c r="I761" s="8"/>
    </row>
    <row r="762" spans="6:9" ht="13" x14ac:dyDescent="0.15">
      <c r="F762" s="16"/>
      <c r="H762" s="16"/>
      <c r="I762" s="8"/>
    </row>
    <row r="763" spans="6:9" ht="13" x14ac:dyDescent="0.15">
      <c r="F763" s="16"/>
      <c r="H763" s="16"/>
      <c r="I763" s="8"/>
    </row>
    <row r="764" spans="6:9" ht="13" x14ac:dyDescent="0.15">
      <c r="F764" s="16"/>
      <c r="H764" s="16"/>
      <c r="I764" s="8"/>
    </row>
    <row r="765" spans="6:9" ht="13" x14ac:dyDescent="0.15">
      <c r="F765" s="16"/>
      <c r="H765" s="16"/>
      <c r="I765" s="8"/>
    </row>
    <row r="766" spans="6:9" ht="13" x14ac:dyDescent="0.15">
      <c r="F766" s="16"/>
      <c r="H766" s="16"/>
      <c r="I766" s="8"/>
    </row>
    <row r="767" spans="6:9" ht="13" x14ac:dyDescent="0.15">
      <c r="F767" s="16"/>
      <c r="H767" s="16"/>
      <c r="I767" s="8"/>
    </row>
    <row r="768" spans="6:9" ht="13" x14ac:dyDescent="0.15">
      <c r="F768" s="16"/>
      <c r="H768" s="16"/>
      <c r="I768" s="8"/>
    </row>
    <row r="769" spans="6:9" ht="13" x14ac:dyDescent="0.15">
      <c r="F769" s="16"/>
      <c r="H769" s="16"/>
      <c r="I769" s="8"/>
    </row>
    <row r="770" spans="6:9" ht="13" x14ac:dyDescent="0.15">
      <c r="F770" s="16"/>
      <c r="H770" s="16"/>
      <c r="I770" s="8"/>
    </row>
    <row r="771" spans="6:9" ht="13" x14ac:dyDescent="0.15">
      <c r="F771" s="16"/>
      <c r="H771" s="16"/>
      <c r="I771" s="8"/>
    </row>
    <row r="772" spans="6:9" ht="13" x14ac:dyDescent="0.15">
      <c r="F772" s="16"/>
      <c r="H772" s="16"/>
      <c r="I772" s="8"/>
    </row>
    <row r="773" spans="6:9" ht="13" x14ac:dyDescent="0.15">
      <c r="F773" s="16"/>
      <c r="H773" s="16"/>
      <c r="I773" s="8"/>
    </row>
    <row r="774" spans="6:9" ht="13" x14ac:dyDescent="0.15">
      <c r="F774" s="16"/>
      <c r="H774" s="16"/>
      <c r="I774" s="8"/>
    </row>
    <row r="775" spans="6:9" ht="13" x14ac:dyDescent="0.15">
      <c r="F775" s="16"/>
      <c r="H775" s="16"/>
      <c r="I775" s="8"/>
    </row>
    <row r="776" spans="6:9" ht="13" x14ac:dyDescent="0.15">
      <c r="F776" s="16"/>
      <c r="H776" s="16"/>
      <c r="I776" s="8"/>
    </row>
    <row r="777" spans="6:9" ht="13" x14ac:dyDescent="0.15">
      <c r="F777" s="16"/>
      <c r="H777" s="16"/>
      <c r="I777" s="8"/>
    </row>
    <row r="778" spans="6:9" ht="13" x14ac:dyDescent="0.15">
      <c r="F778" s="16"/>
      <c r="H778" s="16"/>
      <c r="I778" s="8"/>
    </row>
    <row r="779" spans="6:9" ht="13" x14ac:dyDescent="0.15">
      <c r="F779" s="16"/>
      <c r="H779" s="16"/>
      <c r="I779" s="8"/>
    </row>
    <row r="780" spans="6:9" ht="13" x14ac:dyDescent="0.15">
      <c r="F780" s="16"/>
      <c r="H780" s="16"/>
      <c r="I780" s="8"/>
    </row>
    <row r="781" spans="6:9" ht="13" x14ac:dyDescent="0.15">
      <c r="F781" s="16"/>
      <c r="H781" s="16"/>
      <c r="I781" s="8"/>
    </row>
    <row r="782" spans="6:9" ht="13" x14ac:dyDescent="0.15">
      <c r="F782" s="16"/>
      <c r="H782" s="16"/>
      <c r="I782" s="8"/>
    </row>
    <row r="783" spans="6:9" ht="13" x14ac:dyDescent="0.15">
      <c r="F783" s="16"/>
      <c r="H783" s="16"/>
      <c r="I783" s="8"/>
    </row>
    <row r="784" spans="6:9" ht="13" x14ac:dyDescent="0.15">
      <c r="F784" s="16"/>
      <c r="H784" s="16"/>
      <c r="I784" s="8"/>
    </row>
    <row r="785" spans="6:9" ht="13" x14ac:dyDescent="0.15">
      <c r="F785" s="16"/>
      <c r="H785" s="16"/>
      <c r="I785" s="8"/>
    </row>
    <row r="786" spans="6:9" ht="13" x14ac:dyDescent="0.15">
      <c r="F786" s="16"/>
      <c r="H786" s="16"/>
      <c r="I786" s="8"/>
    </row>
    <row r="787" spans="6:9" ht="13" x14ac:dyDescent="0.15">
      <c r="F787" s="16"/>
      <c r="H787" s="16"/>
      <c r="I787" s="8"/>
    </row>
    <row r="788" spans="6:9" ht="13" x14ac:dyDescent="0.15">
      <c r="F788" s="16"/>
      <c r="H788" s="16"/>
      <c r="I788" s="8"/>
    </row>
    <row r="789" spans="6:9" ht="13" x14ac:dyDescent="0.15">
      <c r="F789" s="16"/>
      <c r="H789" s="16"/>
      <c r="I789" s="8"/>
    </row>
    <row r="790" spans="6:9" ht="13" x14ac:dyDescent="0.15">
      <c r="F790" s="16"/>
      <c r="H790" s="16"/>
      <c r="I790" s="8"/>
    </row>
    <row r="791" spans="6:9" ht="13" x14ac:dyDescent="0.15">
      <c r="F791" s="16"/>
      <c r="H791" s="16"/>
      <c r="I791" s="8"/>
    </row>
    <row r="792" spans="6:9" ht="13" x14ac:dyDescent="0.15">
      <c r="F792" s="16"/>
      <c r="H792" s="16"/>
      <c r="I792" s="8"/>
    </row>
    <row r="793" spans="6:9" ht="13" x14ac:dyDescent="0.15">
      <c r="F793" s="16"/>
      <c r="H793" s="16"/>
      <c r="I793" s="8"/>
    </row>
    <row r="794" spans="6:9" ht="13" x14ac:dyDescent="0.15">
      <c r="F794" s="16"/>
      <c r="H794" s="16"/>
      <c r="I794" s="8"/>
    </row>
    <row r="795" spans="6:9" ht="13" x14ac:dyDescent="0.15">
      <c r="F795" s="16"/>
      <c r="H795" s="16"/>
      <c r="I795" s="8"/>
    </row>
    <row r="796" spans="6:9" ht="13" x14ac:dyDescent="0.15">
      <c r="F796" s="16"/>
      <c r="H796" s="16"/>
      <c r="I796" s="8"/>
    </row>
    <row r="797" spans="6:9" ht="13" x14ac:dyDescent="0.15">
      <c r="F797" s="16"/>
      <c r="H797" s="16"/>
      <c r="I797" s="8"/>
    </row>
    <row r="798" spans="6:9" ht="13" x14ac:dyDescent="0.15">
      <c r="F798" s="16"/>
      <c r="H798" s="16"/>
      <c r="I798" s="8"/>
    </row>
    <row r="799" spans="6:9" ht="13" x14ac:dyDescent="0.15">
      <c r="F799" s="16"/>
      <c r="H799" s="16"/>
      <c r="I799" s="8"/>
    </row>
    <row r="800" spans="6:9" ht="13" x14ac:dyDescent="0.15">
      <c r="F800" s="16"/>
      <c r="H800" s="16"/>
      <c r="I800" s="8"/>
    </row>
    <row r="801" spans="6:9" ht="13" x14ac:dyDescent="0.15">
      <c r="F801" s="16"/>
      <c r="H801" s="16"/>
      <c r="I801" s="8"/>
    </row>
    <row r="802" spans="6:9" ht="13" x14ac:dyDescent="0.15">
      <c r="F802" s="16"/>
      <c r="H802" s="16"/>
      <c r="I802" s="8"/>
    </row>
    <row r="803" spans="6:9" ht="13" x14ac:dyDescent="0.15">
      <c r="F803" s="16"/>
      <c r="H803" s="16"/>
      <c r="I803" s="8"/>
    </row>
    <row r="804" spans="6:9" ht="13" x14ac:dyDescent="0.15">
      <c r="F804" s="16"/>
      <c r="H804" s="16"/>
      <c r="I804" s="8"/>
    </row>
    <row r="805" spans="6:9" ht="13" x14ac:dyDescent="0.15">
      <c r="F805" s="16"/>
      <c r="H805" s="16"/>
      <c r="I805" s="8"/>
    </row>
    <row r="806" spans="6:9" ht="13" x14ac:dyDescent="0.15">
      <c r="F806" s="16"/>
      <c r="H806" s="16"/>
      <c r="I806" s="8"/>
    </row>
    <row r="807" spans="6:9" ht="13" x14ac:dyDescent="0.15">
      <c r="F807" s="16"/>
      <c r="H807" s="16"/>
      <c r="I807" s="8"/>
    </row>
    <row r="808" spans="6:9" ht="13" x14ac:dyDescent="0.15">
      <c r="F808" s="16"/>
      <c r="H808" s="16"/>
      <c r="I808" s="8"/>
    </row>
    <row r="809" spans="6:9" ht="13" x14ac:dyDescent="0.15">
      <c r="F809" s="16"/>
      <c r="H809" s="16"/>
      <c r="I809" s="8"/>
    </row>
    <row r="810" spans="6:9" ht="13" x14ac:dyDescent="0.15">
      <c r="F810" s="16"/>
      <c r="H810" s="16"/>
      <c r="I810" s="8"/>
    </row>
    <row r="811" spans="6:9" ht="13" x14ac:dyDescent="0.15">
      <c r="F811" s="16"/>
      <c r="H811" s="16"/>
      <c r="I811" s="8"/>
    </row>
    <row r="812" spans="6:9" ht="13" x14ac:dyDescent="0.15">
      <c r="F812" s="16"/>
      <c r="H812" s="16"/>
      <c r="I812" s="8"/>
    </row>
    <row r="813" spans="6:9" ht="13" x14ac:dyDescent="0.15">
      <c r="F813" s="16"/>
      <c r="H813" s="16"/>
      <c r="I813" s="8"/>
    </row>
    <row r="814" spans="6:9" ht="13" x14ac:dyDescent="0.15">
      <c r="F814" s="16"/>
      <c r="H814" s="16"/>
      <c r="I814" s="8"/>
    </row>
    <row r="815" spans="6:9" ht="13" x14ac:dyDescent="0.15">
      <c r="F815" s="16"/>
      <c r="H815" s="16"/>
      <c r="I815" s="8"/>
    </row>
    <row r="816" spans="6:9" ht="13" x14ac:dyDescent="0.15">
      <c r="F816" s="16"/>
      <c r="H816" s="16"/>
      <c r="I816" s="8"/>
    </row>
    <row r="817" spans="6:9" ht="13" x14ac:dyDescent="0.15">
      <c r="F817" s="16"/>
      <c r="H817" s="16"/>
      <c r="I817" s="8"/>
    </row>
    <row r="818" spans="6:9" ht="13" x14ac:dyDescent="0.15">
      <c r="F818" s="16"/>
      <c r="H818" s="16"/>
      <c r="I818" s="8"/>
    </row>
    <row r="819" spans="6:9" ht="13" x14ac:dyDescent="0.15">
      <c r="F819" s="16"/>
      <c r="H819" s="16"/>
      <c r="I819" s="8"/>
    </row>
    <row r="820" spans="6:9" ht="13" x14ac:dyDescent="0.15">
      <c r="F820" s="16"/>
      <c r="H820" s="16"/>
      <c r="I820" s="8"/>
    </row>
    <row r="821" spans="6:9" ht="13" x14ac:dyDescent="0.15">
      <c r="F821" s="16"/>
      <c r="H821" s="16"/>
      <c r="I821" s="8"/>
    </row>
    <row r="822" spans="6:9" ht="13" x14ac:dyDescent="0.15">
      <c r="F822" s="16"/>
      <c r="H822" s="16"/>
      <c r="I822" s="8"/>
    </row>
    <row r="823" spans="6:9" ht="13" x14ac:dyDescent="0.15">
      <c r="F823" s="16"/>
      <c r="H823" s="16"/>
      <c r="I823" s="8"/>
    </row>
    <row r="824" spans="6:9" ht="13" x14ac:dyDescent="0.15">
      <c r="F824" s="16"/>
      <c r="H824" s="16"/>
      <c r="I824" s="8"/>
    </row>
    <row r="825" spans="6:9" ht="13" x14ac:dyDescent="0.15">
      <c r="F825" s="16"/>
      <c r="H825" s="16"/>
      <c r="I825" s="8"/>
    </row>
    <row r="826" spans="6:9" ht="13" x14ac:dyDescent="0.15">
      <c r="F826" s="16"/>
      <c r="H826" s="16"/>
      <c r="I826" s="8"/>
    </row>
    <row r="827" spans="6:9" ht="13" x14ac:dyDescent="0.15">
      <c r="F827" s="16"/>
      <c r="H827" s="16"/>
      <c r="I827" s="8"/>
    </row>
    <row r="828" spans="6:9" ht="13" x14ac:dyDescent="0.15">
      <c r="F828" s="16"/>
      <c r="H828" s="16"/>
      <c r="I828" s="8"/>
    </row>
    <row r="829" spans="6:9" ht="13" x14ac:dyDescent="0.15">
      <c r="F829" s="16"/>
      <c r="H829" s="16"/>
      <c r="I829" s="8"/>
    </row>
    <row r="830" spans="6:9" ht="13" x14ac:dyDescent="0.15">
      <c r="F830" s="16"/>
      <c r="H830" s="16"/>
      <c r="I830" s="8"/>
    </row>
    <row r="831" spans="6:9" ht="13" x14ac:dyDescent="0.15">
      <c r="F831" s="16"/>
      <c r="H831" s="16"/>
      <c r="I831" s="8"/>
    </row>
    <row r="832" spans="6:9" ht="13" x14ac:dyDescent="0.15">
      <c r="F832" s="16"/>
      <c r="H832" s="16"/>
      <c r="I832" s="8"/>
    </row>
    <row r="833" spans="6:9" ht="13" x14ac:dyDescent="0.15">
      <c r="F833" s="16"/>
      <c r="H833" s="16"/>
      <c r="I833" s="8"/>
    </row>
    <row r="834" spans="6:9" ht="13" x14ac:dyDescent="0.15">
      <c r="F834" s="16"/>
      <c r="H834" s="16"/>
      <c r="I834" s="8"/>
    </row>
    <row r="835" spans="6:9" ht="13" x14ac:dyDescent="0.15">
      <c r="F835" s="16"/>
      <c r="H835" s="16"/>
      <c r="I835" s="8"/>
    </row>
    <row r="836" spans="6:9" ht="13" x14ac:dyDescent="0.15">
      <c r="F836" s="16"/>
      <c r="H836" s="16"/>
      <c r="I836" s="8"/>
    </row>
    <row r="837" spans="6:9" ht="13" x14ac:dyDescent="0.15">
      <c r="F837" s="16"/>
      <c r="H837" s="16"/>
      <c r="I837" s="8"/>
    </row>
    <row r="838" spans="6:9" ht="13" x14ac:dyDescent="0.15">
      <c r="F838" s="16"/>
      <c r="H838" s="16"/>
      <c r="I838" s="8"/>
    </row>
    <row r="839" spans="6:9" ht="13" x14ac:dyDescent="0.15">
      <c r="F839" s="16"/>
      <c r="H839" s="16"/>
      <c r="I839" s="8"/>
    </row>
    <row r="840" spans="6:9" ht="13" x14ac:dyDescent="0.15">
      <c r="F840" s="16"/>
      <c r="H840" s="16"/>
      <c r="I840" s="8"/>
    </row>
    <row r="841" spans="6:9" ht="13" x14ac:dyDescent="0.15">
      <c r="F841" s="16"/>
      <c r="H841" s="16"/>
      <c r="I841" s="8"/>
    </row>
    <row r="842" spans="6:9" ht="13" x14ac:dyDescent="0.15">
      <c r="F842" s="16"/>
      <c r="H842" s="16"/>
      <c r="I842" s="8"/>
    </row>
    <row r="843" spans="6:9" ht="13" x14ac:dyDescent="0.15">
      <c r="F843" s="16"/>
      <c r="H843" s="16"/>
      <c r="I843" s="8"/>
    </row>
    <row r="844" spans="6:9" ht="13" x14ac:dyDescent="0.15">
      <c r="F844" s="16"/>
      <c r="H844" s="16"/>
      <c r="I844" s="8"/>
    </row>
    <row r="845" spans="6:9" ht="13" x14ac:dyDescent="0.15">
      <c r="F845" s="16"/>
      <c r="H845" s="16"/>
      <c r="I845" s="8"/>
    </row>
    <row r="846" spans="6:9" ht="13" x14ac:dyDescent="0.15">
      <c r="F846" s="16"/>
      <c r="H846" s="16"/>
      <c r="I846" s="8"/>
    </row>
    <row r="847" spans="6:9" ht="13" x14ac:dyDescent="0.15">
      <c r="F847" s="16"/>
      <c r="H847" s="16"/>
      <c r="I847" s="8"/>
    </row>
    <row r="848" spans="6:9" ht="13" x14ac:dyDescent="0.15">
      <c r="F848" s="16"/>
      <c r="H848" s="16"/>
      <c r="I848" s="8"/>
    </row>
    <row r="849" spans="6:9" ht="13" x14ac:dyDescent="0.15">
      <c r="F849" s="16"/>
      <c r="H849" s="16"/>
      <c r="I849" s="8"/>
    </row>
    <row r="850" spans="6:9" ht="13" x14ac:dyDescent="0.15">
      <c r="F850" s="16"/>
      <c r="H850" s="16"/>
      <c r="I850" s="8"/>
    </row>
    <row r="851" spans="6:9" ht="13" x14ac:dyDescent="0.15">
      <c r="F851" s="16"/>
      <c r="H851" s="16"/>
      <c r="I851" s="8"/>
    </row>
    <row r="852" spans="6:9" ht="13" x14ac:dyDescent="0.15">
      <c r="F852" s="16"/>
      <c r="H852" s="16"/>
      <c r="I852" s="8"/>
    </row>
    <row r="853" spans="6:9" ht="13" x14ac:dyDescent="0.15">
      <c r="F853" s="16"/>
      <c r="H853" s="16"/>
      <c r="I853" s="8"/>
    </row>
    <row r="854" spans="6:9" ht="13" x14ac:dyDescent="0.15">
      <c r="F854" s="16"/>
      <c r="H854" s="16"/>
      <c r="I854" s="8"/>
    </row>
    <row r="855" spans="6:9" ht="13" x14ac:dyDescent="0.15">
      <c r="F855" s="16"/>
      <c r="H855" s="16"/>
      <c r="I855" s="8"/>
    </row>
    <row r="856" spans="6:9" ht="13" x14ac:dyDescent="0.15">
      <c r="F856" s="16"/>
      <c r="H856" s="16"/>
      <c r="I856" s="8"/>
    </row>
    <row r="857" spans="6:9" ht="13" x14ac:dyDescent="0.15">
      <c r="F857" s="16"/>
      <c r="H857" s="16"/>
      <c r="I857" s="8"/>
    </row>
    <row r="858" spans="6:9" ht="13" x14ac:dyDescent="0.15">
      <c r="F858" s="16"/>
      <c r="H858" s="16"/>
      <c r="I858" s="8"/>
    </row>
    <row r="859" spans="6:9" ht="13" x14ac:dyDescent="0.15">
      <c r="F859" s="16"/>
      <c r="H859" s="16"/>
      <c r="I859" s="8"/>
    </row>
    <row r="860" spans="6:9" ht="13" x14ac:dyDescent="0.15">
      <c r="F860" s="16"/>
      <c r="H860" s="16"/>
      <c r="I860" s="8"/>
    </row>
    <row r="861" spans="6:9" ht="13" x14ac:dyDescent="0.15">
      <c r="F861" s="16"/>
      <c r="H861" s="16"/>
      <c r="I861" s="8"/>
    </row>
    <row r="862" spans="6:9" ht="13" x14ac:dyDescent="0.15">
      <c r="F862" s="16"/>
      <c r="H862" s="16"/>
      <c r="I862" s="8"/>
    </row>
    <row r="863" spans="6:9" ht="13" x14ac:dyDescent="0.15">
      <c r="F863" s="16"/>
      <c r="H863" s="16"/>
      <c r="I863" s="8"/>
    </row>
    <row r="864" spans="6:9" ht="13" x14ac:dyDescent="0.15">
      <c r="F864" s="16"/>
      <c r="H864" s="16"/>
      <c r="I864" s="8"/>
    </row>
    <row r="865" spans="6:9" ht="13" x14ac:dyDescent="0.15">
      <c r="F865" s="16"/>
      <c r="H865" s="16"/>
      <c r="I865" s="8"/>
    </row>
    <row r="866" spans="6:9" ht="13" x14ac:dyDescent="0.15">
      <c r="F866" s="16"/>
      <c r="H866" s="16"/>
      <c r="I866" s="8"/>
    </row>
    <row r="867" spans="6:9" ht="13" x14ac:dyDescent="0.15">
      <c r="F867" s="16"/>
      <c r="H867" s="16"/>
      <c r="I867" s="8"/>
    </row>
    <row r="868" spans="6:9" ht="13" x14ac:dyDescent="0.15">
      <c r="F868" s="16"/>
      <c r="H868" s="16"/>
      <c r="I868" s="8"/>
    </row>
    <row r="869" spans="6:9" ht="13" x14ac:dyDescent="0.15">
      <c r="F869" s="16"/>
      <c r="H869" s="16"/>
      <c r="I869" s="8"/>
    </row>
    <row r="870" spans="6:9" ht="13" x14ac:dyDescent="0.15">
      <c r="F870" s="16"/>
      <c r="H870" s="16"/>
      <c r="I870" s="8"/>
    </row>
    <row r="871" spans="6:9" ht="13" x14ac:dyDescent="0.15">
      <c r="F871" s="16"/>
      <c r="H871" s="16"/>
      <c r="I871" s="8"/>
    </row>
    <row r="872" spans="6:9" ht="13" x14ac:dyDescent="0.15">
      <c r="F872" s="16"/>
      <c r="H872" s="16"/>
      <c r="I872" s="8"/>
    </row>
    <row r="873" spans="6:9" ht="13" x14ac:dyDescent="0.15">
      <c r="F873" s="16"/>
      <c r="H873" s="16"/>
      <c r="I873" s="8"/>
    </row>
    <row r="874" spans="6:9" ht="13" x14ac:dyDescent="0.15">
      <c r="F874" s="16"/>
      <c r="H874" s="16"/>
      <c r="I874" s="8"/>
    </row>
    <row r="875" spans="6:9" ht="13" x14ac:dyDescent="0.15">
      <c r="F875" s="16"/>
      <c r="H875" s="16"/>
      <c r="I875" s="8"/>
    </row>
    <row r="876" spans="6:9" ht="13" x14ac:dyDescent="0.15">
      <c r="F876" s="16"/>
      <c r="H876" s="16"/>
      <c r="I876" s="8"/>
    </row>
    <row r="877" spans="6:9" ht="13" x14ac:dyDescent="0.15">
      <c r="F877" s="16"/>
      <c r="H877" s="16"/>
      <c r="I877" s="8"/>
    </row>
    <row r="878" spans="6:9" ht="13" x14ac:dyDescent="0.15">
      <c r="F878" s="16"/>
      <c r="H878" s="16"/>
      <c r="I878" s="8"/>
    </row>
    <row r="879" spans="6:9" ht="13" x14ac:dyDescent="0.15">
      <c r="F879" s="16"/>
      <c r="H879" s="16"/>
      <c r="I879" s="8"/>
    </row>
    <row r="880" spans="6:9" ht="13" x14ac:dyDescent="0.15">
      <c r="F880" s="16"/>
      <c r="H880" s="16"/>
      <c r="I880" s="8"/>
    </row>
    <row r="881" spans="6:9" ht="13" x14ac:dyDescent="0.15">
      <c r="F881" s="16"/>
      <c r="H881" s="16"/>
      <c r="I881" s="8"/>
    </row>
    <row r="882" spans="6:9" ht="13" x14ac:dyDescent="0.15">
      <c r="F882" s="16"/>
      <c r="H882" s="16"/>
      <c r="I882" s="8"/>
    </row>
    <row r="883" spans="6:9" ht="13" x14ac:dyDescent="0.15">
      <c r="F883" s="16"/>
      <c r="H883" s="16"/>
      <c r="I883" s="8"/>
    </row>
    <row r="884" spans="6:9" ht="13" x14ac:dyDescent="0.15">
      <c r="F884" s="16"/>
      <c r="H884" s="16"/>
      <c r="I884" s="8"/>
    </row>
    <row r="885" spans="6:9" ht="13" x14ac:dyDescent="0.15">
      <c r="F885" s="16"/>
      <c r="H885" s="16"/>
      <c r="I885" s="8"/>
    </row>
    <row r="886" spans="6:9" ht="13" x14ac:dyDescent="0.15">
      <c r="F886" s="16"/>
      <c r="H886" s="16"/>
      <c r="I886" s="8"/>
    </row>
    <row r="887" spans="6:9" ht="13" x14ac:dyDescent="0.15">
      <c r="F887" s="16"/>
      <c r="H887" s="16"/>
      <c r="I887" s="8"/>
    </row>
    <row r="888" spans="6:9" ht="13" x14ac:dyDescent="0.15">
      <c r="F888" s="16"/>
      <c r="H888" s="16"/>
      <c r="I888" s="8"/>
    </row>
    <row r="889" spans="6:9" ht="13" x14ac:dyDescent="0.15">
      <c r="F889" s="16"/>
      <c r="H889" s="16"/>
      <c r="I889" s="8"/>
    </row>
    <row r="890" spans="6:9" ht="13" x14ac:dyDescent="0.15">
      <c r="F890" s="16"/>
      <c r="H890" s="16"/>
      <c r="I890" s="8"/>
    </row>
    <row r="891" spans="6:9" ht="13" x14ac:dyDescent="0.15">
      <c r="F891" s="16"/>
      <c r="H891" s="16"/>
      <c r="I891" s="8"/>
    </row>
    <row r="892" spans="6:9" ht="13" x14ac:dyDescent="0.15">
      <c r="F892" s="16"/>
      <c r="H892" s="16"/>
      <c r="I892" s="8"/>
    </row>
    <row r="893" spans="6:9" ht="13" x14ac:dyDescent="0.15">
      <c r="F893" s="16"/>
      <c r="H893" s="16"/>
      <c r="I893" s="8"/>
    </row>
    <row r="894" spans="6:9" ht="13" x14ac:dyDescent="0.15">
      <c r="F894" s="16"/>
      <c r="H894" s="16"/>
      <c r="I894" s="8"/>
    </row>
    <row r="895" spans="6:9" ht="13" x14ac:dyDescent="0.15">
      <c r="F895" s="16"/>
      <c r="H895" s="16"/>
      <c r="I895" s="8"/>
    </row>
    <row r="896" spans="6:9" ht="13" x14ac:dyDescent="0.15">
      <c r="F896" s="16"/>
      <c r="H896" s="16"/>
      <c r="I896" s="8"/>
    </row>
    <row r="897" spans="6:9" ht="13" x14ac:dyDescent="0.15">
      <c r="F897" s="16"/>
      <c r="H897" s="16"/>
      <c r="I897" s="8"/>
    </row>
    <row r="898" spans="6:9" ht="13" x14ac:dyDescent="0.15">
      <c r="F898" s="16"/>
      <c r="H898" s="16"/>
      <c r="I898" s="8"/>
    </row>
    <row r="899" spans="6:9" ht="13" x14ac:dyDescent="0.15">
      <c r="F899" s="16"/>
      <c r="H899" s="16"/>
      <c r="I899" s="8"/>
    </row>
    <row r="900" spans="6:9" ht="13" x14ac:dyDescent="0.15">
      <c r="F900" s="16"/>
      <c r="H900" s="16"/>
      <c r="I900" s="8"/>
    </row>
    <row r="901" spans="6:9" ht="13" x14ac:dyDescent="0.15">
      <c r="F901" s="16"/>
      <c r="H901" s="16"/>
      <c r="I901" s="8"/>
    </row>
    <row r="902" spans="6:9" ht="13" x14ac:dyDescent="0.15">
      <c r="F902" s="16"/>
      <c r="H902" s="16"/>
      <c r="I902" s="8"/>
    </row>
    <row r="903" spans="6:9" ht="13" x14ac:dyDescent="0.15">
      <c r="F903" s="16"/>
      <c r="H903" s="16"/>
      <c r="I903" s="8"/>
    </row>
    <row r="904" spans="6:9" ht="13" x14ac:dyDescent="0.15">
      <c r="F904" s="16"/>
      <c r="H904" s="16"/>
      <c r="I904" s="8"/>
    </row>
    <row r="905" spans="6:9" ht="13" x14ac:dyDescent="0.15">
      <c r="F905" s="16"/>
      <c r="H905" s="16"/>
      <c r="I905" s="8"/>
    </row>
    <row r="906" spans="6:9" ht="13" x14ac:dyDescent="0.15">
      <c r="F906" s="16"/>
      <c r="H906" s="16"/>
      <c r="I906" s="8"/>
    </row>
    <row r="907" spans="6:9" ht="13" x14ac:dyDescent="0.15">
      <c r="F907" s="16"/>
      <c r="H907" s="16"/>
      <c r="I907" s="8"/>
    </row>
    <row r="908" spans="6:9" ht="13" x14ac:dyDescent="0.15">
      <c r="F908" s="16"/>
      <c r="H908" s="16"/>
      <c r="I908" s="8"/>
    </row>
    <row r="909" spans="6:9" ht="13" x14ac:dyDescent="0.15">
      <c r="F909" s="16"/>
      <c r="H909" s="16"/>
      <c r="I909" s="8"/>
    </row>
    <row r="910" spans="6:9" ht="13" x14ac:dyDescent="0.15">
      <c r="F910" s="16"/>
      <c r="H910" s="16"/>
      <c r="I910" s="8"/>
    </row>
    <row r="911" spans="6:9" ht="13" x14ac:dyDescent="0.15">
      <c r="F911" s="16"/>
      <c r="H911" s="16"/>
      <c r="I911" s="8"/>
    </row>
    <row r="912" spans="6:9" ht="13" x14ac:dyDescent="0.15">
      <c r="F912" s="16"/>
      <c r="H912" s="16"/>
      <c r="I912" s="8"/>
    </row>
    <row r="913" spans="6:9" ht="13" x14ac:dyDescent="0.15">
      <c r="F913" s="16"/>
      <c r="H913" s="16"/>
      <c r="I913" s="8"/>
    </row>
    <row r="914" spans="6:9" ht="13" x14ac:dyDescent="0.15">
      <c r="F914" s="16"/>
      <c r="H914" s="16"/>
      <c r="I914" s="8"/>
    </row>
    <row r="915" spans="6:9" ht="13" x14ac:dyDescent="0.15">
      <c r="F915" s="16"/>
      <c r="H915" s="16"/>
      <c r="I915" s="8"/>
    </row>
    <row r="916" spans="6:9" ht="13" x14ac:dyDescent="0.15">
      <c r="F916" s="16"/>
      <c r="H916" s="16"/>
      <c r="I916" s="8"/>
    </row>
    <row r="917" spans="6:9" ht="13" x14ac:dyDescent="0.15">
      <c r="F917" s="16"/>
      <c r="H917" s="16"/>
      <c r="I917" s="8"/>
    </row>
    <row r="918" spans="6:9" ht="13" x14ac:dyDescent="0.15">
      <c r="F918" s="16"/>
      <c r="H918" s="16"/>
      <c r="I918" s="8"/>
    </row>
    <row r="919" spans="6:9" ht="13" x14ac:dyDescent="0.15">
      <c r="F919" s="16"/>
      <c r="H919" s="16"/>
      <c r="I919" s="8"/>
    </row>
    <row r="920" spans="6:9" ht="13" x14ac:dyDescent="0.15">
      <c r="F920" s="16"/>
      <c r="H920" s="16"/>
      <c r="I920" s="8"/>
    </row>
    <row r="921" spans="6:9" ht="13" x14ac:dyDescent="0.15">
      <c r="F921" s="16"/>
      <c r="H921" s="16"/>
      <c r="I921" s="8"/>
    </row>
    <row r="922" spans="6:9" ht="13" x14ac:dyDescent="0.15">
      <c r="F922" s="16"/>
      <c r="H922" s="16"/>
      <c r="I922" s="8"/>
    </row>
    <row r="923" spans="6:9" ht="13" x14ac:dyDescent="0.15">
      <c r="F923" s="16"/>
      <c r="H923" s="16"/>
      <c r="I923" s="8"/>
    </row>
    <row r="924" spans="6:9" ht="13" x14ac:dyDescent="0.15">
      <c r="F924" s="16"/>
      <c r="H924" s="16"/>
      <c r="I924" s="8"/>
    </row>
    <row r="925" spans="6:9" ht="13" x14ac:dyDescent="0.15">
      <c r="F925" s="16"/>
      <c r="H925" s="16"/>
      <c r="I925" s="8"/>
    </row>
    <row r="926" spans="6:9" ht="13" x14ac:dyDescent="0.15">
      <c r="F926" s="16"/>
      <c r="H926" s="16"/>
      <c r="I926" s="8"/>
    </row>
    <row r="927" spans="6:9" ht="13" x14ac:dyDescent="0.15">
      <c r="F927" s="16"/>
      <c r="H927" s="16"/>
      <c r="I927" s="8"/>
    </row>
    <row r="928" spans="6:9" ht="13" x14ac:dyDescent="0.15">
      <c r="F928" s="16"/>
      <c r="H928" s="16"/>
      <c r="I928" s="8"/>
    </row>
    <row r="929" spans="6:9" ht="13" x14ac:dyDescent="0.15">
      <c r="F929" s="16"/>
      <c r="H929" s="16"/>
      <c r="I929" s="8"/>
    </row>
    <row r="930" spans="6:9" ht="13" x14ac:dyDescent="0.15">
      <c r="F930" s="16"/>
      <c r="H930" s="16"/>
      <c r="I930" s="8"/>
    </row>
    <row r="931" spans="6:9" ht="13" x14ac:dyDescent="0.15">
      <c r="F931" s="16"/>
      <c r="H931" s="16"/>
      <c r="I931" s="8"/>
    </row>
    <row r="932" spans="6:9" ht="13" x14ac:dyDescent="0.15">
      <c r="F932" s="16"/>
      <c r="H932" s="16"/>
      <c r="I932" s="8"/>
    </row>
    <row r="933" spans="6:9" ht="13" x14ac:dyDescent="0.15">
      <c r="F933" s="16"/>
      <c r="H933" s="16"/>
      <c r="I933" s="8"/>
    </row>
    <row r="934" spans="6:9" ht="13" x14ac:dyDescent="0.15">
      <c r="F934" s="16"/>
      <c r="H934" s="16"/>
      <c r="I934" s="8"/>
    </row>
    <row r="935" spans="6:9" ht="13" x14ac:dyDescent="0.15">
      <c r="F935" s="16"/>
      <c r="H935" s="16"/>
      <c r="I935" s="8"/>
    </row>
    <row r="936" spans="6:9" ht="13" x14ac:dyDescent="0.15">
      <c r="F936" s="16"/>
      <c r="H936" s="16"/>
      <c r="I936" s="8"/>
    </row>
    <row r="937" spans="6:9" ht="13" x14ac:dyDescent="0.15">
      <c r="F937" s="16"/>
      <c r="H937" s="16"/>
      <c r="I937" s="8"/>
    </row>
    <row r="938" spans="6:9" ht="13" x14ac:dyDescent="0.15">
      <c r="F938" s="16"/>
      <c r="H938" s="16"/>
      <c r="I938" s="8"/>
    </row>
    <row r="939" spans="6:9" ht="13" x14ac:dyDescent="0.15">
      <c r="F939" s="16"/>
      <c r="H939" s="16"/>
      <c r="I939" s="8"/>
    </row>
    <row r="940" spans="6:9" ht="13" x14ac:dyDescent="0.15">
      <c r="F940" s="16"/>
      <c r="H940" s="16"/>
      <c r="I940" s="8"/>
    </row>
    <row r="941" spans="6:9" ht="13" x14ac:dyDescent="0.15">
      <c r="F941" s="16"/>
      <c r="H941" s="16"/>
      <c r="I941" s="8"/>
    </row>
    <row r="942" spans="6:9" ht="13" x14ac:dyDescent="0.15">
      <c r="F942" s="16"/>
      <c r="H942" s="16"/>
      <c r="I942" s="8"/>
    </row>
    <row r="943" spans="6:9" ht="13" x14ac:dyDescent="0.15">
      <c r="F943" s="16"/>
      <c r="H943" s="16"/>
      <c r="I943" s="8"/>
    </row>
    <row r="944" spans="6:9" ht="13" x14ac:dyDescent="0.15">
      <c r="F944" s="16"/>
      <c r="H944" s="16"/>
      <c r="I944" s="8"/>
    </row>
    <row r="945" spans="6:9" ht="13" x14ac:dyDescent="0.15">
      <c r="F945" s="16"/>
      <c r="H945" s="16"/>
      <c r="I945" s="8"/>
    </row>
    <row r="946" spans="6:9" ht="13" x14ac:dyDescent="0.15">
      <c r="F946" s="16"/>
      <c r="H946" s="16"/>
      <c r="I946" s="8"/>
    </row>
    <row r="947" spans="6:9" ht="13" x14ac:dyDescent="0.15">
      <c r="F947" s="16"/>
      <c r="H947" s="16"/>
      <c r="I947" s="8"/>
    </row>
    <row r="948" spans="6:9" ht="13" x14ac:dyDescent="0.15">
      <c r="F948" s="16"/>
      <c r="H948" s="16"/>
      <c r="I948" s="8"/>
    </row>
    <row r="949" spans="6:9" ht="13" x14ac:dyDescent="0.15">
      <c r="F949" s="16"/>
      <c r="H949" s="16"/>
      <c r="I949" s="8"/>
    </row>
    <row r="950" spans="6:9" ht="13" x14ac:dyDescent="0.15">
      <c r="F950" s="16"/>
      <c r="H950" s="16"/>
      <c r="I950" s="8"/>
    </row>
    <row r="951" spans="6:9" ht="13" x14ac:dyDescent="0.15">
      <c r="F951" s="16"/>
      <c r="H951" s="16"/>
      <c r="I951" s="8"/>
    </row>
    <row r="952" spans="6:9" ht="13" x14ac:dyDescent="0.15">
      <c r="F952" s="16"/>
      <c r="H952" s="16"/>
      <c r="I952" s="8"/>
    </row>
    <row r="953" spans="6:9" ht="13" x14ac:dyDescent="0.15">
      <c r="F953" s="16"/>
      <c r="H953" s="16"/>
      <c r="I953" s="8"/>
    </row>
    <row r="954" spans="6:9" ht="13" x14ac:dyDescent="0.15">
      <c r="F954" s="16"/>
      <c r="H954" s="16"/>
      <c r="I954" s="8"/>
    </row>
    <row r="955" spans="6:9" ht="13" x14ac:dyDescent="0.15">
      <c r="F955" s="16"/>
      <c r="H955" s="16"/>
      <c r="I955" s="8"/>
    </row>
    <row r="956" spans="6:9" ht="13" x14ac:dyDescent="0.15">
      <c r="F956" s="16"/>
      <c r="H956" s="16"/>
      <c r="I956" s="8"/>
    </row>
    <row r="957" spans="6:9" ht="13" x14ac:dyDescent="0.15">
      <c r="F957" s="16"/>
      <c r="H957" s="16"/>
      <c r="I957" s="8"/>
    </row>
    <row r="958" spans="6:9" ht="13" x14ac:dyDescent="0.15">
      <c r="F958" s="16"/>
      <c r="H958" s="16"/>
      <c r="I958" s="8"/>
    </row>
    <row r="959" spans="6:9" ht="13" x14ac:dyDescent="0.15">
      <c r="F959" s="16"/>
      <c r="H959" s="16"/>
      <c r="I959" s="8"/>
    </row>
    <row r="960" spans="6:9" ht="13" x14ac:dyDescent="0.15">
      <c r="F960" s="16"/>
      <c r="H960" s="16"/>
      <c r="I960" s="8"/>
    </row>
    <row r="961" spans="6:9" ht="13" x14ac:dyDescent="0.15">
      <c r="F961" s="16"/>
      <c r="H961" s="16"/>
      <c r="I961" s="8"/>
    </row>
    <row r="962" spans="6:9" ht="13" x14ac:dyDescent="0.15">
      <c r="F962" s="16"/>
      <c r="H962" s="16"/>
      <c r="I962" s="8"/>
    </row>
    <row r="963" spans="6:9" ht="13" x14ac:dyDescent="0.15">
      <c r="F963" s="16"/>
      <c r="H963" s="16"/>
      <c r="I963" s="8"/>
    </row>
    <row r="964" spans="6:9" ht="13" x14ac:dyDescent="0.15">
      <c r="F964" s="16"/>
      <c r="H964" s="16"/>
      <c r="I964" s="8"/>
    </row>
    <row r="965" spans="6:9" ht="13" x14ac:dyDescent="0.15">
      <c r="F965" s="16"/>
      <c r="H965" s="16"/>
      <c r="I965" s="8"/>
    </row>
    <row r="966" spans="6:9" ht="13" x14ac:dyDescent="0.15">
      <c r="F966" s="16"/>
      <c r="H966" s="16"/>
      <c r="I966" s="8"/>
    </row>
    <row r="967" spans="6:9" ht="13" x14ac:dyDescent="0.15">
      <c r="F967" s="16"/>
      <c r="H967" s="16"/>
      <c r="I967" s="8"/>
    </row>
    <row r="968" spans="6:9" ht="13" x14ac:dyDescent="0.15">
      <c r="F968" s="16"/>
      <c r="H968" s="16"/>
      <c r="I968" s="8"/>
    </row>
    <row r="969" spans="6:9" ht="13" x14ac:dyDescent="0.15">
      <c r="F969" s="16"/>
      <c r="H969" s="16"/>
      <c r="I969" s="8"/>
    </row>
    <row r="970" spans="6:9" ht="13" x14ac:dyDescent="0.15">
      <c r="F970" s="16"/>
      <c r="H970" s="16"/>
      <c r="I970" s="8"/>
    </row>
    <row r="971" spans="6:9" ht="13" x14ac:dyDescent="0.15">
      <c r="F971" s="16"/>
      <c r="H971" s="16"/>
      <c r="I971" s="8"/>
    </row>
    <row r="972" spans="6:9" ht="13" x14ac:dyDescent="0.15">
      <c r="F972" s="16"/>
      <c r="H972" s="16"/>
      <c r="I972" s="8"/>
    </row>
    <row r="973" spans="6:9" ht="13" x14ac:dyDescent="0.15">
      <c r="F973" s="16"/>
      <c r="H973" s="16"/>
      <c r="I973" s="8"/>
    </row>
    <row r="974" spans="6:9" ht="13" x14ac:dyDescent="0.15">
      <c r="F974" s="16"/>
      <c r="H974" s="16"/>
      <c r="I974" s="8"/>
    </row>
    <row r="975" spans="6:9" ht="13" x14ac:dyDescent="0.15">
      <c r="F975" s="16"/>
      <c r="H975" s="16"/>
      <c r="I975" s="8"/>
    </row>
    <row r="976" spans="6:9" ht="13" x14ac:dyDescent="0.15">
      <c r="F976" s="16"/>
      <c r="H976" s="16"/>
      <c r="I976" s="8"/>
    </row>
    <row r="977" spans="6:9" ht="13" x14ac:dyDescent="0.15">
      <c r="F977" s="16"/>
      <c r="H977" s="16"/>
      <c r="I977" s="8"/>
    </row>
    <row r="978" spans="6:9" ht="13" x14ac:dyDescent="0.15">
      <c r="F978" s="16"/>
      <c r="H978" s="16"/>
      <c r="I978" s="8"/>
    </row>
    <row r="979" spans="6:9" ht="13" x14ac:dyDescent="0.15">
      <c r="F979" s="16"/>
      <c r="H979" s="16"/>
      <c r="I979" s="8"/>
    </row>
    <row r="980" spans="6:9" ht="13" x14ac:dyDescent="0.15">
      <c r="F980" s="16"/>
      <c r="H980" s="16"/>
      <c r="I980" s="8"/>
    </row>
    <row r="981" spans="6:9" ht="13" x14ac:dyDescent="0.15">
      <c r="F981" s="16"/>
      <c r="H981" s="16"/>
      <c r="I981" s="8"/>
    </row>
    <row r="982" spans="6:9" ht="13" x14ac:dyDescent="0.15">
      <c r="F982" s="16"/>
      <c r="H982" s="16"/>
      <c r="I982" s="8"/>
    </row>
    <row r="983" spans="6:9" ht="13" x14ac:dyDescent="0.15">
      <c r="F983" s="16"/>
      <c r="H983" s="16"/>
      <c r="I983" s="8"/>
    </row>
    <row r="984" spans="6:9" ht="13" x14ac:dyDescent="0.15">
      <c r="F984" s="16"/>
      <c r="H984" s="16"/>
      <c r="I984" s="8"/>
    </row>
    <row r="985" spans="6:9" ht="13" x14ac:dyDescent="0.15">
      <c r="F985" s="16"/>
      <c r="H985" s="16"/>
      <c r="I985" s="8"/>
    </row>
    <row r="986" spans="6:9" ht="13" x14ac:dyDescent="0.15">
      <c r="F986" s="16"/>
      <c r="H986" s="16"/>
      <c r="I986" s="8"/>
    </row>
    <row r="987" spans="6:9" ht="13" x14ac:dyDescent="0.15">
      <c r="F987" s="16"/>
      <c r="H987" s="16"/>
      <c r="I987" s="8"/>
    </row>
    <row r="988" spans="6:9" ht="13" x14ac:dyDescent="0.15">
      <c r="F988" s="16"/>
      <c r="H988" s="16"/>
      <c r="I988" s="8"/>
    </row>
    <row r="989" spans="6:9" ht="13" x14ac:dyDescent="0.15">
      <c r="F989" s="16"/>
      <c r="H989" s="16"/>
      <c r="I989" s="8"/>
    </row>
    <row r="990" spans="6:9" ht="13" x14ac:dyDescent="0.15">
      <c r="F990" s="16"/>
      <c r="H990" s="16"/>
      <c r="I990" s="8"/>
    </row>
    <row r="991" spans="6:9" ht="13" x14ac:dyDescent="0.15">
      <c r="F991" s="16"/>
      <c r="H991" s="16"/>
      <c r="I991" s="8"/>
    </row>
    <row r="992" spans="6:9" ht="13" x14ac:dyDescent="0.15">
      <c r="F992" s="16"/>
      <c r="H992" s="16"/>
      <c r="I992" s="8"/>
    </row>
    <row r="993" spans="6:9" ht="13" x14ac:dyDescent="0.15">
      <c r="F993" s="16"/>
      <c r="H993" s="16"/>
      <c r="I993" s="8"/>
    </row>
    <row r="994" spans="6:9" ht="13" x14ac:dyDescent="0.15">
      <c r="F994" s="16"/>
      <c r="H994" s="16"/>
      <c r="I994" s="8"/>
    </row>
    <row r="995" spans="6:9" ht="13" x14ac:dyDescent="0.15">
      <c r="F995" s="16"/>
      <c r="H995" s="16"/>
      <c r="I995" s="8"/>
    </row>
    <row r="996" spans="6:9" ht="13" x14ac:dyDescent="0.15">
      <c r="F996" s="16"/>
      <c r="H996" s="16"/>
      <c r="I996" s="8"/>
    </row>
    <row r="997" spans="6:9" ht="13" x14ac:dyDescent="0.15">
      <c r="F997" s="16"/>
      <c r="H997" s="16"/>
      <c r="I997" s="8"/>
    </row>
    <row r="998" spans="6:9" ht="13" x14ac:dyDescent="0.15">
      <c r="F998" s="16"/>
      <c r="H998" s="16"/>
      <c r="I998" s="8"/>
    </row>
    <row r="999" spans="6:9" ht="13" x14ac:dyDescent="0.15">
      <c r="F999" s="16"/>
      <c r="H999" s="16"/>
      <c r="I999" s="8"/>
    </row>
    <row r="1000" spans="6:9" ht="13" x14ac:dyDescent="0.15">
      <c r="F1000" s="16"/>
      <c r="H1000" s="16"/>
      <c r="I1000" s="8"/>
    </row>
    <row r="1001" spans="6:9" ht="13" x14ac:dyDescent="0.15">
      <c r="F1001" s="16"/>
      <c r="H1001" s="16"/>
      <c r="I1001" s="8"/>
    </row>
    <row r="1002" spans="6:9" ht="13" x14ac:dyDescent="0.15">
      <c r="F1002" s="16"/>
      <c r="H1002" s="16"/>
      <c r="I1002" s="8"/>
    </row>
    <row r="1003" spans="6:9" ht="13" x14ac:dyDescent="0.15">
      <c r="F1003" s="16"/>
      <c r="H1003" s="16"/>
      <c r="I1003" s="8"/>
    </row>
    <row r="1004" spans="6:9" ht="13" x14ac:dyDescent="0.15">
      <c r="F1004" s="16"/>
      <c r="H1004" s="16"/>
      <c r="I1004" s="8"/>
    </row>
    <row r="1005" spans="6:9" ht="13" x14ac:dyDescent="0.15">
      <c r="F1005" s="16"/>
      <c r="H1005" s="16"/>
      <c r="I1005" s="8"/>
    </row>
    <row r="1006" spans="6:9" ht="13" x14ac:dyDescent="0.15">
      <c r="F1006" s="16"/>
      <c r="H1006" s="16"/>
      <c r="I1006" s="8"/>
    </row>
    <row r="1007" spans="6:9" ht="13" x14ac:dyDescent="0.15">
      <c r="F1007" s="16"/>
      <c r="H1007" s="16"/>
      <c r="I1007" s="8"/>
    </row>
    <row r="1008" spans="6:9" ht="13" x14ac:dyDescent="0.15">
      <c r="F1008" s="16"/>
      <c r="H1008" s="16"/>
      <c r="I1008" s="8"/>
    </row>
    <row r="1009" spans="6:9" ht="13" x14ac:dyDescent="0.15">
      <c r="F1009" s="16"/>
      <c r="H1009" s="16"/>
      <c r="I1009" s="8"/>
    </row>
    <row r="1010" spans="6:9" ht="13" x14ac:dyDescent="0.15">
      <c r="F1010" s="16"/>
      <c r="H1010" s="16"/>
      <c r="I1010" s="8"/>
    </row>
    <row r="1011" spans="6:9" ht="13" x14ac:dyDescent="0.15">
      <c r="F1011" s="16"/>
      <c r="H1011" s="16"/>
      <c r="I1011" s="8"/>
    </row>
    <row r="1012" spans="6:9" ht="13" x14ac:dyDescent="0.15">
      <c r="F1012" s="16"/>
      <c r="H1012" s="16"/>
      <c r="I1012" s="8"/>
    </row>
    <row r="1013" spans="6:9" ht="13" x14ac:dyDescent="0.15">
      <c r="F1013" s="16"/>
      <c r="H1013" s="16"/>
      <c r="I1013" s="8"/>
    </row>
    <row r="1014" spans="6:9" ht="13" x14ac:dyDescent="0.15">
      <c r="F1014" s="16"/>
      <c r="H1014" s="16"/>
      <c r="I1014" s="8"/>
    </row>
    <row r="1015" spans="6:9" ht="13" x14ac:dyDescent="0.15">
      <c r="F1015" s="16"/>
      <c r="H1015" s="16"/>
      <c r="I1015" s="8"/>
    </row>
    <row r="1016" spans="6:9" ht="13" x14ac:dyDescent="0.15">
      <c r="F1016" s="16"/>
      <c r="H1016" s="16"/>
      <c r="I1016" s="8"/>
    </row>
    <row r="1017" spans="6:9" ht="13" x14ac:dyDescent="0.15">
      <c r="F1017" s="16"/>
      <c r="H1017" s="16"/>
      <c r="I1017" s="8"/>
    </row>
    <row r="1018" spans="6:9" ht="13" x14ac:dyDescent="0.15">
      <c r="F1018" s="16"/>
      <c r="H1018" s="16"/>
      <c r="I1018" s="8"/>
    </row>
    <row r="1019" spans="6:9" ht="13" x14ac:dyDescent="0.15">
      <c r="F1019" s="16"/>
      <c r="H1019" s="16"/>
      <c r="I1019" s="8"/>
    </row>
    <row r="1020" spans="6:9" ht="13" x14ac:dyDescent="0.15">
      <c r="F1020" s="16"/>
      <c r="H1020" s="16"/>
      <c r="I1020" s="8"/>
    </row>
    <row r="1021" spans="6:9" ht="13" x14ac:dyDescent="0.15">
      <c r="F1021" s="16"/>
      <c r="H1021" s="16"/>
      <c r="I1021" s="8"/>
    </row>
    <row r="1022" spans="6:9" ht="13" x14ac:dyDescent="0.15">
      <c r="F1022" s="16"/>
      <c r="H1022" s="16"/>
      <c r="I1022" s="8"/>
    </row>
    <row r="1023" spans="6:9" ht="13" x14ac:dyDescent="0.15">
      <c r="F1023" s="16"/>
      <c r="H1023" s="16"/>
      <c r="I1023" s="8"/>
    </row>
    <row r="1024" spans="6:9" ht="13" x14ac:dyDescent="0.15">
      <c r="F1024" s="16"/>
      <c r="H1024" s="16"/>
      <c r="I1024" s="8"/>
    </row>
    <row r="1025" spans="6:9" ht="13" x14ac:dyDescent="0.15">
      <c r="F1025" s="16"/>
      <c r="H1025" s="16"/>
      <c r="I1025" s="8"/>
    </row>
    <row r="1026" spans="6:9" ht="13" x14ac:dyDescent="0.15">
      <c r="F1026" s="16"/>
      <c r="H1026" s="16"/>
      <c r="I1026" s="8"/>
    </row>
    <row r="1027" spans="6:9" ht="13" x14ac:dyDescent="0.15">
      <c r="F1027" s="16"/>
      <c r="H1027" s="16"/>
      <c r="I1027" s="8"/>
    </row>
    <row r="1028" spans="6:9" ht="13" x14ac:dyDescent="0.15">
      <c r="F1028" s="16"/>
      <c r="H1028" s="16"/>
      <c r="I1028" s="8"/>
    </row>
    <row r="1029" spans="6:9" ht="13" x14ac:dyDescent="0.15">
      <c r="F1029" s="16"/>
      <c r="H1029" s="16"/>
      <c r="I1029" s="8"/>
    </row>
    <row r="1030" spans="6:9" ht="13" x14ac:dyDescent="0.15">
      <c r="F1030" s="16"/>
      <c r="H1030" s="16"/>
      <c r="I1030" s="8"/>
    </row>
    <row r="1031" spans="6:9" ht="13" x14ac:dyDescent="0.15">
      <c r="F1031" s="16"/>
      <c r="H1031" s="16"/>
      <c r="I1031" s="8"/>
    </row>
    <row r="1032" spans="6:9" ht="13" x14ac:dyDescent="0.15">
      <c r="F1032" s="16"/>
      <c r="H1032" s="16"/>
      <c r="I1032" s="8"/>
    </row>
    <row r="1033" spans="6:9" ht="13" x14ac:dyDescent="0.15">
      <c r="F1033" s="16"/>
      <c r="H1033" s="16"/>
      <c r="I1033" s="8"/>
    </row>
    <row r="1034" spans="6:9" ht="13" x14ac:dyDescent="0.15">
      <c r="F1034" s="16"/>
      <c r="H1034" s="16"/>
      <c r="I1034" s="8"/>
    </row>
    <row r="1035" spans="6:9" ht="13" x14ac:dyDescent="0.15">
      <c r="F1035" s="16"/>
      <c r="H1035" s="16"/>
      <c r="I1035" s="8"/>
    </row>
    <row r="1036" spans="6:9" ht="13" x14ac:dyDescent="0.15">
      <c r="F1036" s="16"/>
      <c r="H1036" s="16"/>
      <c r="I1036" s="8"/>
    </row>
    <row r="1037" spans="6:9" ht="13" x14ac:dyDescent="0.15">
      <c r="F1037" s="16"/>
      <c r="H1037" s="16"/>
      <c r="I1037" s="8"/>
    </row>
    <row r="1038" spans="6:9" ht="13" x14ac:dyDescent="0.15">
      <c r="F1038" s="16"/>
      <c r="H1038" s="16"/>
      <c r="I1038" s="8"/>
    </row>
    <row r="1039" spans="6:9" ht="13" x14ac:dyDescent="0.15">
      <c r="F1039" s="16"/>
      <c r="H1039" s="16"/>
      <c r="I1039" s="8"/>
    </row>
    <row r="1040" spans="6:9" ht="13" x14ac:dyDescent="0.15">
      <c r="F1040" s="16"/>
      <c r="H1040" s="16"/>
      <c r="I1040" s="8"/>
    </row>
    <row r="1041" spans="6:9" ht="13" x14ac:dyDescent="0.15">
      <c r="F1041" s="16"/>
      <c r="H1041" s="16"/>
      <c r="I1041" s="8"/>
    </row>
    <row r="1042" spans="6:9" ht="13" x14ac:dyDescent="0.15">
      <c r="F1042" s="16"/>
      <c r="H1042" s="16"/>
      <c r="I1042" s="8"/>
    </row>
    <row r="1043" spans="6:9" ht="13" x14ac:dyDescent="0.15">
      <c r="F1043" s="16"/>
      <c r="H1043" s="16"/>
      <c r="I1043" s="8"/>
    </row>
    <row r="1044" spans="6:9" ht="13" x14ac:dyDescent="0.15">
      <c r="F1044" s="16"/>
      <c r="H1044" s="16"/>
      <c r="I1044" s="8"/>
    </row>
    <row r="1045" spans="6:9" ht="13" x14ac:dyDescent="0.15">
      <c r="F1045" s="16"/>
      <c r="H1045" s="16"/>
      <c r="I1045" s="8"/>
    </row>
    <row r="1046" spans="6:9" ht="13" x14ac:dyDescent="0.15">
      <c r="F1046" s="16"/>
      <c r="H1046" s="16"/>
      <c r="I1046" s="8"/>
    </row>
    <row r="1047" spans="6:9" ht="13" x14ac:dyDescent="0.15">
      <c r="F1047" s="16"/>
      <c r="H1047" s="16"/>
      <c r="I1047" s="8"/>
    </row>
    <row r="1048" spans="6:9" ht="13" x14ac:dyDescent="0.15">
      <c r="F1048" s="16"/>
      <c r="H1048" s="16"/>
      <c r="I1048" s="8"/>
    </row>
    <row r="1049" spans="6:9" ht="13" x14ac:dyDescent="0.15">
      <c r="F1049" s="16"/>
      <c r="H1049" s="16"/>
      <c r="I1049" s="8"/>
    </row>
    <row r="1050" spans="6:9" ht="13" x14ac:dyDescent="0.15">
      <c r="F1050" s="16"/>
      <c r="H1050" s="16"/>
      <c r="I1050" s="8"/>
    </row>
    <row r="1051" spans="6:9" ht="13" x14ac:dyDescent="0.15">
      <c r="F1051" s="16"/>
      <c r="H1051" s="16"/>
      <c r="I1051" s="8"/>
    </row>
    <row r="1052" spans="6:9" ht="13" x14ac:dyDescent="0.15">
      <c r="F1052" s="16"/>
      <c r="H1052" s="16"/>
      <c r="I1052" s="8"/>
    </row>
    <row r="1053" spans="6:9" ht="13" x14ac:dyDescent="0.15">
      <c r="F1053" s="16"/>
      <c r="H1053" s="16"/>
      <c r="I1053" s="8"/>
    </row>
    <row r="1054" spans="6:9" ht="13" x14ac:dyDescent="0.15">
      <c r="F1054" s="16"/>
      <c r="H1054" s="16"/>
      <c r="I1054" s="8"/>
    </row>
    <row r="1055" spans="6:9" ht="13" x14ac:dyDescent="0.15">
      <c r="F1055" s="16"/>
      <c r="H1055" s="16"/>
      <c r="I1055" s="8"/>
    </row>
    <row r="1056" spans="6:9" ht="13" x14ac:dyDescent="0.15">
      <c r="F1056" s="16"/>
      <c r="H1056" s="16"/>
      <c r="I1056" s="8"/>
    </row>
    <row r="1057" spans="6:9" ht="13" x14ac:dyDescent="0.15">
      <c r="F1057" s="16"/>
      <c r="H1057" s="16"/>
      <c r="I1057" s="8"/>
    </row>
    <row r="1058" spans="6:9" ht="13" x14ac:dyDescent="0.15">
      <c r="F1058" s="16"/>
      <c r="H1058" s="16"/>
      <c r="I1058" s="8"/>
    </row>
    <row r="1059" spans="6:9" ht="13" x14ac:dyDescent="0.15">
      <c r="F1059" s="16"/>
      <c r="H1059" s="16"/>
      <c r="I1059" s="8"/>
    </row>
    <row r="1060" spans="6:9" ht="13" x14ac:dyDescent="0.15">
      <c r="F1060" s="16"/>
      <c r="H1060" s="16"/>
      <c r="I1060" s="8"/>
    </row>
  </sheetData>
  <hyperlinks>
    <hyperlink ref="K2" r:id="rId1" xr:uid="{00000000-0004-0000-0200-000000000000}"/>
    <hyperlink ref="K3" r:id="rId2" xr:uid="{00000000-0004-0000-0200-000001000000}"/>
    <hyperlink ref="K4" r:id="rId3" xr:uid="{00000000-0004-0000-0200-000002000000}"/>
    <hyperlink ref="K37" r:id="rId4" xr:uid="{00000000-0004-0000-0200-000003000000}"/>
    <hyperlink ref="K38" r:id="rId5" xr:uid="{00000000-0004-0000-0200-000004000000}"/>
    <hyperlink ref="K7" r:id="rId6" xr:uid="{00000000-0004-0000-0200-000005000000}"/>
    <hyperlink ref="K8" r:id="rId7" xr:uid="{00000000-0004-0000-0200-000006000000}"/>
    <hyperlink ref="K9" r:id="rId8" xr:uid="{00000000-0004-0000-0200-000007000000}"/>
    <hyperlink ref="K10" r:id="rId9" xr:uid="{00000000-0004-0000-0200-000008000000}"/>
    <hyperlink ref="K11" r:id="rId10" xr:uid="{00000000-0004-0000-0200-000009000000}"/>
    <hyperlink ref="K12" r:id="rId11" xr:uid="{00000000-0004-0000-0200-00000A000000}"/>
    <hyperlink ref="K13" r:id="rId12" xr:uid="{00000000-0004-0000-0200-00000B000000}"/>
    <hyperlink ref="K14" r:id="rId13" xr:uid="{00000000-0004-0000-0200-00000C000000}"/>
    <hyperlink ref="K15" r:id="rId14" xr:uid="{00000000-0004-0000-0200-00000D000000}"/>
    <hyperlink ref="K16" r:id="rId15" xr:uid="{00000000-0004-0000-0200-00000E000000}"/>
    <hyperlink ref="K17" r:id="rId16" xr:uid="{00000000-0004-0000-0200-00000F000000}"/>
    <hyperlink ref="K18" r:id="rId17" xr:uid="{00000000-0004-0000-0200-000010000000}"/>
    <hyperlink ref="K19" r:id="rId18" xr:uid="{00000000-0004-0000-0200-000011000000}"/>
    <hyperlink ref="K20" r:id="rId19" xr:uid="{00000000-0004-0000-0200-000012000000}"/>
    <hyperlink ref="K21" r:id="rId20" xr:uid="{00000000-0004-0000-0200-000013000000}"/>
    <hyperlink ref="K22" r:id="rId21" xr:uid="{00000000-0004-0000-0200-000014000000}"/>
    <hyperlink ref="K23" r:id="rId22" xr:uid="{00000000-0004-0000-0200-000015000000}"/>
    <hyperlink ref="K24" r:id="rId23" xr:uid="{00000000-0004-0000-0200-000016000000}"/>
    <hyperlink ref="K25" r:id="rId24" xr:uid="{00000000-0004-0000-0200-000017000000}"/>
    <hyperlink ref="K26" r:id="rId25" xr:uid="{00000000-0004-0000-0200-000018000000}"/>
    <hyperlink ref="K27" r:id="rId26" xr:uid="{00000000-0004-0000-0200-000019000000}"/>
    <hyperlink ref="K28" r:id="rId27" xr:uid="{00000000-0004-0000-0200-00001A000000}"/>
    <hyperlink ref="K29" r:id="rId28" xr:uid="{00000000-0004-0000-0200-00001B000000}"/>
    <hyperlink ref="K30" r:id="rId29" xr:uid="{00000000-0004-0000-0200-00001C000000}"/>
    <hyperlink ref="K31" r:id="rId30" xr:uid="{00000000-0004-0000-0200-00001D000000}"/>
    <hyperlink ref="K32" r:id="rId31" xr:uid="{00000000-0004-0000-0200-00001E000000}"/>
    <hyperlink ref="K33" r:id="rId32" xr:uid="{00000000-0004-0000-0200-00001F000000}"/>
    <hyperlink ref="K34" r:id="rId33" xr:uid="{00000000-0004-0000-0200-000020000000}"/>
    <hyperlink ref="K41" r:id="rId34" xr:uid="{00000000-0004-0000-0200-000021000000}"/>
    <hyperlink ref="K42" r:id="rId35" xr:uid="{00000000-0004-0000-0200-000022000000}"/>
    <hyperlink ref="K43" r:id="rId36" xr:uid="{00000000-0004-0000-0200-000023000000}"/>
    <hyperlink ref="K46" r:id="rId37" xr:uid="{00000000-0004-0000-0200-000024000000}"/>
    <hyperlink ref="K48" r:id="rId38" xr:uid="{00000000-0004-0000-0200-000025000000}"/>
    <hyperlink ref="K50" r:id="rId39" xr:uid="{00000000-0004-0000-0200-000026000000}"/>
    <hyperlink ref="K52" r:id="rId40" xr:uid="{00000000-0004-0000-0200-000027000000}"/>
    <hyperlink ref="K53" r:id="rId41" xr:uid="{00000000-0004-0000-0200-000028000000}"/>
    <hyperlink ref="K54" r:id="rId42" xr:uid="{00000000-0004-0000-0200-000029000000}"/>
    <hyperlink ref="K55" r:id="rId43" xr:uid="{00000000-0004-0000-0200-00002A000000}"/>
    <hyperlink ref="K56" r:id="rId44" xr:uid="{00000000-0004-0000-0200-00002B000000}"/>
    <hyperlink ref="K57" r:id="rId45" xr:uid="{00000000-0004-0000-0200-00002C000000}"/>
    <hyperlink ref="K60" r:id="rId46" xr:uid="{00000000-0004-0000-0200-00002D000000}"/>
    <hyperlink ref="K61" r:id="rId47" xr:uid="{00000000-0004-0000-0200-00002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bestellijst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2021-04-06T18:45:49Z</dcterms:created>
  <dcterms:modified xsi:type="dcterms:W3CDTF">2021-05-01T14:52:58Z</dcterms:modified>
</cp:coreProperties>
</file>